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Reseau Carbone\Label Bas Carbone\DT SN\Projets LBC\PICARDIE\Haye d'Aubenton\"/>
    </mc:Choice>
  </mc:AlternateContent>
  <xr:revisionPtr revIDLastSave="0" documentId="13_ncr:1_{B8F32002-94C3-4EB9-8BE7-C089139AFFC0}" xr6:coauthVersionLast="46" xr6:coauthVersionMax="46" xr10:uidLastSave="{00000000-0000-0000-0000-000000000000}"/>
  <bookViews>
    <workbookView xWindow="-120" yWindow="-120" windowWidth="20730" windowHeight="11160" tabRatio="764" firstSheet="1" activeTab="4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Autres sources5" sheetId="21" r:id="rId12"/>
    <sheet name="Autres sources6" sheetId="22" r:id="rId13"/>
    <sheet name="Autres sources7" sheetId="23" r:id="rId14"/>
    <sheet name="Autres sources8" sheetId="24" r:id="rId15"/>
    <sheet name="Autres sources9" sheetId="25" r:id="rId16"/>
    <sheet name="Autres sources10" sheetId="28" r:id="rId17"/>
    <sheet name="Autres sources11" sheetId="27" r:id="rId18"/>
    <sheet name="Autres sources12" sheetId="26" r:id="rId19"/>
    <sheet name="Sc de ref" sheetId="11" r:id="rId20"/>
    <sheet name="Coef Feuillus divers" sheetId="15" r:id="rId21"/>
    <sheet name="dico_mod" sheetId="5" r:id="rId22"/>
    <sheet name="dico_var" sheetId="3" r:id="rId23"/>
    <sheet name="infradensité" sheetId="10" r:id="rId24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7" i="8" l="1"/>
  <c r="B206" i="8"/>
  <c r="C206" i="8" s="1"/>
  <c r="E206" i="8" s="1"/>
  <c r="B205" i="8"/>
  <c r="F205" i="8"/>
  <c r="G205" i="8" s="1"/>
  <c r="F206" i="8"/>
  <c r="G206" i="8" s="1"/>
  <c r="C205" i="8"/>
  <c r="E205" i="8" s="1"/>
  <c r="D86" i="8" l="1"/>
  <c r="C90" i="8" s="1"/>
  <c r="D112" i="8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F93" i="8" l="1"/>
  <c r="F86" i="8" s="1"/>
  <c r="C89" i="8"/>
  <c r="C94" i="8"/>
  <c r="E94" i="8" s="1"/>
  <c r="C98" i="8" s="1"/>
  <c r="C93" i="8"/>
  <c r="E93" i="8" s="1"/>
  <c r="C97" i="8" s="1"/>
  <c r="G93" i="8"/>
  <c r="G86" i="8" s="1"/>
  <c r="Y329" i="9"/>
  <c r="Z329" i="9" s="1"/>
  <c r="AC329" i="9" s="1"/>
  <c r="AD329" i="9" s="1"/>
  <c r="A13" i="26" l="1"/>
  <c r="S13" i="26" s="1"/>
  <c r="A9" i="26"/>
  <c r="S9" i="26" s="1"/>
  <c r="A10" i="26"/>
  <c r="O10" i="26" s="1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S19" i="26" s="1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O9" i="27" s="1"/>
  <c r="A10" i="27"/>
  <c r="O10" i="27" s="1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S12" i="24" s="1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S12" i="27"/>
  <c r="N10" i="27"/>
  <c r="S9" i="27"/>
  <c r="N8" i="27"/>
  <c r="N24" i="26"/>
  <c r="N22" i="26"/>
  <c r="O21" i="26"/>
  <c r="N20" i="26"/>
  <c r="N18" i="26"/>
  <c r="N16" i="26"/>
  <c r="N14" i="26"/>
  <c r="S14" i="26"/>
  <c r="O12" i="26"/>
  <c r="N12" i="26"/>
  <c r="N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N10" i="24"/>
  <c r="N8" i="24"/>
  <c r="N24" i="23"/>
  <c r="N22" i="23"/>
  <c r="N20" i="23"/>
  <c r="S19" i="23"/>
  <c r="N18" i="23"/>
  <c r="N16" i="23"/>
  <c r="N14" i="23"/>
  <c r="N12" i="23"/>
  <c r="N10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7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O20" i="26" l="1"/>
  <c r="O11" i="26"/>
  <c r="L10" i="27"/>
  <c r="O19" i="26"/>
  <c r="S17" i="27"/>
  <c r="K13" i="27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E179" i="8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I17" i="25"/>
  <c r="M17" i="25" s="1"/>
  <c r="P17" i="25" s="1"/>
  <c r="Q17" i="25" s="1"/>
  <c r="R17" i="25" s="1"/>
  <c r="T17" i="25" s="1"/>
  <c r="E170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07" i="8" l="1"/>
  <c r="G207" i="8" s="1"/>
  <c r="A197" i="8" l="1"/>
  <c r="A204" i="8" l="1"/>
  <c r="A203" i="8"/>
  <c r="A202" i="8"/>
  <c r="A201" i="8"/>
  <c r="A198" i="8"/>
  <c r="A200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5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B204" i="8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4" i="8" l="1"/>
  <c r="G204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59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D636" i="9" s="1"/>
  <c r="AB626" i="9"/>
  <c r="AA626" i="9" s="1"/>
  <c r="AA627" i="9"/>
  <c r="G31" i="7" a="1"/>
  <c r="G31" i="7" s="1"/>
  <c r="AD632" i="9" l="1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52" i="8"/>
  <c r="D149" i="8"/>
  <c r="D146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0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88" i="8" l="1"/>
  <c r="D190" i="8" s="1"/>
  <c r="C207" i="8" l="1"/>
  <c r="E207" i="8" s="1"/>
  <c r="C204" i="8"/>
  <c r="E204" i="8" s="1"/>
  <c r="A9" i="19"/>
  <c r="A10" i="19"/>
  <c r="O10" i="19" s="1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B202" i="8" l="1"/>
  <c r="H10" i="16"/>
  <c r="G10" i="16"/>
  <c r="F202" i="8" l="1"/>
  <c r="G202" i="8" s="1"/>
  <c r="C202" i="8"/>
  <c r="E202" i="8" s="1"/>
  <c r="B203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203" i="8" l="1"/>
  <c r="E203" i="8" s="1"/>
  <c r="F203" i="8"/>
  <c r="G203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201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201" i="8" l="1"/>
  <c r="G201" i="8" s="1"/>
  <c r="C201" i="8"/>
  <c r="E201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G119" i="8" l="1"/>
  <c r="F119" i="8"/>
  <c r="F112" i="8" s="1"/>
  <c r="C119" i="8"/>
  <c r="E119" i="8" s="1"/>
  <c r="C120" i="8"/>
  <c r="E120" i="8" s="1"/>
  <c r="C75" i="8"/>
  <c r="E75" i="8" s="1"/>
  <c r="C55" i="8"/>
  <c r="E55" i="8" s="1"/>
  <c r="G75" i="8"/>
  <c r="G68" i="8" s="1"/>
  <c r="I200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G112" i="8" l="1"/>
  <c r="BZ482" i="13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C101" i="8" s="1"/>
  <c r="E86" i="8" s="1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200" i="8" s="1"/>
  <c r="F55" i="8"/>
  <c r="F48" i="8" s="1"/>
  <c r="H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102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F35" i="8"/>
  <c r="F28" i="8" s="1"/>
  <c r="H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AD336" i="9" l="1"/>
  <c r="AD345" i="9"/>
  <c r="AD334" i="9"/>
  <c r="AD335" i="9"/>
  <c r="AD332" i="9"/>
  <c r="AE329" i="9" s="1"/>
  <c r="C12" i="8"/>
  <c r="AD344" i="9"/>
  <c r="AD343" i="9"/>
  <c r="AD346" i="9"/>
  <c r="AD339" i="9"/>
  <c r="AD341" i="9"/>
  <c r="C72" i="8"/>
  <c r="C80" i="8" s="1"/>
  <c r="C84" i="8" s="1"/>
  <c r="C51" i="8"/>
  <c r="C59" i="8" s="1"/>
  <c r="C63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E112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38" i="9" l="1"/>
  <c r="C13" i="8" s="1"/>
  <c r="AD354" i="9"/>
  <c r="E48" i="8"/>
  <c r="G199" i="8" s="1"/>
  <c r="E68" i="8"/>
  <c r="G200" i="8" s="1"/>
  <c r="E28" i="8"/>
  <c r="G198" i="8" s="1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AE109" i="9" l="1"/>
  <c r="AE103" i="9"/>
  <c r="AE107" i="9"/>
  <c r="AE112" i="9"/>
  <c r="H208" i="8"/>
  <c r="AE101" i="9"/>
  <c r="B200" i="8"/>
  <c r="F200" i="8" s="1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00" i="8" l="1"/>
  <c r="E200" i="8" s="1"/>
  <c r="C25" i="8"/>
  <c r="E9" i="8" s="1"/>
  <c r="CN12" i="13"/>
  <c r="CM13" i="13"/>
  <c r="CJ14" i="13"/>
  <c r="G197" i="8" l="1"/>
  <c r="G208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99" i="8" s="1"/>
  <c r="B199" i="8" l="1"/>
  <c r="C199" i="8" s="1"/>
  <c r="E199" i="8" s="1"/>
  <c r="CJ398" i="13"/>
  <c r="CM397" i="13"/>
  <c r="CN397" i="13" s="1"/>
  <c r="F199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98" i="8" s="1"/>
  <c r="B198" i="8" l="1"/>
  <c r="C198" i="8" s="1"/>
  <c r="E198" i="8" s="1"/>
  <c r="CJ1262" i="13"/>
  <c r="CM1261" i="13"/>
  <c r="CN1261" i="13" s="1"/>
  <c r="F198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I208" i="8" s="1"/>
  <c r="B197" i="8"/>
  <c r="C197" i="8" s="1"/>
  <c r="E197" i="8" s="1"/>
  <c r="E208" i="8" s="1"/>
  <c r="F197" i="8" l="1"/>
  <c r="F208" i="8" s="1"/>
  <c r="E20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<sst xmlns="http://schemas.openxmlformats.org/spreadsheetml/2006/main" count="36028" uniqueCount="1546">
  <si>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</si>
  <si>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</si>
  <si>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</si>
  <si>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</si>
  <si>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</si>
  <si>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</si>
  <si>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</si>
  <si>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</si>
  <si>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</si>
  <si>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</si>
  <si>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</si>
  <si>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</si>
  <si>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</si>
  <si>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</si>
  <si>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</si>
  <si>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</si>
  <si>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</si>
  <si>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</si>
  <si>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</si>
  <si>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</si>
  <si>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</si>
  <si>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</si>
  <si>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</si>
  <si>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</si>
  <si>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</si>
  <si>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</si>
  <si>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</si>
  <si>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</si>
  <si>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</si>
  <si>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</si>
  <si>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</si>
  <si>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</si>
  <si>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</si>
  <si>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</si>
  <si>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</si>
  <si>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</si>
  <si>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</si>
  <si>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</si>
  <si>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</si>
  <si>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</si>
  <si>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</si>
  <si>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</si>
  <si>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</si>
  <si>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</si>
  <si>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</si>
  <si>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</si>
  <si>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</si>
  <si>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</si>
  <si>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</si>
  <si>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</si>
  <si>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</si>
  <si>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</si>
  <si>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</si>
  <si>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</si>
  <si>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</si>
  <si>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</si>
  <si>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</si>
  <si>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</si>
  <si>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</si>
  <si>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</si>
  <si>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</si>
  <si>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</si>
  <si>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</si>
  <si>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</si>
  <si>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</si>
  <si>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</si>
  <si>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</si>
  <si>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</si>
  <si>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</si>
  <si>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</si>
  <si>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</si>
  <si>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</si>
  <si>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</si>
  <si>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</si>
  <si>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</si>
  <si>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</si>
  <si>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</si>
  <si>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</si>
  <si>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</si>
  <si>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</si>
  <si>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</si>
  <si>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</si>
  <si>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</si>
  <si>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</si>
  <si>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</si>
  <si>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</si>
  <si>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</si>
  <si>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</si>
  <si>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</si>
  <si>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</si>
  <si>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</si>
  <si>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</si>
  <si>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</si>
  <si>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</si>
  <si>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</si>
  <si>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</si>
  <si>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</si>
  <si>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</si>
  <si>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</si>
  <si>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</si>
  <si>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</si>
  <si>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</si>
  <si>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</si>
  <si>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</si>
  <si>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</si>
  <si>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</si>
  <si>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</si>
  <si>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</si>
  <si>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</si>
  <si>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</si>
  <si>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</si>
  <si>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</si>
  <si>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</si>
  <si>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</si>
  <si>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</si>
  <si>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</si>
  <si>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</si>
  <si>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</si>
  <si>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</si>
  <si>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</si>
  <si>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</si>
  <si>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</si>
  <si>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</si>
  <si>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</si>
  <si>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</si>
  <si>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</si>
  <si>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</si>
  <si>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</si>
  <si>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</si>
  <si>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</si>
  <si>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</si>
  <si>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</si>
  <si>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</si>
  <si>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</si>
  <si>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</si>
  <si>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</si>
  <si>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</si>
  <si>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</si>
  <si>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</si>
  <si>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</si>
  <si>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</si>
  <si>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</si>
  <si>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</si>
  <si>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</si>
  <si>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</si>
  <si>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</si>
  <si>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</si>
  <si>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</si>
  <si>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</si>
  <si>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</si>
  <si>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</si>
  <si>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</si>
  <si>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</si>
  <si>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</si>
  <si>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</si>
  <si>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</si>
  <si>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</si>
  <si>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</si>
  <si>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</si>
  <si>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</si>
  <si>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</si>
  <si>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</si>
  <si>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</si>
  <si>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</si>
  <si>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</si>
  <si>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</si>
  <si>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</si>
  <si>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</si>
  <si>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</si>
  <si>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</si>
  <si>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</si>
  <si>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</si>
  <si>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</si>
  <si>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</si>
  <si>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</si>
  <si>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</si>
  <si>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</si>
  <si>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</si>
  <si>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</si>
  <si>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</si>
  <si>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</si>
  <si>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</si>
  <si>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</si>
  <si>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</si>
  <si>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</si>
  <si>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</si>
  <si>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</si>
  <si>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</si>
  <si>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</si>
  <si>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</si>
  <si>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</si>
  <si>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</si>
  <si>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</si>
  <si>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</si>
  <si>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</si>
  <si>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</si>
  <si>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</si>
  <si>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</si>
  <si>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</si>
  <si>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</si>
  <si>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</si>
  <si>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</si>
  <si>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</si>
  <si>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</si>
  <si>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</si>
  <si>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</si>
  <si>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</si>
  <si>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</si>
  <si>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</si>
  <si>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</si>
  <si>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</si>
  <si>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</si>
  <si>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</si>
  <si>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</si>
  <si>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</si>
  <si>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</si>
  <si>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</si>
  <si>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</si>
  <si>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</si>
  <si>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</si>
  <si>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</si>
  <si>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</si>
  <si>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</si>
  <si>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</si>
  <si>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</si>
  <si>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</si>
  <si>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</si>
  <si>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</si>
  <si>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</si>
  <si>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</si>
  <si>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</si>
  <si>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</si>
  <si>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</si>
  <si>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</si>
  <si>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</si>
  <si>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</si>
  <si>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</si>
  <si>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</si>
  <si>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</si>
  <si>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</si>
  <si>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</si>
  <si>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</si>
  <si>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</si>
  <si>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</si>
  <si>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</si>
  <si>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</si>
  <si>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</si>
  <si>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</si>
  <si>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</si>
  <si>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</si>
  <si>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</si>
  <si>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</si>
  <si>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</si>
  <si>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</si>
  <si>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</si>
  <si>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</si>
  <si>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</si>
  <si>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</si>
  <si>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</si>
  <si>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</si>
  <si>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</si>
  <si>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</si>
  <si>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</si>
  <si>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</si>
  <si>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</si>
  <si>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</si>
  <si>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</si>
  <si>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</si>
  <si>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</si>
  <si>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</si>
  <si>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</si>
  <si>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</si>
  <si>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</si>
  <si>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</si>
  <si>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</si>
  <si>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</si>
  <si>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</si>
  <si>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</si>
  <si>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</si>
  <si>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</si>
  <si>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</si>
  <si>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</si>
  <si>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</si>
  <si>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</si>
  <si>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</si>
  <si>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</si>
  <si>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</si>
  <si>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</si>
  <si>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</si>
  <si>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</si>
  <si>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</si>
  <si>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</si>
  <si>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</si>
  <si>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</si>
  <si>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</si>
  <si>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</si>
  <si>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</si>
  <si>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</si>
  <si>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</si>
  <si>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</si>
  <si>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</si>
  <si>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</si>
  <si>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</si>
  <si>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</si>
  <si>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</si>
  <si>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</si>
  <si>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</si>
  <si>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</si>
  <si>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</si>
  <si>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</si>
  <si>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</si>
  <si>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</si>
  <si>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</si>
  <si>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</si>
  <si>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</si>
  <si>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</si>
  <si>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</si>
  <si>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</si>
  <si>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</si>
  <si>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</si>
  <si>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</si>
  <si>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</si>
  <si>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</si>
  <si>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</si>
  <si>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</si>
  <si>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</si>
  <si>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</si>
  <si>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</si>
  <si>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</si>
  <si>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</si>
  <si>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</si>
  <si>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</si>
  <si>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</si>
  <si>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</si>
  <si>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</si>
  <si>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</si>
  <si>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</si>
  <si>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</si>
  <si>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</si>
  <si>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</si>
  <si>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</si>
  <si>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</si>
  <si>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</si>
  <si>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</si>
  <si>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</si>
  <si>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</si>
  <si>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</si>
  <si>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</si>
  <si>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</si>
  <si>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</si>
  <si>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</si>
  <si>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</si>
  <si>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</si>
  <si>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</si>
  <si>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</si>
  <si>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</si>
  <si>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</si>
  <si>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</si>
  <si>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</si>
  <si>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</si>
  <si>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</si>
  <si>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</si>
  <si>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</si>
  <si>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</si>
  <si>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</si>
  <si>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</si>
  <si>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</si>
  <si>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</si>
  <si>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</si>
  <si>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</si>
  <si>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</si>
  <si>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</si>
  <si>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</si>
  <si>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</si>
  <si>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</si>
  <si>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</si>
  <si>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</si>
  <si>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</si>
  <si>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</si>
  <si>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</si>
  <si>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</si>
  <si>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</si>
  <si>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</si>
  <si>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</si>
  <si>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</si>
  <si>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</si>
  <si>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</si>
  <si>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</si>
  <si>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</si>
  <si>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</si>
  <si>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</si>
  <si>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</si>
  <si>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</si>
  <si>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</si>
  <si>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</si>
  <si>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</si>
  <si>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</si>
  <si>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</si>
  <si>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</si>
  <si>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</si>
  <si>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</si>
  <si>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</si>
  <si>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</si>
  <si>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</si>
  <si>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</si>
  <si>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</si>
  <si>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</si>
  <si>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</si>
  <si>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</si>
  <si>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</si>
  <si>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</si>
  <si>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</si>
  <si>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</si>
  <si>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</si>
  <si>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</si>
  <si>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</si>
  <si>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</si>
  <si>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</si>
  <si>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</si>
  <si>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</si>
  <si>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</si>
  <si>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</si>
  <si>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</si>
  <si>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</si>
  <si>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</si>
  <si>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</si>
  <si>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</si>
  <si>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</si>
  <si>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</si>
  <si>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</si>
  <si>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</si>
  <si>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</si>
  <si>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</si>
  <si>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</si>
  <si>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</si>
  <si>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</si>
  <si>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</si>
  <si>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</si>
  <si>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</si>
  <si>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</si>
  <si>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</si>
  <si>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</si>
  <si>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</si>
  <si>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</si>
  <si>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</si>
  <si>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</si>
  <si>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</si>
  <si>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</si>
  <si>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</si>
  <si>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</si>
  <si>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</si>
  <si>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</si>
  <si>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</si>
  <si>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</si>
  <si>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</si>
  <si>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</si>
  <si>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</si>
  <si>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</si>
  <si>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</si>
  <si>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</si>
  <si>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</si>
  <si>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</si>
  <si>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</si>
  <si>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</si>
  <si>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</si>
  <si>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</si>
  <si>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</si>
  <si>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</si>
  <si>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</si>
  <si>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</si>
  <si>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</si>
  <si>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</si>
  <si>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</si>
  <si>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</si>
  <si>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</si>
  <si>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</si>
  <si>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</si>
  <si>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</si>
  <si>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</si>
  <si>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</si>
  <si>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</si>
  <si>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</si>
  <si>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</si>
  <si>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</si>
  <si>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</si>
  <si>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</si>
  <si>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</si>
  <si>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</si>
  <si>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</si>
  <si>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</si>
  <si>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</si>
  <si>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</si>
  <si>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</si>
  <si>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</si>
  <si>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</si>
  <si>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</si>
  <si>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</si>
  <si>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</si>
  <si>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</si>
  <si>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</si>
  <si>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</si>
  <si>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</si>
  <si>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</si>
  <si>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</si>
  <si>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</si>
  <si>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</si>
  <si>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</si>
  <si>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</si>
  <si>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</si>
  <si>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</si>
  <si>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</si>
  <si>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</si>
  <si>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</si>
  <si>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</si>
  <si>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</si>
  <si>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</si>
  <si>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</si>
  <si>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</si>
  <si>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</si>
  <si>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</si>
  <si>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</si>
  <si>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</si>
  <si>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</si>
  <si>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</si>
  <si>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</si>
  <si>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</si>
  <si>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</si>
  <si>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</si>
  <si>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</si>
  <si>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</si>
  <si>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</si>
  <si>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</si>
  <si>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</si>
  <si>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</si>
  <si>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</si>
  <si>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</si>
  <si>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</si>
  <si>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</si>
  <si>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</si>
  <si>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</si>
  <si>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</si>
  <si>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</si>
  <si>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</si>
  <si>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</si>
  <si>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</si>
  <si>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</si>
  <si>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</si>
  <si>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</si>
  <si>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</si>
  <si>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</si>
  <si>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</si>
  <si>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</si>
  <si>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</si>
  <si>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</si>
  <si>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</si>
  <si>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</si>
  <si>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</si>
  <si>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</si>
  <si>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</si>
  <si>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</si>
  <si>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</si>
  <si>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</si>
  <si>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</si>
  <si>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</si>
  <si>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</si>
  <si>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</si>
  <si>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</si>
  <si>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</si>
  <si>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</si>
  <si>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</si>
  <si>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</si>
  <si>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</si>
  <si>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</si>
  <si>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</si>
  <si>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</si>
  <si>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</si>
  <si>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</si>
  <si>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</si>
  <si>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</si>
  <si>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</si>
  <si>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</si>
  <si>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</si>
  <si>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</si>
  <si>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</si>
  <si>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</si>
  <si>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</si>
  <si>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</si>
  <si>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</si>
  <si>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</si>
  <si>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</si>
  <si>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</si>
  <si>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</si>
  <si>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</si>
  <si>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</si>
  <si>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</si>
  <si>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</si>
  <si>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</si>
  <si>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</si>
  <si>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</si>
  <si>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</si>
  <si>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</si>
  <si>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</si>
  <si>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</si>
  <si>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</si>
  <si>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</si>
  <si>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</si>
  <si>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</si>
  <si>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</si>
  <si>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</si>
  <si>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</si>
  <si>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</si>
  <si>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</si>
  <si>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</si>
  <si>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</si>
  <si>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</si>
  <si>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</si>
  <si>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</si>
  <si>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</si>
  <si>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</si>
  <si>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</si>
  <si>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</si>
  <si>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</si>
  <si>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</si>
  <si>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</si>
  <si>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</si>
  <si>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</si>
  <si>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</si>
  <si>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</si>
  <si>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</si>
  <si>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</si>
  <si>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</si>
  <si>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</si>
  <si>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</si>
  <si>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</si>
  <si>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</si>
  <si>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</si>
  <si>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</si>
  <si>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</si>
  <si>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</si>
  <si>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</si>
  <si>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</si>
  <si>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</si>
  <si>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</si>
  <si>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</si>
  <si>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</si>
  <si>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</si>
  <si>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</si>
  <si>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</si>
  <si>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</si>
  <si>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</si>
  <si>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</si>
  <si>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</si>
  <si>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</si>
  <si>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</si>
  <si>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</si>
  <si>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</si>
  <si>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</si>
  <si>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</si>
  <si>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</si>
  <si>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</si>
  <si>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</si>
  <si>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</si>
  <si>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</si>
  <si>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</si>
  <si>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</si>
  <si>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</si>
  <si>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</si>
  <si>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</si>
  <si>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</si>
  <si>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</si>
  <si>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</si>
  <si>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</si>
  <si>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</si>
  <si>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</si>
  <si>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</si>
  <si>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</si>
  <si>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</si>
  <si>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</si>
  <si>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</si>
  <si>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</si>
  <si>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</si>
  <si>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</si>
  <si>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</si>
  <si>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</si>
  <si>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</si>
  <si>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</si>
  <si>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</si>
  <si>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</si>
  <si>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</si>
  <si>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</si>
  <si>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</si>
  <si>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</si>
  <si>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</si>
  <si>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</si>
  <si>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</si>
  <si>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</si>
  <si>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</si>
  <si>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</si>
  <si>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</si>
  <si>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</si>
  <si>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</si>
  <si>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</si>
  <si>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</si>
  <si>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</si>
  <si>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</si>
  <si>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</si>
  <si>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</si>
  <si>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</si>
  <si>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</si>
  <si>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</si>
  <si>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</si>
  <si>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</si>
  <si>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</si>
  <si>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</si>
  <si>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</si>
  <si>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</si>
  <si>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</si>
  <si>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</si>
  <si>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</si>
  <si>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</si>
  <si>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</si>
  <si>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</si>
  <si>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</si>
  <si>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</si>
  <si>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</si>
  <si>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</si>
  <si>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</si>
  <si>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</si>
  <si>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</si>
  <si>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</si>
  <si>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</si>
  <si>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</si>
  <si>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</si>
  <si>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</si>
  <si>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</si>
  <si>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</si>
  <si>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</si>
  <si>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</si>
  <si>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</si>
  <si>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</si>
  <si>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</si>
  <si>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</si>
  <si>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</si>
  <si>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</si>
  <si>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</si>
  <si>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</si>
  <si>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</si>
  <si>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</si>
  <si>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</si>
  <si>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</si>
  <si>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</si>
  <si>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</si>
  <si>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</si>
  <si>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</si>
  <si>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</si>
  <si>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</si>
  <si>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</si>
  <si>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</si>
  <si>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</si>
  <si>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</si>
  <si>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</si>
  <si>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</si>
  <si>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</si>
  <si>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</si>
  <si>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</si>
  <si>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</si>
  <si>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</si>
  <si>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</si>
  <si>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</si>
  <si>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</si>
  <si>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</si>
  <si>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</si>
  <si>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</si>
  <si>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</si>
  <si>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</si>
  <si>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</si>
  <si>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</si>
  <si>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</si>
  <si>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</si>
  <si>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</si>
  <si>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</si>
  <si>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</si>
  <si>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</si>
  <si>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</si>
  <si>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</si>
  <si>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</si>
  <si>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</si>
  <si>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</si>
  <si>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</si>
  <si>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</si>
  <si>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</si>
  <si>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</si>
  <si>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</si>
  <si>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</si>
  <si>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</si>
  <si>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</si>
  <si>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</si>
  <si>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</si>
  <si>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</si>
  <si>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</si>
  <si>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</si>
  <si>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</si>
  <si>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</si>
  <si>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</si>
  <si>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</si>
  <si>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</si>
  <si>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</si>
  <si>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</si>
  <si>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</si>
  <si>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</si>
  <si>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</si>
  <si>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</si>
  <si>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</si>
  <si>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</si>
  <si>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</si>
  <si>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</si>
  <si>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</si>
  <si>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</si>
  <si>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</si>
  <si>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</si>
  <si>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</si>
  <si>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</si>
  <si>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</si>
  <si>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</si>
  <si>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</si>
  <si>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</si>
  <si>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</si>
  <si>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</si>
  <si>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</si>
  <si>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</si>
  <si>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</si>
  <si>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</si>
  <si>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</si>
  <si>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</si>
  <si>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</si>
  <si>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</si>
  <si>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</si>
  <si>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</si>
  <si>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</si>
  <si>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</si>
  <si>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</si>
  <si>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</si>
  <si>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</si>
  <si>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</si>
  <si>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</si>
  <si>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</si>
  <si>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</si>
  <si>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</si>
  <si>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</si>
  <si>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</si>
  <si>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</si>
  <si>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</si>
  <si>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</si>
  <si>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</si>
  <si>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</si>
  <si>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</si>
  <si>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</si>
  <si>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</si>
  <si>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</si>
  <si>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</si>
  <si>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</si>
  <si>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</si>
  <si>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</si>
  <si>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</si>
  <si>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</si>
  <si>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</si>
  <si>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</si>
  <si>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</si>
  <si>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</si>
  <si>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</si>
  <si>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</si>
  <si>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</si>
  <si>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</si>
  <si>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</si>
  <si>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</si>
  <si>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</si>
  <si>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</si>
  <si>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</si>
  <si>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</si>
  <si>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</si>
  <si>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</si>
  <si>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</si>
  <si>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</si>
  <si>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</si>
  <si>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</si>
  <si>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</si>
  <si>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</si>
  <si>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</si>
  <si>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</si>
  <si>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</si>
  <si>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</si>
  <si>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</si>
  <si>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</si>
  <si>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</si>
  <si>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</si>
  <si>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</si>
  <si>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</si>
  <si>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</si>
  <si>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</si>
  <si>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</si>
  <si>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</si>
  <si>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</si>
  <si>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</si>
  <si>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</si>
  <si>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</si>
  <si>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</si>
  <si>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</si>
  <si>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</si>
  <si>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</si>
  <si>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</si>
  <si>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</si>
  <si>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</si>
  <si>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</si>
  <si>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</si>
  <si>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</si>
  <si>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</si>
  <si>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</si>
  <si>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</si>
  <si>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</si>
  <si>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</si>
  <si>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</si>
  <si>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</si>
  <si>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</si>
  <si>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</si>
  <si>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</si>
  <si>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</si>
  <si>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</si>
  <si>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</si>
  <si>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</si>
  <si>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</si>
  <si>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</si>
  <si>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</si>
  <si>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</si>
  <si>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</si>
  <si>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</si>
  <si>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</si>
  <si>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</si>
  <si>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</si>
  <si>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</si>
  <si>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</si>
  <si>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</si>
  <si>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</si>
  <si>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</si>
  <si>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</si>
  <si>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</si>
  <si>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</si>
  <si>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</si>
  <si>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</si>
  <si>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</si>
  <si>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</si>
  <si>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</si>
  <si>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</si>
  <si>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</si>
  <si>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</si>
  <si>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</si>
  <si>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</si>
  <si>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</si>
  <si>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</si>
  <si>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</si>
  <si>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</si>
  <si>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</si>
  <si>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</si>
  <si>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</si>
  <si>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</si>
  <si>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</si>
  <si>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</si>
  <si>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</si>
  <si>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</si>
  <si>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</si>
  <si>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</si>
  <si>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</si>
  <si>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</si>
  <si>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</si>
  <si>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</si>
  <si>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</si>
  <si>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</si>
  <si>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</si>
  <si>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</si>
  <si>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</si>
  <si>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</si>
  <si>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</si>
  <si>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</si>
  <si>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</si>
  <si>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</si>
  <si>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</si>
  <si>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</si>
  <si>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</si>
  <si>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</si>
  <si>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</si>
  <si>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</si>
  <si>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</si>
  <si>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</si>
  <si>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</si>
  <si>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</si>
  <si>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</si>
  <si>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</si>
  <si>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</si>
  <si>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</si>
  <si>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</si>
  <si>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</si>
  <si>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</si>
  <si>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</si>
  <si>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</si>
  <si>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</si>
  <si>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</si>
  <si>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</si>
  <si>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</si>
  <si>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</si>
  <si>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</si>
  <si>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</si>
  <si>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</si>
  <si>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</si>
  <si>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</si>
  <si>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</si>
  <si>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</si>
  <si>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</si>
  <si>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</si>
  <si>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</si>
  <si>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</si>
  <si>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</si>
  <si>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</si>
  <si>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</si>
  <si>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</si>
  <si>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</si>
  <si>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</si>
  <si>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</si>
  <si>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</si>
  <si>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</si>
  <si>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</si>
  <si>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</si>
  <si>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</si>
  <si>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</si>
  <si>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</si>
  <si>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</si>
  <si>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</si>
  <si>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</si>
  <si>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</si>
  <si>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</si>
  <si>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</si>
  <si>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</si>
  <si>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</si>
  <si>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</si>
  <si>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</si>
  <si>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</si>
  <si>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</si>
  <si>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</si>
  <si>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</si>
  <si>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</si>
  <si>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</si>
  <si>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</si>
  <si>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</si>
  <si>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</si>
  <si>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</si>
  <si>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</si>
  <si>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</si>
  <si>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</si>
  <si>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</si>
  <si>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</si>
  <si>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</si>
  <si>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</si>
  <si>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</si>
  <si>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</si>
  <si>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</si>
  <si>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</si>
  <si>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</si>
  <si>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</si>
  <si>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</si>
  <si>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</si>
  <si>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</si>
  <si>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</si>
  <si>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</si>
  <si>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</si>
  <si>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</si>
  <si>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</si>
  <si>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</si>
  <si>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</si>
  <si>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</si>
  <si>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</si>
  <si>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</si>
  <si>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</si>
  <si>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</si>
  <si>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</si>
  <si>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</si>
  <si>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</si>
  <si>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</si>
  <si>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</si>
  <si>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</si>
  <si>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</si>
  <si>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</si>
  <si>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</si>
  <si>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</si>
  <si>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</si>
  <si>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</si>
  <si>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</si>
  <si>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</si>
  <si>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</si>
  <si>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</si>
  <si>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</si>
  <si>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</si>
  <si>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</si>
  <si>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</si>
  <si>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</si>
  <si>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</si>
  <si>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</si>
  <si>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</si>
  <si>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</si>
  <si>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</si>
  <si>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</si>
  <si>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</si>
  <si>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</si>
  <si>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</si>
  <si>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</si>
  <si>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</si>
  <si>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</si>
  <si>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</si>
  <si>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</si>
  <si>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</si>
  <si>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</si>
  <si>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</si>
  <si>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</si>
  <si>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</si>
  <si>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</si>
  <si>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</si>
  <si>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</si>
  <si>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</si>
  <si>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</si>
  <si>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</si>
  <si>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</si>
  <si>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</si>
  <si>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</si>
  <si>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</si>
  <si>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</si>
  <si>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</si>
  <si>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</si>
  <si>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</si>
  <si>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</si>
  <si>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</si>
  <si>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</si>
  <si>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</si>
  <si>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</si>
  <si>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</si>
  <si>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</si>
  <si>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</si>
  <si>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</si>
  <si>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</si>
  <si>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</si>
  <si>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</si>
  <si>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</si>
  <si>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</si>
  <si>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</si>
  <si>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</si>
  <si>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</si>
  <si>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</si>
  <si>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</si>
  <si>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</si>
  <si>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</si>
  <si>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</si>
  <si>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</si>
  <si>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</si>
  <si>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</si>
  <si>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</si>
  <si>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</si>
  <si>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</si>
  <si>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</si>
  <si>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</si>
  <si>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</si>
  <si>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</si>
  <si>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</si>
  <si>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</si>
  <si>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</si>
  <si>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</si>
  <si>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</si>
  <si>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</si>
  <si>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</si>
  <si>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</si>
  <si>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</si>
  <si>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</si>
  <si>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</si>
  <si>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</si>
  <si>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</si>
  <si>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</si>
  <si>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</si>
  <si>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</si>
  <si>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</si>
  <si>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</si>
  <si>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</si>
  <si>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</si>
  <si>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</si>
  <si>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</si>
  <si>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</si>
  <si>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</si>
  <si>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</si>
  <si>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</si>
  <si>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</si>
  <si>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</si>
  <si>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</si>
  <si>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</si>
  <si>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</si>
  <si>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</si>
  <si>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</si>
  <si>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</si>
  <si>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</si>
  <si>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</si>
  <si>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</si>
  <si>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</si>
  <si>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</si>
  <si>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</si>
  <si>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</si>
  <si>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</si>
  <si>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</si>
  <si>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</si>
  <si>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</si>
  <si>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</si>
  <si>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</si>
  <si>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</si>
  <si>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</si>
  <si>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</si>
  <si>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</si>
  <si>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</si>
  <si>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</si>
  <si>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</si>
  <si>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</si>
  <si>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</si>
  <si>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</si>
  <si>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</si>
  <si>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</si>
  <si>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</si>
  <si>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</si>
  <si>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</si>
  <si>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</si>
  <si>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</si>
  <si>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</si>
  <si>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</si>
  <si>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</si>
  <si>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</si>
  <si>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</si>
  <si>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</si>
  <si>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</si>
  <si>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</si>
  <si>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</si>
  <si>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</si>
  <si>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</si>
  <si>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</si>
  <si>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</si>
  <si>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</si>
  <si>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</si>
  <si>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</si>
  <si>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</si>
  <si>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</si>
  <si>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</si>
  <si>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</si>
  <si>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</si>
  <si>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</si>
  <si>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</si>
  <si>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</si>
  <si>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</si>
  <si>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</si>
  <si>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</si>
  <si>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</si>
  <si>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</si>
  <si>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</si>
  <si>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</si>
  <si>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</si>
  <si>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</si>
  <si>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</si>
  <si>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</si>
  <si>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</si>
  <si>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</si>
  <si>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</si>
  <si>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</si>
  <si>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</si>
  <si>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</si>
  <si>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</si>
  <si>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</si>
  <si>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</si>
  <si>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</si>
  <si>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</si>
  <si>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</si>
  <si>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</si>
  <si>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</si>
  <si>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</si>
  <si>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</si>
  <si>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</si>
  <si>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</si>
  <si>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</si>
  <si>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</si>
  <si>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</si>
  <si>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</si>
  <si>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</si>
  <si>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</si>
  <si>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</si>
  <si>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</si>
  <si>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</si>
  <si>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</si>
  <si>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</si>
  <si>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</si>
  <si>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</si>
  <si>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</si>
  <si>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</si>
  <si>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</si>
  <si>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</si>
  <si>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</si>
  <si>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</si>
  <si>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</si>
  <si>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</si>
  <si>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</si>
  <si>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</si>
  <si>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</si>
  <si>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</si>
  <si>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</si>
  <si>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</si>
  <si>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</si>
  <si>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</si>
  <si>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</si>
  <si>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</si>
  <si>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</si>
  <si>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</si>
  <si>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</si>
  <si>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</si>
  <si>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</si>
  <si>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</si>
  <si>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</si>
  <si>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</si>
  <si>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</si>
  <si>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</si>
  <si>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</si>
  <si>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</si>
  <si>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</si>
  <si>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</si>
  <si>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</si>
  <si>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</si>
  <si>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</si>
  <si>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</si>
  <si>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</si>
  <si>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</si>
  <si>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</si>
  <si>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</si>
  <si>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</si>
  <si>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</si>
  <si>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</si>
  <si>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</si>
  <si>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</si>
  <si>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</si>
  <si>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</si>
  <si>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</si>
  <si>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</si>
  <si>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</si>
  <si>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</si>
  <si>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</si>
  <si>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</si>
  <si>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</si>
  <si>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</si>
  <si>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</si>
  <si>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</si>
  <si>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</si>
  <si>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</si>
  <si>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</si>
  <si>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</si>
  <si>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</si>
  <si>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</si>
  <si>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</si>
  <si>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</si>
  <si>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</si>
  <si>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</si>
  <si>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</si>
  <si>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</si>
  <si>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</si>
  <si>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</si>
  <si>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</si>
  <si>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</si>
  <si>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</si>
  <si>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</si>
  <si>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</si>
  <si>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</si>
  <si>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</si>
  <si>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</si>
  <si>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</si>
  <si>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</si>
  <si>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</si>
  <si>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</si>
  <si>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</si>
  <si>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</si>
  <si>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</si>
  <si>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</si>
  <si>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</si>
  <si>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</si>
  <si>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</si>
  <si>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</si>
  <si>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</si>
  <si>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</si>
  <si>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</si>
  <si>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</si>
  <si>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</si>
  <si>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</si>
  <si>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</si>
  <si>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</si>
  <si>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</si>
  <si>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</si>
  <si>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</si>
  <si>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</si>
  <si>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</si>
  <si>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</si>
  <si>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</si>
  <si>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</si>
  <si>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</si>
  <si>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</si>
  <si>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</si>
  <si>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</si>
  <si>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</si>
  <si>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</si>
  <si>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</si>
  <si>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</si>
  <si>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</si>
  <si>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</si>
  <si>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</si>
  <si>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</si>
  <si>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</si>
  <si>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</si>
  <si>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</si>
  <si>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</si>
  <si>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</si>
  <si>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</si>
  <si>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</si>
  <si>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</si>
  <si>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</si>
  <si>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</si>
  <si>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</si>
  <si>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</si>
  <si>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</si>
  <si>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</si>
  <si>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</si>
  <si>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</si>
  <si>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</si>
  <si>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</si>
  <si>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</si>
  <si>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</si>
  <si>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</si>
  <si>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</si>
  <si>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</si>
  <si>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</si>
  <si>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</si>
  <si>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</si>
  <si>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</si>
  <si>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</si>
  <si>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</si>
  <si>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</si>
  <si>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</si>
  <si>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</si>
  <si>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</si>
  <si>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</si>
  <si>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</si>
  <si>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</si>
  <si>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</si>
  <si>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</si>
  <si>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</si>
  <si>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</si>
  <si>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</si>
  <si>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</si>
  <si>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</si>
  <si>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</si>
  <si>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</si>
  <si>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</si>
  <si>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</si>
  <si>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</si>
  <si>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</si>
  <si>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</si>
  <si>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</si>
  <si>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</si>
  <si>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</si>
  <si>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</si>
  <si>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</si>
  <si>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</si>
  <si>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</si>
  <si>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</si>
  <si>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</si>
  <si>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</si>
  <si>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</si>
  <si>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</si>
  <si>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</si>
  <si>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</si>
  <si>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</si>
  <si>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</si>
  <si>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</si>
  <si>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</si>
  <si>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</si>
  <si>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</si>
  <si>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</si>
  <si>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</si>
  <si>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</si>
  <si>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</si>
  <si>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</si>
  <si>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</si>
  <si>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</si>
  <si>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</si>
  <si>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</si>
  <si>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</si>
  <si>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</si>
  <si>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</si>
  <si>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</si>
  <si>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</si>
  <si>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</si>
  <si>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</si>
  <si>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</si>
  <si>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</si>
  <si>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</si>
  <si>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</si>
  <si>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</si>
  <si>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</si>
  <si>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</si>
  <si>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</si>
  <si>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</si>
  <si>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</si>
  <si>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</si>
  <si>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</si>
  <si>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</si>
  <si>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</si>
  <si>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</si>
  <si>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</si>
  <si>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</si>
  <si>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</si>
  <si>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</si>
  <si>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</si>
  <si>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</si>
  <si>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</si>
  <si>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</si>
  <si>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</si>
  <si>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</si>
  <si>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</si>
  <si>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</si>
  <si>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</si>
  <si>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</si>
  <si>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</si>
  <si>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</si>
  <si>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</si>
  <si>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</si>
  <si>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</si>
  <si>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</si>
  <si>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</si>
  <si>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</si>
  <si>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</si>
  <si>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ME2_d5</t>
  </si>
  <si>
    <t>MEL</t>
  </si>
  <si>
    <t>Douglas_F2_Entree 17-18m, densité haute_National_</t>
  </si>
  <si>
    <t>Hêtre commun_F2_Entree 19-20m_GS Hêtraies et hêtraies sapinières des Pyrénées_</t>
  </si>
  <si>
    <t>Cèdre de l'Atlas_F2_Classique_INRA_</t>
  </si>
  <si>
    <t>Mélèze d'Europe_F2_ME2_d6_GSM Alpes du Sud_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</si>
</sst>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03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83" t="s">
        <v>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ht="14.45" customHeight="1" x14ac:dyDescent="0.25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</row>
    <row r="3" spans="1:15" x14ac:dyDescent="0.25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</row>
    <row r="4" spans="1:15" x14ac:dyDescent="0.25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</row>
    <row r="5" spans="1:15" x14ac:dyDescent="0.25">
      <c r="A5" s="384"/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</row>
    <row r="6" spans="1:15" x14ac:dyDescent="0.25">
      <c r="A6" s="384"/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</row>
    <row r="7" spans="1:15" x14ac:dyDescent="0.25">
      <c r="A7" s="384"/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</row>
    <row r="8" spans="1:15" x14ac:dyDescent="0.25">
      <c r="A8" s="384"/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</row>
    <row r="9" spans="1:15" x14ac:dyDescent="0.25">
      <c r="A9" s="384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</row>
    <row r="10" spans="1:15" x14ac:dyDescent="0.25">
      <c r="A10" s="384"/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</row>
    <row r="11" spans="1:15" x14ac:dyDescent="0.25">
      <c r="A11" s="384"/>
      <c r="B11" s="384"/>
      <c r="C11" s="384"/>
      <c r="D11" s="384"/>
      <c r="E11" s="384"/>
      <c r="F11" s="384"/>
      <c r="G11" s="384"/>
      <c r="H11" s="384"/>
      <c r="I11" s="384"/>
      <c r="J11" s="384"/>
      <c r="K11" s="384"/>
      <c r="L11" s="384"/>
      <c r="M11" s="384"/>
      <c r="N11" s="384"/>
      <c r="O11" s="384"/>
    </row>
    <row r="12" spans="1:15" x14ac:dyDescent="0.25">
      <c r="A12" s="384"/>
      <c r="B12" s="384"/>
      <c r="C12" s="384"/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N12" s="384"/>
      <c r="O12" s="384"/>
    </row>
    <row r="13" spans="1:15" x14ac:dyDescent="0.25">
      <c r="A13" s="384"/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4"/>
    </row>
    <row r="14" spans="1:15" x14ac:dyDescent="0.25">
      <c r="A14" s="384"/>
      <c r="B14" s="384"/>
      <c r="C14" s="384"/>
      <c r="D14" s="384"/>
      <c r="E14" s="384"/>
      <c r="F14" s="384"/>
      <c r="G14" s="384"/>
      <c r="H14" s="384"/>
      <c r="I14" s="384"/>
      <c r="J14" s="384"/>
      <c r="K14" s="384"/>
      <c r="L14" s="384"/>
      <c r="M14" s="384"/>
      <c r="N14" s="384"/>
      <c r="O14" s="384"/>
    </row>
    <row r="15" spans="1:15" x14ac:dyDescent="0.25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</row>
    <row r="16" spans="1:15" x14ac:dyDescent="0.25">
      <c r="A16" s="384"/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</row>
    <row r="17" spans="1:15" x14ac:dyDescent="0.25">
      <c r="A17" s="384"/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</row>
    <row r="18" spans="1:15" x14ac:dyDescent="0.25">
      <c r="A18" s="384"/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4"/>
      <c r="O18" s="384"/>
    </row>
    <row r="19" spans="1:15" x14ac:dyDescent="0.25">
      <c r="A19" s="384"/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</row>
    <row r="20" spans="1:15" x14ac:dyDescent="0.25">
      <c r="A20" s="384"/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</row>
    <row r="21" spans="1:15" x14ac:dyDescent="0.25">
      <c r="A21" s="384"/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</row>
    <row r="22" spans="1:15" x14ac:dyDescent="0.25">
      <c r="A22" s="384"/>
      <c r="B22" s="384"/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</row>
    <row r="23" spans="1:15" x14ac:dyDescent="0.25">
      <c r="A23" s="384"/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</row>
    <row r="24" spans="1:15" x14ac:dyDescent="0.25">
      <c r="A24" s="384"/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</row>
    <row r="25" spans="1:15" x14ac:dyDescent="0.25">
      <c r="A25" s="384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</row>
    <row r="26" spans="1:15" x14ac:dyDescent="0.25">
      <c r="A26" s="384"/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</row>
    <row r="27" spans="1:15" x14ac:dyDescent="0.25">
      <c r="A27" s="384"/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</row>
    <row r="28" spans="1:15" x14ac:dyDescent="0.25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</row>
    <row r="29" spans="1:15" x14ac:dyDescent="0.25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</row>
    <row r="30" spans="1:15" x14ac:dyDescent="0.25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</row>
    <row r="31" spans="1:15" x14ac:dyDescent="0.25">
      <c r="A31" s="384"/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</row>
    <row r="32" spans="1:15" x14ac:dyDescent="0.25">
      <c r="A32" s="384"/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</row>
    <row r="33" spans="1:15" x14ac:dyDescent="0.25">
      <c r="A33" s="384"/>
      <c r="B33" s="384"/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</row>
    <row r="34" spans="1:15" x14ac:dyDescent="0.25">
      <c r="A34" s="384"/>
      <c r="B34" s="384"/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</row>
    <row r="35" spans="1:15" x14ac:dyDescent="0.25">
      <c r="A35" s="384"/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18" width="10.85546875" style="264"/>
    <col min="19" max="19" width="19.140625" style="264" bestFit="1" customWidth="1"/>
    <col min="20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LBC!$B$152</f>
        <v>Merisier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+VLOOKUP('Autres sources3'!$A$8,'Coef Feuillus divers'!$G$2:$AA$228,10,FALSE)</f>
        <v>0.52140632510686802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0.54600000000000004</v>
      </c>
      <c r="P8" s="274">
        <f>+M8*O8</f>
        <v>74.516359437182757</v>
      </c>
      <c r="Q8" s="274">
        <f>EXP(-1.0587+0.8836*LN(P8)+0.284)</f>
        <v>20.790915061489915</v>
      </c>
      <c r="R8" s="274">
        <f>+Q8+P8</f>
        <v>95.307274498672669</v>
      </c>
      <c r="S8" s="274" t="str">
        <f>+_xlfn.CONCAT(A8,B8,D8)</f>
        <v>Merisier12av</v>
      </c>
      <c r="T8" s="274">
        <f>+R8*0.475*44/12</f>
        <v>165.99350308518822</v>
      </c>
    </row>
    <row r="9" spans="1:20" x14ac:dyDescent="0.25">
      <c r="A9" s="268" t="str">
        <f>LBC!$B$152</f>
        <v>Merisier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+VLOOKUP('Autres sources3'!$A$8,'Coef Feuillus divers'!$G$2:$AA$228,10,FALSE)</f>
        <v>0.52140632510686802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0.54600000000000004</v>
      </c>
      <c r="P9" s="274">
        <f t="shared" ref="P9:P25" si="2">+M9*O9</f>
        <v>54.193715954314733</v>
      </c>
      <c r="Q9" s="274">
        <f t="shared" ref="Q9:Q25" si="3">EXP(-1.0587+0.8836*LN(P9)+0.284)</f>
        <v>15.691676281134979</v>
      </c>
      <c r="R9" s="274">
        <f t="shared" ref="R9:R25" si="4">+Q9+P9</f>
        <v>69.885392235449714</v>
      </c>
      <c r="S9" s="274" t="str">
        <f t="shared" ref="S9:S25" si="5">+_xlfn.CONCAT(A9,B9,D9)</f>
        <v>Merisier12ap</v>
      </c>
      <c r="T9" s="274">
        <f t="shared" ref="T9:T25" si="6">+R9*0.475*44/12</f>
        <v>121.71705814340824</v>
      </c>
    </row>
    <row r="10" spans="1:20" x14ac:dyDescent="0.25">
      <c r="A10" s="268" t="str">
        <f>LBC!$B$152</f>
        <v>Merisier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+VLOOKUP('Autres sources3'!$A$8,'Coef Feuillus divers'!$G$2:$AA$228,10,FALSE)</f>
        <v>0.52140632510686802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0.54600000000000004</v>
      </c>
      <c r="P10" s="274">
        <f t="shared" si="2"/>
        <v>110.44076056432944</v>
      </c>
      <c r="Q10" s="274">
        <f t="shared" si="3"/>
        <v>29.434807018071275</v>
      </c>
      <c r="R10" s="274">
        <f t="shared" si="4"/>
        <v>139.87556758240072</v>
      </c>
      <c r="S10" s="274" t="str">
        <f t="shared" si="5"/>
        <v>Merisier16av</v>
      </c>
      <c r="T10" s="274">
        <f t="shared" si="6"/>
        <v>243.6166135393479</v>
      </c>
    </row>
    <row r="11" spans="1:20" x14ac:dyDescent="0.25">
      <c r="A11" s="268" t="str">
        <f>LBC!$B$152</f>
        <v>Merisier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+VLOOKUP('Autres sources3'!$A$8,'Coef Feuillus divers'!$G$2:$AA$228,10,FALSE)</f>
        <v>0.52140632510686802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0.54600000000000004</v>
      </c>
      <c r="P11" s="274">
        <f t="shared" si="2"/>
        <v>82.830570423247082</v>
      </c>
      <c r="Q11" s="274">
        <f t="shared" si="3"/>
        <v>22.827866556113342</v>
      </c>
      <c r="R11" s="274">
        <f t="shared" si="4"/>
        <v>105.65843697936043</v>
      </c>
      <c r="S11" s="274" t="str">
        <f t="shared" si="5"/>
        <v>Merisier16ap</v>
      </c>
      <c r="T11" s="274">
        <f t="shared" si="6"/>
        <v>184.02177773905274</v>
      </c>
    </row>
    <row r="12" spans="1:20" x14ac:dyDescent="0.25">
      <c r="A12" s="268" t="str">
        <f>LBC!$B$152</f>
        <v>Merisier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+VLOOKUP('Autres sources3'!$A$8,'Coef Feuillus divers'!$G$2:$AA$228,10,FALSE)</f>
        <v>0.52140632510686802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0.54600000000000004</v>
      </c>
      <c r="P12" s="274">
        <f t="shared" si="2"/>
        <v>145.96783104894803</v>
      </c>
      <c r="Q12" s="274">
        <f t="shared" si="3"/>
        <v>37.660812636493588</v>
      </c>
      <c r="R12" s="274">
        <f t="shared" si="4"/>
        <v>183.6286436854416</v>
      </c>
      <c r="S12" s="274" t="str">
        <f t="shared" si="5"/>
        <v>Merisier20av</v>
      </c>
      <c r="T12" s="274">
        <f t="shared" si="6"/>
        <v>319.8198877521441</v>
      </c>
    </row>
    <row r="13" spans="1:20" x14ac:dyDescent="0.25">
      <c r="A13" s="268" t="str">
        <f>LBC!$B$152</f>
        <v>Merisier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+VLOOKUP('Autres sources3'!$A$8,'Coef Feuillus divers'!$G$2:$AA$228,10,FALSE)</f>
        <v>0.52140632510686802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0.54600000000000004</v>
      </c>
      <c r="P13" s="274">
        <f t="shared" si="2"/>
        <v>97.311887365965362</v>
      </c>
      <c r="Q13" s="274">
        <f t="shared" si="3"/>
        <v>26.320579711070707</v>
      </c>
      <c r="R13" s="274">
        <f t="shared" si="4"/>
        <v>123.63246707703607</v>
      </c>
      <c r="S13" s="274" t="str">
        <f t="shared" si="5"/>
        <v>Merisier20ap</v>
      </c>
      <c r="T13" s="274">
        <f t="shared" si="6"/>
        <v>215.32654682583782</v>
      </c>
    </row>
    <row r="14" spans="1:20" x14ac:dyDescent="0.25">
      <c r="A14" s="268" t="str">
        <f>LBC!$B$152</f>
        <v>Merisier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+VLOOKUP('Autres sources3'!$A$8,'Coef Feuillus divers'!$G$2:$AA$228,10,FALSE)</f>
        <v>0.52140632510686802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0.54600000000000004</v>
      </c>
      <c r="P14" s="274">
        <f t="shared" si="2"/>
        <v>156.03267141261011</v>
      </c>
      <c r="Q14" s="274">
        <f t="shared" si="3"/>
        <v>39.94636993439682</v>
      </c>
      <c r="R14" s="274">
        <f t="shared" si="4"/>
        <v>195.97904134700693</v>
      </c>
      <c r="S14" s="274" t="str">
        <f t="shared" si="5"/>
        <v>Merisier25av</v>
      </c>
      <c r="T14" s="274">
        <f t="shared" si="6"/>
        <v>341.3301636793704</v>
      </c>
    </row>
    <row r="15" spans="1:20" x14ac:dyDescent="0.25">
      <c r="A15" s="268" t="str">
        <f>LBC!$B$152</f>
        <v>Merisier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+VLOOKUP('Autres sources3'!$A$8,'Coef Feuillus divers'!$G$2:$AA$228,10,FALSE)</f>
        <v>0.52140632510686802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0.54600000000000004</v>
      </c>
      <c r="P15" s="274">
        <f t="shared" si="2"/>
        <v>109.22286998882709</v>
      </c>
      <c r="Q15" s="274">
        <f t="shared" si="3"/>
        <v>29.147811197061397</v>
      </c>
      <c r="R15" s="274">
        <f t="shared" si="4"/>
        <v>138.37068118588849</v>
      </c>
      <c r="S15" s="274" t="str">
        <f t="shared" si="5"/>
        <v>Merisier25ap</v>
      </c>
      <c r="T15" s="274">
        <f t="shared" si="6"/>
        <v>240.99560306542242</v>
      </c>
    </row>
    <row r="16" spans="1:20" x14ac:dyDescent="0.25">
      <c r="A16" s="268" t="str">
        <f>LBC!$B$152</f>
        <v>Merisier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+VLOOKUP('Autres sources3'!$A$8,'Coef Feuillus divers'!$G$2:$AA$228,10,FALSE)</f>
        <v>0.52140632510686802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0.54600000000000004</v>
      </c>
      <c r="P16" s="274">
        <f t="shared" si="2"/>
        <v>118.68957763702566</v>
      </c>
      <c r="Q16" s="274">
        <f t="shared" si="3"/>
        <v>31.369169756083675</v>
      </c>
      <c r="R16" s="274">
        <f t="shared" si="4"/>
        <v>150.05874739310934</v>
      </c>
      <c r="S16" s="274" t="str">
        <f t="shared" si="5"/>
        <v>Merisier30av</v>
      </c>
      <c r="T16" s="274">
        <f t="shared" si="6"/>
        <v>261.35231837633211</v>
      </c>
    </row>
    <row r="17" spans="1:20" x14ac:dyDescent="0.25">
      <c r="A17" s="268" t="str">
        <f>LBC!$B$152</f>
        <v>Merisier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+VLOOKUP('Autres sources3'!$A$8,'Coef Feuillus divers'!$G$2:$AA$228,10,FALSE)</f>
        <v>0.52140632510686802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0.54600000000000004</v>
      </c>
      <c r="P17" s="274">
        <f t="shared" si="2"/>
        <v>84.778269740732611</v>
      </c>
      <c r="Q17" s="274">
        <f t="shared" si="3"/>
        <v>23.301522164787258</v>
      </c>
      <c r="R17" s="274">
        <f t="shared" si="4"/>
        <v>108.07979190551987</v>
      </c>
      <c r="S17" s="274" t="str">
        <f t="shared" si="5"/>
        <v>Merisier30ap</v>
      </c>
      <c r="T17" s="274">
        <f t="shared" si="6"/>
        <v>188.23897090211378</v>
      </c>
    </row>
    <row r="18" spans="1:20" x14ac:dyDescent="0.25">
      <c r="A18" s="268" t="str">
        <f>LBC!$B$152</f>
        <v>Merisier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+VLOOKUP('Autres sources3'!$A$8,'Coef Feuillus divers'!$G$2:$AA$228,10,FALSE)</f>
        <v>0.52140632510686802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0.54600000000000004</v>
      </c>
      <c r="P18" s="274">
        <f t="shared" si="2"/>
        <v>126.36635196607756</v>
      </c>
      <c r="Q18" s="274">
        <f t="shared" si="3"/>
        <v>33.155349664858704</v>
      </c>
      <c r="R18" s="274">
        <f t="shared" si="4"/>
        <v>159.52170163093626</v>
      </c>
      <c r="S18" s="274" t="str">
        <f t="shared" si="5"/>
        <v>Merisier36av</v>
      </c>
      <c r="T18" s="274">
        <f t="shared" si="6"/>
        <v>277.83363034054736</v>
      </c>
    </row>
    <row r="19" spans="1:20" x14ac:dyDescent="0.25">
      <c r="A19" s="268" t="str">
        <f>LBC!$B$152</f>
        <v>Merisier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+VLOOKUP('Autres sources3'!$A$8,'Coef Feuillus divers'!$G$2:$AA$228,10,FALSE)</f>
        <v>0.52140632510686802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0.54600000000000004</v>
      </c>
      <c r="P19" s="274">
        <f t="shared" si="2"/>
        <v>88.456446376254277</v>
      </c>
      <c r="Q19" s="274">
        <f t="shared" si="3"/>
        <v>24.192583050499078</v>
      </c>
      <c r="R19" s="274">
        <f t="shared" si="4"/>
        <v>112.64902942675336</v>
      </c>
      <c r="S19" s="274" t="str">
        <f t="shared" si="5"/>
        <v>Merisier36ap</v>
      </c>
      <c r="T19" s="274">
        <f t="shared" si="6"/>
        <v>196.19705958492875</v>
      </c>
    </row>
    <row r="20" spans="1:20" x14ac:dyDescent="0.25">
      <c r="A20" s="268" t="str">
        <f>LBC!$B$152</f>
        <v>Merisier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+VLOOKUP('Autres sources3'!$A$8,'Coef Feuillus divers'!$G$2:$AA$228,10,FALSE)</f>
        <v>0.52140632510686802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0.54600000000000004</v>
      </c>
      <c r="P20" s="274">
        <f t="shared" si="2"/>
        <v>125.5357618999297</v>
      </c>
      <c r="Q20" s="274">
        <f t="shared" si="3"/>
        <v>32.962716475318999</v>
      </c>
      <c r="R20" s="274">
        <f t="shared" si="4"/>
        <v>158.49847837524868</v>
      </c>
      <c r="S20" s="274" t="str">
        <f t="shared" si="5"/>
        <v>Merisier43av</v>
      </c>
      <c r="T20" s="274">
        <f t="shared" si="6"/>
        <v>276.0515165035581</v>
      </c>
    </row>
    <row r="21" spans="1:20" x14ac:dyDescent="0.25">
      <c r="A21" s="268" t="str">
        <f>LBC!$B$152</f>
        <v>Merisier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+VLOOKUP('Autres sources3'!$A$8,'Coef Feuillus divers'!$G$2:$AA$228,10,FALSE)</f>
        <v>0.52140632510686802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0.54600000000000004</v>
      </c>
      <c r="P21" s="274">
        <f t="shared" si="2"/>
        <v>80.701561221383372</v>
      </c>
      <c r="Q21" s="274">
        <f t="shared" si="3"/>
        <v>22.308632229675837</v>
      </c>
      <c r="R21" s="274">
        <f t="shared" si="4"/>
        <v>103.01019345105921</v>
      </c>
      <c r="S21" s="274" t="str">
        <f t="shared" si="5"/>
        <v>Merisier43ap</v>
      </c>
      <c r="T21" s="274">
        <f t="shared" si="6"/>
        <v>179.40942026059477</v>
      </c>
    </row>
    <row r="22" spans="1:20" x14ac:dyDescent="0.25">
      <c r="A22" s="268" t="str">
        <f>LBC!$B$152</f>
        <v>Merisier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+VLOOKUP('Autres sources3'!$A$8,'Coef Feuillus divers'!$G$2:$AA$228,10,FALSE)</f>
        <v>0.52140632510686802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0.54600000000000004</v>
      </c>
      <c r="P22" s="274">
        <f t="shared" si="2"/>
        <v>110.25558996450975</v>
      </c>
      <c r="Q22" s="274">
        <f t="shared" si="3"/>
        <v>29.391195425324771</v>
      </c>
      <c r="R22" s="274">
        <f t="shared" si="4"/>
        <v>139.64678538983452</v>
      </c>
      <c r="S22" s="274" t="str">
        <f t="shared" si="5"/>
        <v>Merisier50av</v>
      </c>
      <c r="T22" s="274">
        <f t="shared" si="6"/>
        <v>243.21815122062841</v>
      </c>
    </row>
    <row r="23" spans="1:20" x14ac:dyDescent="0.25">
      <c r="A23" s="268" t="str">
        <f>LBC!$B$152</f>
        <v>Merisier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+VLOOKUP('Autres sources3'!$A$8,'Coef Feuillus divers'!$G$2:$AA$228,10,FALSE)</f>
        <v>0.52140632510686802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0.54600000000000004</v>
      </c>
      <c r="P23" s="274">
        <f t="shared" si="2"/>
        <v>73.503726643006502</v>
      </c>
      <c r="Q23" s="274">
        <f t="shared" si="3"/>
        <v>20.541067699805833</v>
      </c>
      <c r="R23" s="274">
        <f t="shared" si="4"/>
        <v>94.044794342812338</v>
      </c>
      <c r="S23" s="274" t="str">
        <f t="shared" si="5"/>
        <v>Merisier50ap</v>
      </c>
      <c r="T23" s="274">
        <f t="shared" si="6"/>
        <v>163.79468348039816</v>
      </c>
    </row>
    <row r="24" spans="1:20" x14ac:dyDescent="0.25">
      <c r="A24" s="268" t="str">
        <f>LBC!$B$152</f>
        <v>Merisier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+VLOOKUP('Autres sources3'!$A$8,'Coef Feuillus divers'!$G$2:$AA$228,10,FALSE)</f>
        <v>0.52140632510686802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0.54600000000000004</v>
      </c>
      <c r="P24" s="274">
        <f t="shared" si="2"/>
        <v>97.414288170519782</v>
      </c>
      <c r="Q24" s="274">
        <f t="shared" si="3"/>
        <v>26.345051292883714</v>
      </c>
      <c r="R24" s="274">
        <f t="shared" si="4"/>
        <v>123.75933946340349</v>
      </c>
      <c r="S24" s="274" t="str">
        <f t="shared" si="5"/>
        <v>Merisier60av</v>
      </c>
      <c r="T24" s="274">
        <f t="shared" si="6"/>
        <v>215.54751623209441</v>
      </c>
    </row>
    <row r="25" spans="1:20" x14ac:dyDescent="0.25">
      <c r="A25" s="268" t="str">
        <f>LBC!$B$152</f>
        <v>Merisier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+VLOOKUP('Autres sources3'!$A$8,'Coef Feuillus divers'!$G$2:$AA$228,10,FALSE)</f>
        <v>0.52140632510686802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0.54600000000000004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Merisier60ap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LBC!$B$155</f>
        <v>Châtaignier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sources4'!$A$8,'Coef Feuillus divers'!$G$2:$AA$228,10,FALSE)</f>
        <v>0.52196460300000003</v>
      </c>
      <c r="K8" s="268">
        <f>+VLOOKUP('Autres sources4'!$A$8,'Coef Feuillus divers'!$G$2:$AA$228,11,FALSE)</f>
        <v>0.66106715155860996</v>
      </c>
      <c r="L8" s="268">
        <f>+VLOOKUP('Autres sources4'!$A$8,'Coef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0.47</v>
      </c>
      <c r="P8" s="274">
        <f>+M8*O8</f>
        <v>64.236296343800149</v>
      </c>
      <c r="Q8" s="274">
        <f>EXP(-1.0587+0.8836*LN(P8)+0.284)</f>
        <v>18.235047900391862</v>
      </c>
      <c r="R8" s="274">
        <f>+Q8+P8</f>
        <v>82.471344244192011</v>
      </c>
      <c r="S8" s="274" t="str">
        <f>+_xlfn.CONCAT(A8,B8,D8)</f>
        <v>Châtaignier12av</v>
      </c>
      <c r="T8" s="274">
        <f>+R8*0.475*44/12</f>
        <v>143.63759122530107</v>
      </c>
    </row>
    <row r="9" spans="1:20" x14ac:dyDescent="0.25">
      <c r="A9" s="268" t="str">
        <f>LBC!$B$155</f>
        <v>Châtaignier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sources4'!$A$8,'Coef Feuillus divers'!$G$2:$AA$228,10,FALSE)</f>
        <v>0.52196460300000003</v>
      </c>
      <c r="K9" s="268">
        <f>+VLOOKUP('Autres sources4'!$A$8,'Coef Feuillus divers'!$G$2:$AA$228,11,FALSE)</f>
        <v>0.66106715155860996</v>
      </c>
      <c r="L9" s="268">
        <f>+VLOOKUP('Autres sources4'!$A$8,'Coef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0.47</v>
      </c>
      <c r="P9" s="274">
        <f t="shared" ref="P9:P25" si="2">+M9*O9</f>
        <v>46.717306431854652</v>
      </c>
      <c r="Q9" s="274">
        <f t="shared" ref="Q9:Q25" si="3">EXP(-1.0587+0.8836*LN(P9)+0.284)</f>
        <v>13.762668347096504</v>
      </c>
      <c r="R9" s="274">
        <f t="shared" ref="R9:R25" si="4">+Q9+P9</f>
        <v>60.47997477895116</v>
      </c>
      <c r="S9" s="274" t="str">
        <f t="shared" ref="S9:S25" si="5">+_xlfn.CONCAT(A9,B9,D9)</f>
        <v>Châtaignier12ap</v>
      </c>
      <c r="T9" s="274">
        <f t="shared" ref="T9:T25" si="6">+R9*0.475*44/12</f>
        <v>105.33595607333994</v>
      </c>
    </row>
    <row r="10" spans="1:20" x14ac:dyDescent="0.25">
      <c r="A10" s="268" t="str">
        <f>LBC!$B$155</f>
        <v>Châtaignier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sources4'!$A$8,'Coef Feuillus divers'!$G$2:$AA$228,10,FALSE)</f>
        <v>0.52196460300000003</v>
      </c>
      <c r="K10" s="268">
        <f>+VLOOKUP('Autres sources4'!$A$8,'Coef Feuillus divers'!$G$2:$AA$228,11,FALSE)</f>
        <v>0.66106715155860996</v>
      </c>
      <c r="L10" s="268">
        <f>+VLOOKUP('Autres sources4'!$A$8,'Coef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0.47</v>
      </c>
      <c r="P10" s="274">
        <f t="shared" si="2"/>
        <v>95.200541169391983</v>
      </c>
      <c r="Q10" s="274">
        <f t="shared" si="3"/>
        <v>25.815340272255334</v>
      </c>
      <c r="R10" s="274">
        <f t="shared" si="4"/>
        <v>121.01588144164731</v>
      </c>
      <c r="S10" s="274" t="str">
        <f t="shared" si="5"/>
        <v>Châtaignier16av</v>
      </c>
      <c r="T10" s="274">
        <f t="shared" si="6"/>
        <v>210.7693268442024</v>
      </c>
    </row>
    <row r="11" spans="1:20" x14ac:dyDescent="0.25">
      <c r="A11" s="268" t="str">
        <f>LBC!$B$155</f>
        <v>Châtaignier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sources4'!$A$8,'Coef Feuillus divers'!$G$2:$AA$228,10,FALSE)</f>
        <v>0.52196460300000003</v>
      </c>
      <c r="K11" s="268">
        <f>+VLOOKUP('Autres sources4'!$A$8,'Coef Feuillus divers'!$G$2:$AA$228,11,FALSE)</f>
        <v>0.66106715155860996</v>
      </c>
      <c r="L11" s="268">
        <f>+VLOOKUP('Autres sources4'!$A$8,'Coef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0.47</v>
      </c>
      <c r="P11" s="274">
        <f t="shared" si="2"/>
        <v>71.400405877043994</v>
      </c>
      <c r="Q11" s="274">
        <f t="shared" si="3"/>
        <v>20.020825768414301</v>
      </c>
      <c r="R11" s="274">
        <f t="shared" si="4"/>
        <v>91.421231645458292</v>
      </c>
      <c r="S11" s="274" t="str">
        <f t="shared" si="5"/>
        <v>Châtaignier16ap</v>
      </c>
      <c r="T11" s="274">
        <f t="shared" si="6"/>
        <v>159.22531178250651</v>
      </c>
    </row>
    <row r="12" spans="1:20" x14ac:dyDescent="0.25">
      <c r="A12" s="268" t="str">
        <f>LBC!$B$155</f>
        <v>Châtaignier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sources4'!$A$8,'Coef Feuillus divers'!$G$2:$AA$228,10,FALSE)</f>
        <v>0.52196460300000003</v>
      </c>
      <c r="K12" s="268">
        <f>+VLOOKUP('Autres sources4'!$A$8,'Coef Feuillus divers'!$G$2:$AA$228,11,FALSE)</f>
        <v>0.66106715155860996</v>
      </c>
      <c r="L12" s="268">
        <f>+VLOOKUP('Autres sources4'!$A$8,'Coef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0.47</v>
      </c>
      <c r="P12" s="274">
        <f t="shared" si="2"/>
        <v>125.82206948918724</v>
      </c>
      <c r="Q12" s="274">
        <f t="shared" si="3"/>
        <v>33.029134583032082</v>
      </c>
      <c r="R12" s="274">
        <f t="shared" si="4"/>
        <v>158.85120407221933</v>
      </c>
      <c r="S12" s="274" t="str">
        <f t="shared" si="5"/>
        <v>Châtaignier20av</v>
      </c>
      <c r="T12" s="274">
        <f t="shared" si="6"/>
        <v>276.66584709244864</v>
      </c>
    </row>
    <row r="13" spans="1:20" x14ac:dyDescent="0.25">
      <c r="A13" s="268" t="str">
        <f>LBC!$B$155</f>
        <v>Châtaignier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sources4'!$A$8,'Coef Feuillus divers'!$G$2:$AA$228,10,FALSE)</f>
        <v>0.52196460300000003</v>
      </c>
      <c r="K13" s="268">
        <f>+VLOOKUP('Autres sources4'!$A$8,'Coef Feuillus divers'!$G$2:$AA$228,11,FALSE)</f>
        <v>0.66106715155860996</v>
      </c>
      <c r="L13" s="268">
        <f>+VLOOKUP('Autres sources4'!$A$8,'Coef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0.47</v>
      </c>
      <c r="P13" s="274">
        <f t="shared" si="2"/>
        <v>83.881379659458148</v>
      </c>
      <c r="Q13" s="274">
        <f t="shared" si="3"/>
        <v>23.083569066111334</v>
      </c>
      <c r="R13" s="274">
        <f t="shared" si="4"/>
        <v>106.96494872556949</v>
      </c>
      <c r="S13" s="274" t="str">
        <f t="shared" si="5"/>
        <v>Châtaignier20ap</v>
      </c>
      <c r="T13" s="274">
        <f t="shared" si="6"/>
        <v>186.29728569703352</v>
      </c>
    </row>
    <row r="14" spans="1:20" x14ac:dyDescent="0.25">
      <c r="A14" s="268" t="str">
        <f>LBC!$B$155</f>
        <v>Châtaignier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sources4'!$A$8,'Coef Feuillus divers'!$G$2:$AA$228,10,FALSE)</f>
        <v>0.52196460300000003</v>
      </c>
      <c r="K14" s="268">
        <f>+VLOOKUP('Autres sources4'!$A$8,'Coef Feuillus divers'!$G$2:$AA$228,11,FALSE)</f>
        <v>0.66106715155860996</v>
      </c>
      <c r="L14" s="268">
        <f>+VLOOKUP('Autres sources4'!$A$8,'Coef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0.47</v>
      </c>
      <c r="P14" s="274">
        <f t="shared" si="2"/>
        <v>134.49585154595238</v>
      </c>
      <c r="Q14" s="274">
        <f t="shared" si="3"/>
        <v>35.033154078737198</v>
      </c>
      <c r="R14" s="274">
        <f t="shared" si="4"/>
        <v>169.52900562468957</v>
      </c>
      <c r="S14" s="274" t="str">
        <f t="shared" si="5"/>
        <v>Châtaignier25av</v>
      </c>
      <c r="T14" s="274">
        <f t="shared" si="6"/>
        <v>295.26301812966767</v>
      </c>
    </row>
    <row r="15" spans="1:20" x14ac:dyDescent="0.25">
      <c r="A15" s="268" t="str">
        <f>LBC!$B$155</f>
        <v>Châtaignier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sources4'!$A$8,'Coef Feuillus divers'!$G$2:$AA$228,10,FALSE)</f>
        <v>0.52196460300000003</v>
      </c>
      <c r="K15" s="268">
        <f>+VLOOKUP('Autres sources4'!$A$8,'Coef Feuillus divers'!$G$2:$AA$228,11,FALSE)</f>
        <v>0.66106715155860996</v>
      </c>
      <c r="L15" s="268">
        <f>+VLOOKUP('Autres sources4'!$A$8,'Coef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0.47</v>
      </c>
      <c r="P15" s="274">
        <f t="shared" si="2"/>
        <v>94.147096082166655</v>
      </c>
      <c r="Q15" s="274">
        <f t="shared" si="3"/>
        <v>25.562767340351353</v>
      </c>
      <c r="R15" s="274">
        <f t="shared" si="4"/>
        <v>119.70986342251801</v>
      </c>
      <c r="S15" s="274" t="str">
        <f t="shared" si="5"/>
        <v>Châtaignier25ap</v>
      </c>
      <c r="T15" s="274">
        <f t="shared" si="6"/>
        <v>208.49467879421886</v>
      </c>
    </row>
    <row r="16" spans="1:20" x14ac:dyDescent="0.25">
      <c r="A16" s="268" t="str">
        <f>LBC!$B$155</f>
        <v>Châtaignier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sources4'!$A$8,'Coef Feuillus divers'!$G$2:$AA$228,10,FALSE)</f>
        <v>0.52196460300000003</v>
      </c>
      <c r="K16" s="268">
        <f>+VLOOKUP('Autres sources4'!$A$8,'Coef Feuillus divers'!$G$2:$AA$228,11,FALSE)</f>
        <v>0.66106715155860996</v>
      </c>
      <c r="L16" s="268">
        <f>+VLOOKUP('Autres sources4'!$A$8,'Coef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0.47</v>
      </c>
      <c r="P16" s="274">
        <f t="shared" si="2"/>
        <v>102.31323896955284</v>
      </c>
      <c r="Q16" s="274">
        <f t="shared" si="3"/>
        <v>27.512359198834528</v>
      </c>
      <c r="R16" s="274">
        <f t="shared" si="4"/>
        <v>129.82559816838736</v>
      </c>
      <c r="S16" s="274" t="str">
        <f t="shared" si="5"/>
        <v>Châtaignier30av</v>
      </c>
      <c r="T16" s="274">
        <f t="shared" si="6"/>
        <v>226.11291680994131</v>
      </c>
    </row>
    <row r="17" spans="1:20" x14ac:dyDescent="0.25">
      <c r="A17" s="268" t="str">
        <f>LBC!$B$155</f>
        <v>Châtaignier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sources4'!$A$8,'Coef Feuillus divers'!$G$2:$AA$228,10,FALSE)</f>
        <v>0.52196460300000003</v>
      </c>
      <c r="K17" s="268">
        <f>+VLOOKUP('Autres sources4'!$A$8,'Coef Feuillus divers'!$G$2:$AA$228,11,FALSE)</f>
        <v>0.66106715155860996</v>
      </c>
      <c r="L17" s="268">
        <f>+VLOOKUP('Autres sources4'!$A$8,'Coef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0.47</v>
      </c>
      <c r="P17" s="274">
        <f t="shared" si="2"/>
        <v>73.08088497825203</v>
      </c>
      <c r="Q17" s="274">
        <f t="shared" si="3"/>
        <v>20.436621455462713</v>
      </c>
      <c r="R17" s="274">
        <f t="shared" si="4"/>
        <v>93.517506433714743</v>
      </c>
      <c r="S17" s="274" t="str">
        <f t="shared" si="5"/>
        <v>Châtaignier30ap</v>
      </c>
      <c r="T17" s="274">
        <f t="shared" si="6"/>
        <v>162.87632370538651</v>
      </c>
    </row>
    <row r="18" spans="1:20" x14ac:dyDescent="0.25">
      <c r="A18" s="268" t="str">
        <f>LBC!$B$155</f>
        <v>Châtaignier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sources4'!$A$8,'Coef Feuillus divers'!$G$2:$AA$228,10,FALSE)</f>
        <v>0.52196460300000003</v>
      </c>
      <c r="K18" s="268">
        <f>+VLOOKUP('Autres sources4'!$A$8,'Coef Feuillus divers'!$G$2:$AA$228,11,FALSE)</f>
        <v>0.66106715155860996</v>
      </c>
      <c r="L18" s="268">
        <f>+VLOOKUP('Autres sources4'!$A$8,'Coef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0.47</v>
      </c>
      <c r="P18" s="274">
        <f t="shared" si="2"/>
        <v>108.92882717703712</v>
      </c>
      <c r="Q18" s="274">
        <f t="shared" si="3"/>
        <v>29.078464345690548</v>
      </c>
      <c r="R18" s="274">
        <f t="shared" si="4"/>
        <v>138.00729152272766</v>
      </c>
      <c r="S18" s="274" t="str">
        <f t="shared" si="5"/>
        <v>Châtaignier36av</v>
      </c>
      <c r="T18" s="274">
        <f t="shared" si="6"/>
        <v>240.36269940208399</v>
      </c>
    </row>
    <row r="19" spans="1:20" x14ac:dyDescent="0.25">
      <c r="A19" s="268" t="str">
        <f>LBC!$B$155</f>
        <v>Châtaignier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sources4'!$A$8,'Coef Feuillus divers'!$G$2:$AA$228,10,FALSE)</f>
        <v>0.52196460300000003</v>
      </c>
      <c r="K19" s="268">
        <f>+VLOOKUP('Autres sources4'!$A$8,'Coef Feuillus divers'!$G$2:$AA$228,11,FALSE)</f>
        <v>0.66106715155860996</v>
      </c>
      <c r="L19" s="268">
        <f>+VLOOKUP('Autres sources4'!$A$8,'Coef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0.47</v>
      </c>
      <c r="P19" s="274">
        <f t="shared" si="2"/>
        <v>76.25017902392598</v>
      </c>
      <c r="Q19" s="274">
        <f t="shared" si="3"/>
        <v>21.217787499605695</v>
      </c>
      <c r="R19" s="274">
        <f t="shared" si="4"/>
        <v>97.467966523531672</v>
      </c>
      <c r="S19" s="274" t="str">
        <f t="shared" si="5"/>
        <v>Châtaignier36ap</v>
      </c>
      <c r="T19" s="274">
        <f t="shared" si="6"/>
        <v>169.75670836181766</v>
      </c>
    </row>
    <row r="20" spans="1:20" x14ac:dyDescent="0.25">
      <c r="A20" s="268" t="str">
        <f>LBC!$B$155</f>
        <v>Châtaignier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sources4'!$A$8,'Coef Feuillus divers'!$G$2:$AA$228,10,FALSE)</f>
        <v>0.52196460300000003</v>
      </c>
      <c r="K20" s="268">
        <f>+VLOOKUP('Autres sources4'!$A$8,'Coef Feuillus divers'!$G$2:$AA$228,11,FALSE)</f>
        <v>0.66106715155860996</v>
      </c>
      <c r="L20" s="268">
        <f>+VLOOKUP('Autres sources4'!$A$8,'Coef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0.47</v>
      </c>
      <c r="P20" s="274">
        <f t="shared" si="2"/>
        <v>108.21144889804974</v>
      </c>
      <c r="Q20" s="274">
        <f t="shared" si="3"/>
        <v>28.909186778762727</v>
      </c>
      <c r="R20" s="274">
        <f t="shared" si="4"/>
        <v>137.12063567681247</v>
      </c>
      <c r="S20" s="274" t="str">
        <f t="shared" si="5"/>
        <v>Châtaignier43av</v>
      </c>
      <c r="T20" s="274">
        <f t="shared" si="6"/>
        <v>238.81844047044839</v>
      </c>
    </row>
    <row r="21" spans="1:20" x14ac:dyDescent="0.25">
      <c r="A21" s="268" t="str">
        <f>LBC!$B$155</f>
        <v>Châtaignier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sources4'!$A$8,'Coef Feuillus divers'!$G$2:$AA$228,10,FALSE)</f>
        <v>0.52196460300000003</v>
      </c>
      <c r="K21" s="268">
        <f>+VLOOKUP('Autres sources4'!$A$8,'Coef Feuillus divers'!$G$2:$AA$228,11,FALSE)</f>
        <v>0.66106715155860996</v>
      </c>
      <c r="L21" s="268">
        <f>+VLOOKUP('Autres sources4'!$A$8,'Coef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0.47</v>
      </c>
      <c r="P21" s="274">
        <f t="shared" si="2"/>
        <v>69.564502863031976</v>
      </c>
      <c r="Q21" s="274">
        <f t="shared" si="3"/>
        <v>19.565269033252015</v>
      </c>
      <c r="R21" s="274">
        <f t="shared" si="4"/>
        <v>89.129771896283984</v>
      </c>
      <c r="S21" s="274" t="str">
        <f t="shared" si="5"/>
        <v>Châtaignier43ap</v>
      </c>
      <c r="T21" s="274">
        <f t="shared" si="6"/>
        <v>155.23435271936125</v>
      </c>
    </row>
    <row r="22" spans="1:20" x14ac:dyDescent="0.25">
      <c r="A22" s="268" t="str">
        <f>LBC!$B$155</f>
        <v>Châtaignier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sources4'!$A$8,'Coef Feuillus divers'!$G$2:$AA$228,10,FALSE)</f>
        <v>0.52196460300000003</v>
      </c>
      <c r="K22" s="268">
        <f>+VLOOKUP('Autres sources4'!$A$8,'Coef Feuillus divers'!$G$2:$AA$228,11,FALSE)</f>
        <v>0.66106715155860996</v>
      </c>
      <c r="L22" s="268">
        <f>+VLOOKUP('Autres sources4'!$A$8,'Coef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0.47</v>
      </c>
      <c r="P22" s="274">
        <f t="shared" si="2"/>
        <v>95.039072386568989</v>
      </c>
      <c r="Q22" s="274">
        <f t="shared" si="3"/>
        <v>25.776647877436936</v>
      </c>
      <c r="R22" s="274">
        <f t="shared" si="4"/>
        <v>120.81572026400593</v>
      </c>
      <c r="S22" s="274" t="str">
        <f t="shared" si="5"/>
        <v>Châtaignier50av</v>
      </c>
      <c r="T22" s="274">
        <f t="shared" si="6"/>
        <v>210.42071279314368</v>
      </c>
    </row>
    <row r="23" spans="1:20" x14ac:dyDescent="0.25">
      <c r="A23" s="268" t="str">
        <f>LBC!$B$155</f>
        <v>Châtaignier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sources4'!$A$8,'Coef Feuillus divers'!$G$2:$AA$228,10,FALSE)</f>
        <v>0.52196460300000003</v>
      </c>
      <c r="K23" s="268">
        <f>+VLOOKUP('Autres sources4'!$A$8,'Coef Feuillus divers'!$G$2:$AA$228,11,FALSE)</f>
        <v>0.66106715155860996</v>
      </c>
      <c r="L23" s="268">
        <f>+VLOOKUP('Autres sources4'!$A$8,'Coef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0.47</v>
      </c>
      <c r="P23" s="274">
        <f t="shared" si="2"/>
        <v>63.359381591046002</v>
      </c>
      <c r="Q23" s="274">
        <f t="shared" si="3"/>
        <v>18.014914380388372</v>
      </c>
      <c r="R23" s="274">
        <f t="shared" si="4"/>
        <v>81.374295971434378</v>
      </c>
      <c r="S23" s="274" t="str">
        <f t="shared" si="5"/>
        <v>Châtaignier50ap</v>
      </c>
      <c r="T23" s="274">
        <f t="shared" si="6"/>
        <v>141.72689881691488</v>
      </c>
    </row>
    <row r="24" spans="1:20" x14ac:dyDescent="0.25">
      <c r="A24" s="268" t="str">
        <f>LBC!$B$155</f>
        <v>Châtaignier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sources4'!$A$8,'Coef Feuillus divers'!$G$2:$AA$228,10,FALSE)</f>
        <v>0.52196460300000003</v>
      </c>
      <c r="K24" s="268">
        <f>+VLOOKUP('Autres sources4'!$A$8,'Coef Feuillus divers'!$G$2:$AA$228,11,FALSE)</f>
        <v>0.66106715155860996</v>
      </c>
      <c r="L24" s="268">
        <f>+VLOOKUP('Autres sources4'!$A$8,'Coef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0.47</v>
      </c>
      <c r="P24" s="274">
        <f t="shared" si="2"/>
        <v>83.969398833450256</v>
      </c>
      <c r="Q24" s="274">
        <f t="shared" si="3"/>
        <v>23.104970549466419</v>
      </c>
      <c r="R24" s="274">
        <f t="shared" si="4"/>
        <v>107.07436938291667</v>
      </c>
      <c r="S24" s="274" t="str">
        <f t="shared" si="5"/>
        <v>Châtaignier60av</v>
      </c>
      <c r="T24" s="274">
        <f t="shared" si="6"/>
        <v>186.48786000857987</v>
      </c>
    </row>
    <row r="25" spans="1:20" x14ac:dyDescent="0.25">
      <c r="A25" s="268" t="str">
        <f>LBC!$B$155</f>
        <v>Châtaignier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sources4'!$A$8,'Coef Feuillus divers'!$G$2:$AA$228,10,FALSE)</f>
        <v>0.52196460300000003</v>
      </c>
      <c r="K25" s="268">
        <f>+VLOOKUP('Autres sources4'!$A$8,'Coef Feuillus divers'!$G$2:$AA$228,11,FALSE)</f>
        <v>0.66106715155860996</v>
      </c>
      <c r="L25" s="268">
        <f>+VLOOKUP('Autres sources4'!$A$8,'Coef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0.47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Châtaignier60ap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LBC!$B$158</f>
        <v>Sapin de Nordmann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0.12674294439156836</v>
      </c>
      <c r="J8" s="268">
        <f>+VLOOKUP('Autres sources5'!$A$8,'Coef Feuillus divers'!$G$2:$AA$228,10,FALSE)</f>
        <v>0.37495832544058699</v>
      </c>
      <c r="K8" s="268">
        <f>+VLOOKUP('Autres sources5'!$A$8,'Coef Feuillus divers'!$G$2:$AA$228,11,FALSE)</f>
        <v>1.7559231923802499</v>
      </c>
      <c r="L8" s="268">
        <f>+VLOOKUP('Autres sources5'!$A$8,'Coef Feuillus divers'!$G$2:$AA$228,12,FALSE)</f>
        <v>2.2320541954419697E-3</v>
      </c>
      <c r="M8" s="274">
        <f>+I8*C8</f>
        <v>139.41723883072518</v>
      </c>
      <c r="N8" s="274">
        <f>+IF(D8="av",0,E8*I8)</f>
        <v>0</v>
      </c>
      <c r="O8" s="277">
        <f>+VLOOKUP(A8,'Coef Feuillus divers'!$G$2:$AA$228,21,FALSE)</f>
        <v>0.35</v>
      </c>
      <c r="P8" s="274">
        <f>+M8*O8</f>
        <v>48.796033590753808</v>
      </c>
      <c r="Q8" s="274">
        <f>EXP(-1.0587+0.8836*LN(P8)+0.284)</f>
        <v>14.302390391013761</v>
      </c>
      <c r="R8" s="274">
        <f>+Q8+P8</f>
        <v>63.098423981767567</v>
      </c>
      <c r="S8" s="274" t="str">
        <f>+_xlfn.CONCAT(A8,B8,D8)</f>
        <v>Sapin de Nordmann12av</v>
      </c>
      <c r="T8" s="274">
        <f>+R8*0.475*44/12</f>
        <v>109.89642176824519</v>
      </c>
    </row>
    <row r="9" spans="1:20" x14ac:dyDescent="0.25">
      <c r="A9" s="268" t="str">
        <f>LBC!$B$158</f>
        <v>Sapin de Nordmann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0.12674294439156836</v>
      </c>
      <c r="J9" s="268">
        <f>+VLOOKUP('Autres sources5'!$A$8,'Coef Feuillus divers'!$G$2:$AA$228,10,FALSE)</f>
        <v>0.37495832544058699</v>
      </c>
      <c r="K9" s="268">
        <f>+VLOOKUP('Autres sources5'!$A$8,'Coef Feuillus divers'!$G$2:$AA$228,11,FALSE)</f>
        <v>1.7559231923802499</v>
      </c>
      <c r="L9" s="268">
        <f>+VLOOKUP('Autres sources5'!$A$8,'Coef Feuillus divers'!$G$2:$AA$228,12,FALSE)</f>
        <v>2.2320541954419697E-3</v>
      </c>
      <c r="M9" s="274">
        <f t="shared" ref="M9:M25" si="0">+I9*C9</f>
        <v>101.39435551325468</v>
      </c>
      <c r="N9" s="274">
        <f t="shared" ref="N9:N25" si="1">+IF(D9="av",0,E9*I9)</f>
        <v>38.022883317470509</v>
      </c>
      <c r="O9" s="277">
        <f>+VLOOKUP(A9,'Coef Feuillus divers'!$G$2:$AA$228,21,FALSE)</f>
        <v>0.35</v>
      </c>
      <c r="P9" s="274">
        <f t="shared" ref="P9:P25" si="2">+M9*O9</f>
        <v>35.488024429639133</v>
      </c>
      <c r="Q9" s="274">
        <f t="shared" ref="Q9:Q25" si="3">EXP(-1.0587+0.8836*LN(P9)+0.284)</f>
        <v>10.794545569468578</v>
      </c>
      <c r="R9" s="274">
        <f t="shared" ref="R9:R25" si="4">+Q9+P9</f>
        <v>46.282569999107707</v>
      </c>
      <c r="S9" s="274" t="str">
        <f t="shared" ref="S9:S25" si="5">+_xlfn.CONCAT(A9,B9,D9)</f>
        <v>Sapin de Nordmann12ap</v>
      </c>
      <c r="T9" s="274">
        <f t="shared" ref="T9:T25" si="6">+R9*0.475*44/12</f>
        <v>80.608809415112589</v>
      </c>
    </row>
    <row r="10" spans="1:20" x14ac:dyDescent="0.25">
      <c r="A10" s="268" t="str">
        <f>LBC!$B$158</f>
        <v>Sapin de Nordmann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0.25300093097962123</v>
      </c>
      <c r="J10" s="268">
        <f>+VLOOKUP('Autres sources5'!$A$8,'Coef Feuillus divers'!$G$2:$AA$228,10,FALSE)</f>
        <v>0.37495832544058699</v>
      </c>
      <c r="K10" s="268">
        <f>+VLOOKUP('Autres sources5'!$A$8,'Coef Feuillus divers'!$G$2:$AA$228,11,FALSE)</f>
        <v>1.7559231923802499</v>
      </c>
      <c r="L10" s="268">
        <f>+VLOOKUP('Autres sources5'!$A$8,'Coef Feuillus divers'!$G$2:$AA$228,12,FALSE)</f>
        <v>2.2320541954419697E-3</v>
      </c>
      <c r="M10" s="274">
        <f t="shared" si="0"/>
        <v>202.40074478369698</v>
      </c>
      <c r="N10" s="274">
        <f t="shared" si="1"/>
        <v>0</v>
      </c>
      <c r="O10" s="277">
        <f>+VLOOKUP(A10,'Coef Feuillus divers'!$G$2:$AA$228,21,FALSE)</f>
        <v>0.35</v>
      </c>
      <c r="P10" s="274">
        <f t="shared" si="2"/>
        <v>70.840260674293944</v>
      </c>
      <c r="Q10" s="274">
        <f t="shared" si="3"/>
        <v>19.881978780600111</v>
      </c>
      <c r="R10" s="274">
        <f t="shared" si="4"/>
        <v>90.722239454894051</v>
      </c>
      <c r="S10" s="274" t="str">
        <f t="shared" si="5"/>
        <v>Sapin de Nordmann16av</v>
      </c>
      <c r="T10" s="274">
        <f t="shared" si="6"/>
        <v>158.00790038394047</v>
      </c>
    </row>
    <row r="11" spans="1:20" x14ac:dyDescent="0.25">
      <c r="A11" s="268" t="str">
        <f>LBC!$B$158</f>
        <v>Sapin de Nordmann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0.25300093097962123</v>
      </c>
      <c r="J11" s="268">
        <f>+VLOOKUP('Autres sources5'!$A$8,'Coef Feuillus divers'!$G$2:$AA$228,10,FALSE)</f>
        <v>0.37495832544058699</v>
      </c>
      <c r="K11" s="268">
        <f>+VLOOKUP('Autres sources5'!$A$8,'Coef Feuillus divers'!$G$2:$AA$228,11,FALSE)</f>
        <v>1.7559231923802499</v>
      </c>
      <c r="L11" s="268">
        <f>+VLOOKUP('Autres sources5'!$A$8,'Coef Feuillus divers'!$G$2:$AA$228,12,FALSE)</f>
        <v>2.2320541954419697E-3</v>
      </c>
      <c r="M11" s="274">
        <f t="shared" si="0"/>
        <v>151.80055858777274</v>
      </c>
      <c r="N11" s="274">
        <f t="shared" si="1"/>
        <v>50.600186195924245</v>
      </c>
      <c r="O11" s="277">
        <f>+VLOOKUP(A11,'Coef Feuillus divers'!$G$2:$AA$228,21,FALSE)</f>
        <v>0.35</v>
      </c>
      <c r="P11" s="274">
        <f t="shared" si="2"/>
        <v>53.130195505720458</v>
      </c>
      <c r="Q11" s="274">
        <f t="shared" si="3"/>
        <v>15.419267338711302</v>
      </c>
      <c r="R11" s="274">
        <f t="shared" si="4"/>
        <v>68.549462844431758</v>
      </c>
      <c r="S11" s="274" t="str">
        <f t="shared" si="5"/>
        <v>Sapin de Nordmann16ap</v>
      </c>
      <c r="T11" s="274">
        <f t="shared" si="6"/>
        <v>119.39031445405197</v>
      </c>
    </row>
    <row r="12" spans="1:20" x14ac:dyDescent="0.25">
      <c r="A12" s="268" t="str">
        <f>LBC!$B$158</f>
        <v>Sapin de Nordmann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0.43918625557323532</v>
      </c>
      <c r="J12" s="268">
        <f>+VLOOKUP('Autres sources5'!$A$8,'Coef Feuillus divers'!$G$2:$AA$228,10,FALSE)</f>
        <v>0.37495832544058699</v>
      </c>
      <c r="K12" s="268">
        <f>+VLOOKUP('Autres sources5'!$A$8,'Coef Feuillus divers'!$G$2:$AA$228,11,FALSE)</f>
        <v>1.7559231923802499</v>
      </c>
      <c r="L12" s="268">
        <f>+VLOOKUP('Autres sources5'!$A$8,'Coef Feuillus divers'!$G$2:$AA$228,12,FALSE)</f>
        <v>2.2320541954419697E-3</v>
      </c>
      <c r="M12" s="274">
        <f t="shared" si="0"/>
        <v>263.51175334394117</v>
      </c>
      <c r="N12" s="274">
        <f t="shared" si="1"/>
        <v>0</v>
      </c>
      <c r="O12" s="277">
        <f>+VLOOKUP(A12,'Coef Feuillus divers'!$G$2:$AA$228,21,FALSE)</f>
        <v>0.35</v>
      </c>
      <c r="P12" s="274">
        <f t="shared" si="2"/>
        <v>92.229113670379405</v>
      </c>
      <c r="Q12" s="274">
        <f t="shared" si="3"/>
        <v>25.10206562563647</v>
      </c>
      <c r="R12" s="274">
        <f t="shared" si="4"/>
        <v>117.33117929601588</v>
      </c>
      <c r="S12" s="274" t="str">
        <f t="shared" si="5"/>
        <v>Sapin de Nordmann20av</v>
      </c>
      <c r="T12" s="274">
        <f t="shared" si="6"/>
        <v>204.35180394056098</v>
      </c>
    </row>
    <row r="13" spans="1:20" x14ac:dyDescent="0.25">
      <c r="A13" s="268" t="str">
        <f>LBC!$B$158</f>
        <v>Sapin de Nordmann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0.43918625557323532</v>
      </c>
      <c r="J13" s="268">
        <f>+VLOOKUP('Autres sources5'!$A$8,'Coef Feuillus divers'!$G$2:$AA$228,10,FALSE)</f>
        <v>0.37495832544058699</v>
      </c>
      <c r="K13" s="268">
        <f>+VLOOKUP('Autres sources5'!$A$8,'Coef Feuillus divers'!$G$2:$AA$228,11,FALSE)</f>
        <v>1.7559231923802499</v>
      </c>
      <c r="L13" s="268">
        <f>+VLOOKUP('Autres sources5'!$A$8,'Coef Feuillus divers'!$G$2:$AA$228,12,FALSE)</f>
        <v>2.2320541954419697E-3</v>
      </c>
      <c r="M13" s="274">
        <f t="shared" si="0"/>
        <v>175.67450222929412</v>
      </c>
      <c r="N13" s="274">
        <f t="shared" si="1"/>
        <v>87.83725111464706</v>
      </c>
      <c r="O13" s="277">
        <f>+VLOOKUP(A13,'Coef Feuillus divers'!$G$2:$AA$228,21,FALSE)</f>
        <v>0.35</v>
      </c>
      <c r="P13" s="274">
        <f t="shared" si="2"/>
        <v>61.486075780252939</v>
      </c>
      <c r="Q13" s="274">
        <f t="shared" si="3"/>
        <v>17.543458915484713</v>
      </c>
      <c r="R13" s="274">
        <f t="shared" si="4"/>
        <v>79.029534695737652</v>
      </c>
      <c r="S13" s="274" t="str">
        <f t="shared" si="5"/>
        <v>Sapin de Nordmann20ap</v>
      </c>
      <c r="T13" s="274">
        <f t="shared" si="6"/>
        <v>137.6431062617431</v>
      </c>
    </row>
    <row r="14" spans="1:20" x14ac:dyDescent="0.25">
      <c r="A14" s="268" t="str">
        <f>LBC!$B$158</f>
        <v>Sapin de Nordmann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0.69591098386774253</v>
      </c>
      <c r="J14" s="268">
        <f>+VLOOKUP('Autres sources5'!$A$8,'Coef Feuillus divers'!$G$2:$AA$228,10,FALSE)</f>
        <v>0.37495832544058699</v>
      </c>
      <c r="K14" s="268">
        <f>+VLOOKUP('Autres sources5'!$A$8,'Coef Feuillus divers'!$G$2:$AA$228,11,FALSE)</f>
        <v>1.7559231923802499</v>
      </c>
      <c r="L14" s="268">
        <f>+VLOOKUP('Autres sources5'!$A$8,'Coef Feuillus divers'!$G$2:$AA$228,12,FALSE)</f>
        <v>2.2320541954419697E-3</v>
      </c>
      <c r="M14" s="274">
        <f t="shared" si="0"/>
        <v>278.364393547097</v>
      </c>
      <c r="N14" s="274">
        <f t="shared" si="1"/>
        <v>0</v>
      </c>
      <c r="O14" s="277">
        <f>+VLOOKUP(A14,'Coef Feuillus divers'!$G$2:$AA$228,21,FALSE)</f>
        <v>0.35</v>
      </c>
      <c r="P14" s="274">
        <f t="shared" si="2"/>
        <v>97.427537741483945</v>
      </c>
      <c r="Q14" s="274">
        <f t="shared" si="3"/>
        <v>26.348217435490945</v>
      </c>
      <c r="R14" s="274">
        <f t="shared" si="4"/>
        <v>123.77575517697488</v>
      </c>
      <c r="S14" s="274" t="str">
        <f t="shared" si="5"/>
        <v>Sapin de Nordmann25av</v>
      </c>
      <c r="T14" s="274">
        <f t="shared" si="6"/>
        <v>215.57610693323124</v>
      </c>
    </row>
    <row r="15" spans="1:20" x14ac:dyDescent="0.25">
      <c r="A15" s="268" t="str">
        <f>LBC!$B$158</f>
        <v>Sapin de Nordmann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0.69591098386774253</v>
      </c>
      <c r="J15" s="268">
        <f>+VLOOKUP('Autres sources5'!$A$8,'Coef Feuillus divers'!$G$2:$AA$228,10,FALSE)</f>
        <v>0.37495832544058699</v>
      </c>
      <c r="K15" s="268">
        <f>+VLOOKUP('Autres sources5'!$A$8,'Coef Feuillus divers'!$G$2:$AA$228,11,FALSE)</f>
        <v>1.7559231923802499</v>
      </c>
      <c r="L15" s="268">
        <f>+VLOOKUP('Autres sources5'!$A$8,'Coef Feuillus divers'!$G$2:$AA$228,12,FALSE)</f>
        <v>2.2320541954419697E-3</v>
      </c>
      <c r="M15" s="274">
        <f t="shared" si="0"/>
        <v>194.85507548296792</v>
      </c>
      <c r="N15" s="274">
        <f t="shared" si="1"/>
        <v>83.509318064129104</v>
      </c>
      <c r="O15" s="277">
        <f>+VLOOKUP(A15,'Coef Feuillus divers'!$G$2:$AA$228,21,FALSE)</f>
        <v>0.35</v>
      </c>
      <c r="P15" s="274">
        <f t="shared" si="2"/>
        <v>68.199276419038767</v>
      </c>
      <c r="Q15" s="274">
        <f t="shared" si="3"/>
        <v>19.225598432349958</v>
      </c>
      <c r="R15" s="274">
        <f t="shared" si="4"/>
        <v>87.424874851388722</v>
      </c>
      <c r="S15" s="274" t="str">
        <f t="shared" si="5"/>
        <v>Sapin de Nordmann25ap</v>
      </c>
      <c r="T15" s="274">
        <f t="shared" si="6"/>
        <v>152.26499036616869</v>
      </c>
    </row>
    <row r="16" spans="1:20" x14ac:dyDescent="0.25">
      <c r="A16" s="268" t="str">
        <f>LBC!$B$158</f>
        <v>Sapin de Nordmann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0.7572409521042115</v>
      </c>
      <c r="J16" s="268">
        <f>+VLOOKUP('Autres sources5'!$A$8,'Coef Feuillus divers'!$G$2:$AA$228,10,FALSE)</f>
        <v>0.37495832544058699</v>
      </c>
      <c r="K16" s="268">
        <f>+VLOOKUP('Autres sources5'!$A$8,'Coef Feuillus divers'!$G$2:$AA$228,11,FALSE)</f>
        <v>1.7559231923802499</v>
      </c>
      <c r="L16" s="268">
        <f>+VLOOKUP('Autres sources5'!$A$8,'Coef Feuillus divers'!$G$2:$AA$228,12,FALSE)</f>
        <v>2.2320541954419697E-3</v>
      </c>
      <c r="M16" s="274">
        <f t="shared" si="0"/>
        <v>212.02746658917923</v>
      </c>
      <c r="N16" s="274">
        <f t="shared" si="1"/>
        <v>0</v>
      </c>
      <c r="O16" s="277">
        <f>+VLOOKUP(A16,'Coef Feuillus divers'!$G$2:$AA$228,21,FALSE)</f>
        <v>0.35</v>
      </c>
      <c r="P16" s="274">
        <f t="shared" si="2"/>
        <v>74.209613306212731</v>
      </c>
      <c r="Q16" s="274">
        <f t="shared" si="3"/>
        <v>20.715273415345969</v>
      </c>
      <c r="R16" s="274">
        <f t="shared" si="4"/>
        <v>94.924886721558693</v>
      </c>
      <c r="S16" s="274" t="str">
        <f t="shared" si="5"/>
        <v>Sapin de Nordmann30av</v>
      </c>
      <c r="T16" s="274">
        <f t="shared" si="6"/>
        <v>165.32751104004805</v>
      </c>
    </row>
    <row r="17" spans="1:20" x14ac:dyDescent="0.25">
      <c r="A17" s="268" t="str">
        <f>LBC!$B$158</f>
        <v>Sapin de Nordmann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0.7572409521042115</v>
      </c>
      <c r="J17" s="268">
        <f>+VLOOKUP('Autres sources5'!$A$8,'Coef Feuillus divers'!$G$2:$AA$228,10,FALSE)</f>
        <v>0.37495832544058699</v>
      </c>
      <c r="K17" s="268">
        <f>+VLOOKUP('Autres sources5'!$A$8,'Coef Feuillus divers'!$G$2:$AA$228,11,FALSE)</f>
        <v>1.7559231923802499</v>
      </c>
      <c r="L17" s="268">
        <f>+VLOOKUP('Autres sources5'!$A$8,'Coef Feuillus divers'!$G$2:$AA$228,12,FALSE)</f>
        <v>2.2320541954419697E-3</v>
      </c>
      <c r="M17" s="274">
        <f t="shared" si="0"/>
        <v>151.44819042084231</v>
      </c>
      <c r="N17" s="274">
        <f t="shared" si="1"/>
        <v>60.579276168336918</v>
      </c>
      <c r="O17" s="277">
        <f>+VLOOKUP(A17,'Coef Feuillus divers'!$G$2:$AA$228,21,FALSE)</f>
        <v>0.35</v>
      </c>
      <c r="P17" s="274">
        <f t="shared" si="2"/>
        <v>53.006866647294807</v>
      </c>
      <c r="Q17" s="274">
        <f t="shared" si="3"/>
        <v>15.387637173396945</v>
      </c>
      <c r="R17" s="274">
        <f t="shared" si="4"/>
        <v>68.394503820691753</v>
      </c>
      <c r="S17" s="274" t="str">
        <f t="shared" si="5"/>
        <v>Sapin de Nordmann30ap</v>
      </c>
      <c r="T17" s="274">
        <f t="shared" si="6"/>
        <v>119.12042748770482</v>
      </c>
    </row>
    <row r="18" spans="1:20" x14ac:dyDescent="0.25">
      <c r="A18" s="268" t="str">
        <f>LBC!$B$158</f>
        <v>Sapin de Nordmann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1.1173050157260702</v>
      </c>
      <c r="J18" s="268">
        <f>+VLOOKUP('Autres sources5'!$A$8,'Coef Feuillus divers'!$G$2:$AA$228,10,FALSE)</f>
        <v>0.37495832544058699</v>
      </c>
      <c r="K18" s="268">
        <f>+VLOOKUP('Autres sources5'!$A$8,'Coef Feuillus divers'!$G$2:$AA$228,11,FALSE)</f>
        <v>1.7559231923802499</v>
      </c>
      <c r="L18" s="268">
        <f>+VLOOKUP('Autres sources5'!$A$8,'Coef Feuillus divers'!$G$2:$AA$228,12,FALSE)</f>
        <v>2.2320541954419697E-3</v>
      </c>
      <c r="M18" s="274">
        <f t="shared" si="0"/>
        <v>223.46100314521405</v>
      </c>
      <c r="N18" s="274">
        <f t="shared" si="1"/>
        <v>0</v>
      </c>
      <c r="O18" s="277">
        <f>+VLOOKUP(A18,'Coef Feuillus divers'!$G$2:$AA$228,21,FALSE)</f>
        <v>0.35</v>
      </c>
      <c r="P18" s="274">
        <f t="shared" si="2"/>
        <v>78.211351100824913</v>
      </c>
      <c r="Q18" s="274">
        <f t="shared" si="3"/>
        <v>21.699276305179328</v>
      </c>
      <c r="R18" s="274">
        <f t="shared" si="4"/>
        <v>99.910627406004238</v>
      </c>
      <c r="S18" s="274" t="str">
        <f t="shared" si="5"/>
        <v>Sapin de Nordmann36av</v>
      </c>
      <c r="T18" s="274">
        <f t="shared" si="6"/>
        <v>174.01100939879072</v>
      </c>
    </row>
    <row r="19" spans="1:20" x14ac:dyDescent="0.25">
      <c r="A19" s="268" t="str">
        <f>LBC!$B$158</f>
        <v>Sapin de Nordmann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1.1173050157260702</v>
      </c>
      <c r="J19" s="268">
        <f>+VLOOKUP('Autres sources5'!$A$8,'Coef Feuillus divers'!$G$2:$AA$228,10,FALSE)</f>
        <v>0.37495832544058699</v>
      </c>
      <c r="K19" s="268">
        <f>+VLOOKUP('Autres sources5'!$A$8,'Coef Feuillus divers'!$G$2:$AA$228,11,FALSE)</f>
        <v>1.7559231923802499</v>
      </c>
      <c r="L19" s="268">
        <f>+VLOOKUP('Autres sources5'!$A$8,'Coef Feuillus divers'!$G$2:$AA$228,12,FALSE)</f>
        <v>2.2320541954419697E-3</v>
      </c>
      <c r="M19" s="274">
        <f t="shared" si="0"/>
        <v>156.42270220164983</v>
      </c>
      <c r="N19" s="274">
        <f t="shared" si="1"/>
        <v>67.038300943564209</v>
      </c>
      <c r="O19" s="277">
        <f>+VLOOKUP(A19,'Coef Feuillus divers'!$G$2:$AA$228,21,FALSE)</f>
        <v>0.35</v>
      </c>
      <c r="P19" s="274">
        <f t="shared" si="2"/>
        <v>54.747945770577438</v>
      </c>
      <c r="Q19" s="274">
        <f t="shared" si="3"/>
        <v>15.833388863492614</v>
      </c>
      <c r="R19" s="274">
        <f t="shared" si="4"/>
        <v>70.581334634070046</v>
      </c>
      <c r="S19" s="274" t="str">
        <f t="shared" si="5"/>
        <v>Sapin de Nordmann36ap</v>
      </c>
      <c r="T19" s="274">
        <f t="shared" si="6"/>
        <v>122.92915782100532</v>
      </c>
    </row>
    <row r="20" spans="1:20" x14ac:dyDescent="0.25">
      <c r="A20" s="268" t="str">
        <f>LBC!$B$158</f>
        <v>Sapin de Nordmann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1.5723268655138614</v>
      </c>
      <c r="J20" s="268">
        <f>+VLOOKUP('Autres sources5'!$A$8,'Coef Feuillus divers'!$G$2:$AA$228,10,FALSE)</f>
        <v>0.37495832544058699</v>
      </c>
      <c r="K20" s="268">
        <f>+VLOOKUP('Autres sources5'!$A$8,'Coef Feuillus divers'!$G$2:$AA$228,11,FALSE)</f>
        <v>1.7559231923802499</v>
      </c>
      <c r="L20" s="268">
        <f>+VLOOKUP('Autres sources5'!$A$8,'Coef Feuillus divers'!$G$2:$AA$228,12,FALSE)</f>
        <v>2.2320541954419697E-3</v>
      </c>
      <c r="M20" s="274">
        <f t="shared" si="0"/>
        <v>220.12576117194058</v>
      </c>
      <c r="N20" s="274">
        <f t="shared" si="1"/>
        <v>0</v>
      </c>
      <c r="O20" s="277">
        <f>+VLOOKUP(A20,'Coef Feuillus divers'!$G$2:$AA$228,21,FALSE)</f>
        <v>0.35</v>
      </c>
      <c r="P20" s="274">
        <f t="shared" si="2"/>
        <v>77.044016410179196</v>
      </c>
      <c r="Q20" s="274">
        <f t="shared" si="3"/>
        <v>21.41285470921574</v>
      </c>
      <c r="R20" s="274">
        <f t="shared" si="4"/>
        <v>98.456871119394933</v>
      </c>
      <c r="S20" s="274" t="str">
        <f t="shared" si="5"/>
        <v>Sapin de Nordmann43av</v>
      </c>
      <c r="T20" s="274">
        <f t="shared" si="6"/>
        <v>171.47905053294616</v>
      </c>
    </row>
    <row r="21" spans="1:20" x14ac:dyDescent="0.25">
      <c r="A21" s="268" t="str">
        <f>LBC!$B$158</f>
        <v>Sapin de Nordmann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1.5723268655138614</v>
      </c>
      <c r="J21" s="268">
        <f>+VLOOKUP('Autres sources5'!$A$8,'Coef Feuillus divers'!$G$2:$AA$228,10,FALSE)</f>
        <v>0.37495832544058699</v>
      </c>
      <c r="K21" s="268">
        <f>+VLOOKUP('Autres sources5'!$A$8,'Coef Feuillus divers'!$G$2:$AA$228,11,FALSE)</f>
        <v>1.7559231923802499</v>
      </c>
      <c r="L21" s="268">
        <f>+VLOOKUP('Autres sources5'!$A$8,'Coef Feuillus divers'!$G$2:$AA$228,12,FALSE)</f>
        <v>2.2320541954419697E-3</v>
      </c>
      <c r="M21" s="274">
        <f t="shared" si="0"/>
        <v>141.50941789624753</v>
      </c>
      <c r="N21" s="274">
        <f t="shared" si="1"/>
        <v>78.616343275693069</v>
      </c>
      <c r="O21" s="277">
        <f>+VLOOKUP(A21,'Coef Feuillus divers'!$G$2:$AA$228,21,FALSE)</f>
        <v>0.35</v>
      </c>
      <c r="P21" s="274">
        <f t="shared" si="2"/>
        <v>49.528296263686634</v>
      </c>
      <c r="Q21" s="274">
        <f t="shared" si="3"/>
        <v>14.491872993933935</v>
      </c>
      <c r="R21" s="274">
        <f t="shared" si="4"/>
        <v>64.020169257620566</v>
      </c>
      <c r="S21" s="274" t="str">
        <f t="shared" si="5"/>
        <v>Sapin de Nordmann43ap</v>
      </c>
      <c r="T21" s="274">
        <f t="shared" si="6"/>
        <v>111.5017947903558</v>
      </c>
    </row>
    <row r="22" spans="1:20" x14ac:dyDescent="0.25">
      <c r="A22" s="268" t="str">
        <f>LBC!$B$158</f>
        <v>Sapin de Nordmann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2.1326998464501683</v>
      </c>
      <c r="J22" s="268">
        <f>+VLOOKUP('Autres sources5'!$A$8,'Coef Feuillus divers'!$G$2:$AA$228,10,FALSE)</f>
        <v>0.37495832544058699</v>
      </c>
      <c r="K22" s="268">
        <f>+VLOOKUP('Autres sources5'!$A$8,'Coef Feuillus divers'!$G$2:$AA$228,11,FALSE)</f>
        <v>1.7559231923802499</v>
      </c>
      <c r="L22" s="268">
        <f>+VLOOKUP('Autres sources5'!$A$8,'Coef Feuillus divers'!$G$2:$AA$228,12,FALSE)</f>
        <v>2.2320541954419697E-3</v>
      </c>
      <c r="M22" s="274">
        <f t="shared" si="0"/>
        <v>191.94298618051513</v>
      </c>
      <c r="N22" s="274">
        <f t="shared" si="1"/>
        <v>0</v>
      </c>
      <c r="O22" s="277">
        <f>+VLOOKUP(A22,'Coef Feuillus divers'!$G$2:$AA$228,21,FALSE)</f>
        <v>0.35</v>
      </c>
      <c r="P22" s="274">
        <f t="shared" si="2"/>
        <v>67.180045163180296</v>
      </c>
      <c r="Q22" s="274">
        <f t="shared" si="3"/>
        <v>18.971496341604325</v>
      </c>
      <c r="R22" s="274">
        <f t="shared" si="4"/>
        <v>86.151541504784618</v>
      </c>
      <c r="S22" s="274" t="str">
        <f t="shared" si="5"/>
        <v>Sapin de Nordmann50av</v>
      </c>
      <c r="T22" s="274">
        <f t="shared" si="6"/>
        <v>150.04726812083319</v>
      </c>
    </row>
    <row r="23" spans="1:20" x14ac:dyDescent="0.25">
      <c r="A23" s="268" t="str">
        <f>LBC!$B$158</f>
        <v>Sapin de Nordmann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2.1326998464501683</v>
      </c>
      <c r="J23" s="268">
        <f>+VLOOKUP('Autres sources5'!$A$8,'Coef Feuillus divers'!$G$2:$AA$228,10,FALSE)</f>
        <v>0.37495832544058699</v>
      </c>
      <c r="K23" s="268">
        <f>+VLOOKUP('Autres sources5'!$A$8,'Coef Feuillus divers'!$G$2:$AA$228,11,FALSE)</f>
        <v>1.7559231923802499</v>
      </c>
      <c r="L23" s="268">
        <f>+VLOOKUP('Autres sources5'!$A$8,'Coef Feuillus divers'!$G$2:$AA$228,12,FALSE)</f>
        <v>2.2320541954419697E-3</v>
      </c>
      <c r="M23" s="274">
        <f t="shared" si="0"/>
        <v>127.96199078701009</v>
      </c>
      <c r="N23" s="274">
        <f t="shared" si="1"/>
        <v>63.980995393505047</v>
      </c>
      <c r="O23" s="277">
        <f>+VLOOKUP(A23,'Coef Feuillus divers'!$G$2:$AA$228,21,FALSE)</f>
        <v>0.35</v>
      </c>
      <c r="P23" s="274">
        <f t="shared" si="2"/>
        <v>44.786696775453528</v>
      </c>
      <c r="Q23" s="274">
        <f t="shared" si="3"/>
        <v>13.258895566518348</v>
      </c>
      <c r="R23" s="274">
        <f t="shared" si="4"/>
        <v>58.045592341971876</v>
      </c>
      <c r="S23" s="274" t="str">
        <f t="shared" si="5"/>
        <v>Sapin de Nordmann50ap</v>
      </c>
      <c r="T23" s="274">
        <f t="shared" si="6"/>
        <v>101.09607332893434</v>
      </c>
    </row>
    <row r="24" spans="1:20" x14ac:dyDescent="0.25">
      <c r="A24" s="268" t="str">
        <f>LBC!$B$158</f>
        <v>Sapin de Nordmann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2.8087699412514242</v>
      </c>
      <c r="J24" s="268">
        <f>+VLOOKUP('Autres sources5'!$A$8,'Coef Feuillus divers'!$G$2:$AA$228,10,FALSE)</f>
        <v>0.37495832544058699</v>
      </c>
      <c r="K24" s="268">
        <f>+VLOOKUP('Autres sources5'!$A$8,'Coef Feuillus divers'!$G$2:$AA$228,11,FALSE)</f>
        <v>1.7559231923802499</v>
      </c>
      <c r="L24" s="268">
        <f>+VLOOKUP('Autres sources5'!$A$8,'Coef Feuillus divers'!$G$2:$AA$228,12,FALSE)</f>
        <v>2.2320541954419697E-3</v>
      </c>
      <c r="M24" s="274">
        <f t="shared" si="0"/>
        <v>168.52619647508544</v>
      </c>
      <c r="N24" s="274">
        <f t="shared" si="1"/>
        <v>0</v>
      </c>
      <c r="O24" s="277">
        <f>+VLOOKUP(A24,'Coef Feuillus divers'!$G$2:$AA$228,21,FALSE)</f>
        <v>0.35</v>
      </c>
      <c r="P24" s="274">
        <f t="shared" si="2"/>
        <v>58.9841687662799</v>
      </c>
      <c r="Q24" s="274">
        <f t="shared" si="3"/>
        <v>16.911180323011195</v>
      </c>
      <c r="R24" s="274">
        <f t="shared" si="4"/>
        <v>75.895349089291102</v>
      </c>
      <c r="S24" s="274" t="str">
        <f t="shared" si="5"/>
        <v>Sapin de Nordmann60av</v>
      </c>
      <c r="T24" s="274">
        <f t="shared" si="6"/>
        <v>132.18439966384867</v>
      </c>
    </row>
    <row r="25" spans="1:20" x14ac:dyDescent="0.25">
      <c r="A25" s="268" t="str">
        <f>LBC!$B$158</f>
        <v>Sapin de Nordmann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2.8087699412514242</v>
      </c>
      <c r="J25" s="268">
        <f>+VLOOKUP('Autres sources5'!$A$8,'Coef Feuillus divers'!$G$2:$AA$228,10,FALSE)</f>
        <v>0.37495832544058699</v>
      </c>
      <c r="K25" s="268">
        <f>+VLOOKUP('Autres sources5'!$A$8,'Coef Feuillus divers'!$G$2:$AA$228,11,FALSE)</f>
        <v>1.7559231923802499</v>
      </c>
      <c r="L25" s="268">
        <f>+VLOOKUP('Autres sources5'!$A$8,'Coef Feuillus divers'!$G$2:$AA$228,12,FALSE)</f>
        <v>2.2320541954419697E-3</v>
      </c>
      <c r="M25" s="274">
        <f t="shared" si="0"/>
        <v>0</v>
      </c>
      <c r="N25" s="274">
        <f t="shared" si="1"/>
        <v>168.52619647508544</v>
      </c>
      <c r="O25" s="277">
        <f>+VLOOKUP(A25,'Coef Feuillus divers'!$G$2:$AA$228,21,FALSE)</f>
        <v>0.35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Sapin de Nordmann60ap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LBC!$B$161</f>
        <v>Sapin de Nordmann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0.12674294439156836</v>
      </c>
      <c r="J8" s="268">
        <f>+VLOOKUP('Autres sources6'!$A$8,'Coef Feuillus divers'!$G$2:$AA$228,10,FALSE)</f>
        <v>0.37495832544058699</v>
      </c>
      <c r="K8" s="268">
        <f>+VLOOKUP('Autres sources6'!$A$8,'Coef Feuillus divers'!$G$2:$AA$228,11,FALSE)</f>
        <v>1.7559231923802499</v>
      </c>
      <c r="L8" s="268">
        <f>+VLOOKUP('Autres sources6'!$A$8,'Coef Feuillus divers'!$G$2:$AA$228,12,FALSE)</f>
        <v>2.2320541954419697E-3</v>
      </c>
      <c r="M8" s="274">
        <f>+I8*C8</f>
        <v>139.41723883072518</v>
      </c>
      <c r="N8" s="274">
        <f>+IF(D8="av",0,E8*I8)</f>
        <v>0</v>
      </c>
      <c r="O8" s="277">
        <f>+VLOOKUP(A8,'Coef Feuillus divers'!$G$2:$AA$228,21,FALSE)</f>
        <v>0.35</v>
      </c>
      <c r="P8" s="274">
        <f>+M8*O8</f>
        <v>48.796033590753808</v>
      </c>
      <c r="Q8" s="274">
        <f>EXP(-1.0587+0.8836*LN(P8)+0.284)</f>
        <v>14.302390391013761</v>
      </c>
      <c r="R8" s="274">
        <f>+Q8+P8</f>
        <v>63.098423981767567</v>
      </c>
      <c r="S8" s="274" t="str">
        <f>+_xlfn.CONCAT(A8,B8,D8)</f>
        <v>Sapin de Nordmann12av</v>
      </c>
      <c r="T8" s="274">
        <f>+R8*0.475*44/12</f>
        <v>109.89642176824519</v>
      </c>
    </row>
    <row r="9" spans="1:20" x14ac:dyDescent="0.25">
      <c r="A9" s="268" t="str">
        <f>LBC!$B$161</f>
        <v>Sapin de Nordmann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0.12674294439156836</v>
      </c>
      <c r="J9" s="268">
        <f>+VLOOKUP('Autres sources6'!$A$8,'Coef Feuillus divers'!$G$2:$AA$228,10,FALSE)</f>
        <v>0.37495832544058699</v>
      </c>
      <c r="K9" s="268">
        <f>+VLOOKUP('Autres sources6'!$A$8,'Coef Feuillus divers'!$G$2:$AA$228,11,FALSE)</f>
        <v>1.7559231923802499</v>
      </c>
      <c r="L9" s="268">
        <f>+VLOOKUP('Autres sources6'!$A$8,'Coef Feuillus divers'!$G$2:$AA$228,12,FALSE)</f>
        <v>2.2320541954419697E-3</v>
      </c>
      <c r="M9" s="274">
        <f t="shared" ref="M9:M25" si="0">+I9*C9</f>
        <v>101.39435551325468</v>
      </c>
      <c r="N9" s="274">
        <f t="shared" ref="N9:N25" si="1">+IF(D9="av",0,E9*I9)</f>
        <v>38.022883317470509</v>
      </c>
      <c r="O9" s="277">
        <f>+VLOOKUP(A9,'Coef Feuillus divers'!$G$2:$AA$228,21,FALSE)</f>
        <v>0.35</v>
      </c>
      <c r="P9" s="274">
        <f t="shared" ref="P9:P25" si="2">+M9*O9</f>
        <v>35.488024429639133</v>
      </c>
      <c r="Q9" s="274">
        <f t="shared" ref="Q9:Q25" si="3">EXP(-1.0587+0.8836*LN(P9)+0.284)</f>
        <v>10.794545569468578</v>
      </c>
      <c r="R9" s="274">
        <f t="shared" ref="R9:R25" si="4">+Q9+P9</f>
        <v>46.282569999107707</v>
      </c>
      <c r="S9" s="274" t="str">
        <f t="shared" ref="S9:S25" si="5">+_xlfn.CONCAT(A9,B9,D9)</f>
        <v>Sapin de Nordmann12ap</v>
      </c>
      <c r="T9" s="274">
        <f t="shared" ref="T9:T25" si="6">+R9*0.475*44/12</f>
        <v>80.608809415112589</v>
      </c>
    </row>
    <row r="10" spans="1:20" x14ac:dyDescent="0.25">
      <c r="A10" s="268" t="str">
        <f>LBC!$B$161</f>
        <v>Sapin de Nordmann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0.25300093097962123</v>
      </c>
      <c r="J10" s="268">
        <f>+VLOOKUP('Autres sources6'!$A$8,'Coef Feuillus divers'!$G$2:$AA$228,10,FALSE)</f>
        <v>0.37495832544058699</v>
      </c>
      <c r="K10" s="268">
        <f>+VLOOKUP('Autres sources6'!$A$8,'Coef Feuillus divers'!$G$2:$AA$228,11,FALSE)</f>
        <v>1.7559231923802499</v>
      </c>
      <c r="L10" s="268">
        <f>+VLOOKUP('Autres sources6'!$A$8,'Coef Feuillus divers'!$G$2:$AA$228,12,FALSE)</f>
        <v>2.2320541954419697E-3</v>
      </c>
      <c r="M10" s="274">
        <f t="shared" si="0"/>
        <v>202.40074478369698</v>
      </c>
      <c r="N10" s="274">
        <f t="shared" si="1"/>
        <v>0</v>
      </c>
      <c r="O10" s="277">
        <f>+VLOOKUP(A10,'Coef Feuillus divers'!$G$2:$AA$228,21,FALSE)</f>
        <v>0.35</v>
      </c>
      <c r="P10" s="274">
        <f t="shared" si="2"/>
        <v>70.840260674293944</v>
      </c>
      <c r="Q10" s="274">
        <f t="shared" si="3"/>
        <v>19.881978780600111</v>
      </c>
      <c r="R10" s="274">
        <f t="shared" si="4"/>
        <v>90.722239454894051</v>
      </c>
      <c r="S10" s="274" t="str">
        <f t="shared" si="5"/>
        <v>Sapin de Nordmann16av</v>
      </c>
      <c r="T10" s="274">
        <f t="shared" si="6"/>
        <v>158.00790038394047</v>
      </c>
    </row>
    <row r="11" spans="1:20" x14ac:dyDescent="0.25">
      <c r="A11" s="268" t="str">
        <f>LBC!$B$161</f>
        <v>Sapin de Nordmann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0.25300093097962123</v>
      </c>
      <c r="J11" s="268">
        <f>+VLOOKUP('Autres sources6'!$A$8,'Coef Feuillus divers'!$G$2:$AA$228,10,FALSE)</f>
        <v>0.37495832544058699</v>
      </c>
      <c r="K11" s="268">
        <f>+VLOOKUP('Autres sources6'!$A$8,'Coef Feuillus divers'!$G$2:$AA$228,11,FALSE)</f>
        <v>1.7559231923802499</v>
      </c>
      <c r="L11" s="268">
        <f>+VLOOKUP('Autres sources6'!$A$8,'Coef Feuillus divers'!$G$2:$AA$228,12,FALSE)</f>
        <v>2.2320541954419697E-3</v>
      </c>
      <c r="M11" s="274">
        <f t="shared" si="0"/>
        <v>151.80055858777274</v>
      </c>
      <c r="N11" s="274">
        <f t="shared" si="1"/>
        <v>50.600186195924245</v>
      </c>
      <c r="O11" s="277">
        <f>+VLOOKUP(A11,'Coef Feuillus divers'!$G$2:$AA$228,21,FALSE)</f>
        <v>0.35</v>
      </c>
      <c r="P11" s="274">
        <f t="shared" si="2"/>
        <v>53.130195505720458</v>
      </c>
      <c r="Q11" s="274">
        <f t="shared" si="3"/>
        <v>15.419267338711302</v>
      </c>
      <c r="R11" s="274">
        <f t="shared" si="4"/>
        <v>68.549462844431758</v>
      </c>
      <c r="S11" s="274" t="str">
        <f t="shared" si="5"/>
        <v>Sapin de Nordmann16ap</v>
      </c>
      <c r="T11" s="274">
        <f t="shared" si="6"/>
        <v>119.39031445405197</v>
      </c>
    </row>
    <row r="12" spans="1:20" x14ac:dyDescent="0.25">
      <c r="A12" s="268" t="str">
        <f>LBC!$B$161</f>
        <v>Sapin de Nordmann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0.43918625557323532</v>
      </c>
      <c r="J12" s="268">
        <f>+VLOOKUP('Autres sources6'!$A$8,'Coef Feuillus divers'!$G$2:$AA$228,10,FALSE)</f>
        <v>0.37495832544058699</v>
      </c>
      <c r="K12" s="268">
        <f>+VLOOKUP('Autres sources6'!$A$8,'Coef Feuillus divers'!$G$2:$AA$228,11,FALSE)</f>
        <v>1.7559231923802499</v>
      </c>
      <c r="L12" s="268">
        <f>+VLOOKUP('Autres sources6'!$A$8,'Coef Feuillus divers'!$G$2:$AA$228,12,FALSE)</f>
        <v>2.2320541954419697E-3</v>
      </c>
      <c r="M12" s="274">
        <f t="shared" si="0"/>
        <v>263.51175334394117</v>
      </c>
      <c r="N12" s="274">
        <f t="shared" si="1"/>
        <v>0</v>
      </c>
      <c r="O12" s="277">
        <f>+VLOOKUP(A12,'Coef Feuillus divers'!$G$2:$AA$228,21,FALSE)</f>
        <v>0.35</v>
      </c>
      <c r="P12" s="274">
        <f t="shared" si="2"/>
        <v>92.229113670379405</v>
      </c>
      <c r="Q12" s="274">
        <f t="shared" si="3"/>
        <v>25.10206562563647</v>
      </c>
      <c r="R12" s="274">
        <f t="shared" si="4"/>
        <v>117.33117929601588</v>
      </c>
      <c r="S12" s="274" t="str">
        <f t="shared" si="5"/>
        <v>Sapin de Nordmann20av</v>
      </c>
      <c r="T12" s="274">
        <f t="shared" si="6"/>
        <v>204.35180394056098</v>
      </c>
    </row>
    <row r="13" spans="1:20" x14ac:dyDescent="0.25">
      <c r="A13" s="268" t="str">
        <f>LBC!$B$161</f>
        <v>Sapin de Nordmann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0.43918625557323532</v>
      </c>
      <c r="J13" s="268">
        <f>+VLOOKUP('Autres sources6'!$A$8,'Coef Feuillus divers'!$G$2:$AA$228,10,FALSE)</f>
        <v>0.37495832544058699</v>
      </c>
      <c r="K13" s="268">
        <f>+VLOOKUP('Autres sources6'!$A$8,'Coef Feuillus divers'!$G$2:$AA$228,11,FALSE)</f>
        <v>1.7559231923802499</v>
      </c>
      <c r="L13" s="268">
        <f>+VLOOKUP('Autres sources6'!$A$8,'Coef Feuillus divers'!$G$2:$AA$228,12,FALSE)</f>
        <v>2.2320541954419697E-3</v>
      </c>
      <c r="M13" s="274">
        <f t="shared" si="0"/>
        <v>175.67450222929412</v>
      </c>
      <c r="N13" s="274">
        <f t="shared" si="1"/>
        <v>87.83725111464706</v>
      </c>
      <c r="O13" s="277">
        <f>+VLOOKUP(A13,'Coef Feuillus divers'!$G$2:$AA$228,21,FALSE)</f>
        <v>0.35</v>
      </c>
      <c r="P13" s="274">
        <f t="shared" si="2"/>
        <v>61.486075780252939</v>
      </c>
      <c r="Q13" s="274">
        <f t="shared" si="3"/>
        <v>17.543458915484713</v>
      </c>
      <c r="R13" s="274">
        <f t="shared" si="4"/>
        <v>79.029534695737652</v>
      </c>
      <c r="S13" s="274" t="str">
        <f t="shared" si="5"/>
        <v>Sapin de Nordmann20ap</v>
      </c>
      <c r="T13" s="274">
        <f t="shared" si="6"/>
        <v>137.6431062617431</v>
      </c>
    </row>
    <row r="14" spans="1:20" x14ac:dyDescent="0.25">
      <c r="A14" s="268" t="str">
        <f>LBC!$B$161</f>
        <v>Sapin de Nordmann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0.69591098386774253</v>
      </c>
      <c r="J14" s="268">
        <f>+VLOOKUP('Autres sources6'!$A$8,'Coef Feuillus divers'!$G$2:$AA$228,10,FALSE)</f>
        <v>0.37495832544058699</v>
      </c>
      <c r="K14" s="268">
        <f>+VLOOKUP('Autres sources6'!$A$8,'Coef Feuillus divers'!$G$2:$AA$228,11,FALSE)</f>
        <v>1.7559231923802499</v>
      </c>
      <c r="L14" s="268">
        <f>+VLOOKUP('Autres sources6'!$A$8,'Coef Feuillus divers'!$G$2:$AA$228,12,FALSE)</f>
        <v>2.2320541954419697E-3</v>
      </c>
      <c r="M14" s="274">
        <f t="shared" si="0"/>
        <v>278.364393547097</v>
      </c>
      <c r="N14" s="274">
        <f t="shared" si="1"/>
        <v>0</v>
      </c>
      <c r="O14" s="277">
        <f>+VLOOKUP(A14,'Coef Feuillus divers'!$G$2:$AA$228,21,FALSE)</f>
        <v>0.35</v>
      </c>
      <c r="P14" s="274">
        <f t="shared" si="2"/>
        <v>97.427537741483945</v>
      </c>
      <c r="Q14" s="274">
        <f t="shared" si="3"/>
        <v>26.348217435490945</v>
      </c>
      <c r="R14" s="274">
        <f t="shared" si="4"/>
        <v>123.77575517697488</v>
      </c>
      <c r="S14" s="274" t="str">
        <f t="shared" si="5"/>
        <v>Sapin de Nordmann25av</v>
      </c>
      <c r="T14" s="274">
        <f t="shared" si="6"/>
        <v>215.57610693323124</v>
      </c>
    </row>
    <row r="15" spans="1:20" x14ac:dyDescent="0.25">
      <c r="A15" s="268" t="str">
        <f>LBC!$B$161</f>
        <v>Sapin de Nordmann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0.69591098386774253</v>
      </c>
      <c r="J15" s="268">
        <f>+VLOOKUP('Autres sources6'!$A$8,'Coef Feuillus divers'!$G$2:$AA$228,10,FALSE)</f>
        <v>0.37495832544058699</v>
      </c>
      <c r="K15" s="268">
        <f>+VLOOKUP('Autres sources6'!$A$8,'Coef Feuillus divers'!$G$2:$AA$228,11,FALSE)</f>
        <v>1.7559231923802499</v>
      </c>
      <c r="L15" s="268">
        <f>+VLOOKUP('Autres sources6'!$A$8,'Coef Feuillus divers'!$G$2:$AA$228,12,FALSE)</f>
        <v>2.2320541954419697E-3</v>
      </c>
      <c r="M15" s="274">
        <f t="shared" si="0"/>
        <v>194.85507548296792</v>
      </c>
      <c r="N15" s="274">
        <f t="shared" si="1"/>
        <v>83.509318064129104</v>
      </c>
      <c r="O15" s="277">
        <f>+VLOOKUP(A15,'Coef Feuillus divers'!$G$2:$AA$228,21,FALSE)</f>
        <v>0.35</v>
      </c>
      <c r="P15" s="274">
        <f t="shared" si="2"/>
        <v>68.199276419038767</v>
      </c>
      <c r="Q15" s="274">
        <f t="shared" si="3"/>
        <v>19.225598432349958</v>
      </c>
      <c r="R15" s="274">
        <f t="shared" si="4"/>
        <v>87.424874851388722</v>
      </c>
      <c r="S15" s="274" t="str">
        <f t="shared" si="5"/>
        <v>Sapin de Nordmann25ap</v>
      </c>
      <c r="T15" s="274">
        <f t="shared" si="6"/>
        <v>152.26499036616869</v>
      </c>
    </row>
    <row r="16" spans="1:20" x14ac:dyDescent="0.25">
      <c r="A16" s="268" t="str">
        <f>LBC!$B$161</f>
        <v>Sapin de Nordmann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0.7572409521042115</v>
      </c>
      <c r="J16" s="268">
        <f>+VLOOKUP('Autres sources6'!$A$8,'Coef Feuillus divers'!$G$2:$AA$228,10,FALSE)</f>
        <v>0.37495832544058699</v>
      </c>
      <c r="K16" s="268">
        <f>+VLOOKUP('Autres sources6'!$A$8,'Coef Feuillus divers'!$G$2:$AA$228,11,FALSE)</f>
        <v>1.7559231923802499</v>
      </c>
      <c r="L16" s="268">
        <f>+VLOOKUP('Autres sources6'!$A$8,'Coef Feuillus divers'!$G$2:$AA$228,12,FALSE)</f>
        <v>2.2320541954419697E-3</v>
      </c>
      <c r="M16" s="274">
        <f t="shared" si="0"/>
        <v>212.02746658917923</v>
      </c>
      <c r="N16" s="274">
        <f t="shared" si="1"/>
        <v>0</v>
      </c>
      <c r="O16" s="277">
        <f>+VLOOKUP(A16,'Coef Feuillus divers'!$G$2:$AA$228,21,FALSE)</f>
        <v>0.35</v>
      </c>
      <c r="P16" s="274">
        <f t="shared" si="2"/>
        <v>74.209613306212731</v>
      </c>
      <c r="Q16" s="274">
        <f t="shared" si="3"/>
        <v>20.715273415345969</v>
      </c>
      <c r="R16" s="274">
        <f t="shared" si="4"/>
        <v>94.924886721558693</v>
      </c>
      <c r="S16" s="274" t="str">
        <f t="shared" si="5"/>
        <v>Sapin de Nordmann30av</v>
      </c>
      <c r="T16" s="274">
        <f t="shared" si="6"/>
        <v>165.32751104004805</v>
      </c>
    </row>
    <row r="17" spans="1:20" x14ac:dyDescent="0.25">
      <c r="A17" s="268" t="str">
        <f>LBC!$B$161</f>
        <v>Sapin de Nordmann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0.7572409521042115</v>
      </c>
      <c r="J17" s="268">
        <f>+VLOOKUP('Autres sources6'!$A$8,'Coef Feuillus divers'!$G$2:$AA$228,10,FALSE)</f>
        <v>0.37495832544058699</v>
      </c>
      <c r="K17" s="268">
        <f>+VLOOKUP('Autres sources6'!$A$8,'Coef Feuillus divers'!$G$2:$AA$228,11,FALSE)</f>
        <v>1.7559231923802499</v>
      </c>
      <c r="L17" s="268">
        <f>+VLOOKUP('Autres sources6'!$A$8,'Coef Feuillus divers'!$G$2:$AA$228,12,FALSE)</f>
        <v>2.2320541954419697E-3</v>
      </c>
      <c r="M17" s="274">
        <f t="shared" si="0"/>
        <v>151.44819042084231</v>
      </c>
      <c r="N17" s="274">
        <f t="shared" si="1"/>
        <v>60.579276168336918</v>
      </c>
      <c r="O17" s="277">
        <f>+VLOOKUP(A17,'Coef Feuillus divers'!$G$2:$AA$228,21,FALSE)</f>
        <v>0.35</v>
      </c>
      <c r="P17" s="274">
        <f t="shared" si="2"/>
        <v>53.006866647294807</v>
      </c>
      <c r="Q17" s="274">
        <f t="shared" si="3"/>
        <v>15.387637173396945</v>
      </c>
      <c r="R17" s="274">
        <f t="shared" si="4"/>
        <v>68.394503820691753</v>
      </c>
      <c r="S17" s="274" t="str">
        <f t="shared" si="5"/>
        <v>Sapin de Nordmann30ap</v>
      </c>
      <c r="T17" s="274">
        <f t="shared" si="6"/>
        <v>119.12042748770482</v>
      </c>
    </row>
    <row r="18" spans="1:20" x14ac:dyDescent="0.25">
      <c r="A18" s="268" t="str">
        <f>LBC!$B$161</f>
        <v>Sapin de Nordmann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1.1173050157260702</v>
      </c>
      <c r="J18" s="268">
        <f>+VLOOKUP('Autres sources6'!$A$8,'Coef Feuillus divers'!$G$2:$AA$228,10,FALSE)</f>
        <v>0.37495832544058699</v>
      </c>
      <c r="K18" s="268">
        <f>+VLOOKUP('Autres sources6'!$A$8,'Coef Feuillus divers'!$G$2:$AA$228,11,FALSE)</f>
        <v>1.7559231923802499</v>
      </c>
      <c r="L18" s="268">
        <f>+VLOOKUP('Autres sources6'!$A$8,'Coef Feuillus divers'!$G$2:$AA$228,12,FALSE)</f>
        <v>2.2320541954419697E-3</v>
      </c>
      <c r="M18" s="274">
        <f t="shared" si="0"/>
        <v>223.46100314521405</v>
      </c>
      <c r="N18" s="274">
        <f t="shared" si="1"/>
        <v>0</v>
      </c>
      <c r="O18" s="277">
        <f>+VLOOKUP(A18,'Coef Feuillus divers'!$G$2:$AA$228,21,FALSE)</f>
        <v>0.35</v>
      </c>
      <c r="P18" s="274">
        <f t="shared" si="2"/>
        <v>78.211351100824913</v>
      </c>
      <c r="Q18" s="274">
        <f t="shared" si="3"/>
        <v>21.699276305179328</v>
      </c>
      <c r="R18" s="274">
        <f t="shared" si="4"/>
        <v>99.910627406004238</v>
      </c>
      <c r="S18" s="274" t="str">
        <f t="shared" si="5"/>
        <v>Sapin de Nordmann36av</v>
      </c>
      <c r="T18" s="274">
        <f t="shared" si="6"/>
        <v>174.01100939879072</v>
      </c>
    </row>
    <row r="19" spans="1:20" x14ac:dyDescent="0.25">
      <c r="A19" s="268" t="str">
        <f>LBC!$B$161</f>
        <v>Sapin de Nordmann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1.1173050157260702</v>
      </c>
      <c r="J19" s="268">
        <f>+VLOOKUP('Autres sources6'!$A$8,'Coef Feuillus divers'!$G$2:$AA$228,10,FALSE)</f>
        <v>0.37495832544058699</v>
      </c>
      <c r="K19" s="268">
        <f>+VLOOKUP('Autres sources6'!$A$8,'Coef Feuillus divers'!$G$2:$AA$228,11,FALSE)</f>
        <v>1.7559231923802499</v>
      </c>
      <c r="L19" s="268">
        <f>+VLOOKUP('Autres sources6'!$A$8,'Coef Feuillus divers'!$G$2:$AA$228,12,FALSE)</f>
        <v>2.2320541954419697E-3</v>
      </c>
      <c r="M19" s="274">
        <f t="shared" si="0"/>
        <v>156.42270220164983</v>
      </c>
      <c r="N19" s="274">
        <f t="shared" si="1"/>
        <v>67.038300943564209</v>
      </c>
      <c r="O19" s="277">
        <f>+VLOOKUP(A19,'Coef Feuillus divers'!$G$2:$AA$228,21,FALSE)</f>
        <v>0.35</v>
      </c>
      <c r="P19" s="274">
        <f t="shared" si="2"/>
        <v>54.747945770577438</v>
      </c>
      <c r="Q19" s="274">
        <f t="shared" si="3"/>
        <v>15.833388863492614</v>
      </c>
      <c r="R19" s="274">
        <f t="shared" si="4"/>
        <v>70.581334634070046</v>
      </c>
      <c r="S19" s="274" t="str">
        <f t="shared" si="5"/>
        <v>Sapin de Nordmann36ap</v>
      </c>
      <c r="T19" s="274">
        <f t="shared" si="6"/>
        <v>122.92915782100532</v>
      </c>
    </row>
    <row r="20" spans="1:20" x14ac:dyDescent="0.25">
      <c r="A20" s="268" t="str">
        <f>LBC!$B$161</f>
        <v>Sapin de Nordmann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1.5723268655138614</v>
      </c>
      <c r="J20" s="268">
        <f>+VLOOKUP('Autres sources6'!$A$8,'Coef Feuillus divers'!$G$2:$AA$228,10,FALSE)</f>
        <v>0.37495832544058699</v>
      </c>
      <c r="K20" s="268">
        <f>+VLOOKUP('Autres sources6'!$A$8,'Coef Feuillus divers'!$G$2:$AA$228,11,FALSE)</f>
        <v>1.7559231923802499</v>
      </c>
      <c r="L20" s="268">
        <f>+VLOOKUP('Autres sources6'!$A$8,'Coef Feuillus divers'!$G$2:$AA$228,12,FALSE)</f>
        <v>2.2320541954419697E-3</v>
      </c>
      <c r="M20" s="274">
        <f t="shared" si="0"/>
        <v>220.12576117194058</v>
      </c>
      <c r="N20" s="274">
        <f t="shared" si="1"/>
        <v>0</v>
      </c>
      <c r="O20" s="277">
        <f>+VLOOKUP(A20,'Coef Feuillus divers'!$G$2:$AA$228,21,FALSE)</f>
        <v>0.35</v>
      </c>
      <c r="P20" s="274">
        <f t="shared" si="2"/>
        <v>77.044016410179196</v>
      </c>
      <c r="Q20" s="274">
        <f t="shared" si="3"/>
        <v>21.41285470921574</v>
      </c>
      <c r="R20" s="274">
        <f t="shared" si="4"/>
        <v>98.456871119394933</v>
      </c>
      <c r="S20" s="274" t="str">
        <f t="shared" si="5"/>
        <v>Sapin de Nordmann43av</v>
      </c>
      <c r="T20" s="274">
        <f t="shared" si="6"/>
        <v>171.47905053294616</v>
      </c>
    </row>
    <row r="21" spans="1:20" x14ac:dyDescent="0.25">
      <c r="A21" s="268" t="str">
        <f>LBC!$B$161</f>
        <v>Sapin de Nordmann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1.5723268655138614</v>
      </c>
      <c r="J21" s="268">
        <f>+VLOOKUP('Autres sources6'!$A$8,'Coef Feuillus divers'!$G$2:$AA$228,10,FALSE)</f>
        <v>0.37495832544058699</v>
      </c>
      <c r="K21" s="268">
        <f>+VLOOKUP('Autres sources6'!$A$8,'Coef Feuillus divers'!$G$2:$AA$228,11,FALSE)</f>
        <v>1.7559231923802499</v>
      </c>
      <c r="L21" s="268">
        <f>+VLOOKUP('Autres sources6'!$A$8,'Coef Feuillus divers'!$G$2:$AA$228,12,FALSE)</f>
        <v>2.2320541954419697E-3</v>
      </c>
      <c r="M21" s="274">
        <f t="shared" si="0"/>
        <v>141.50941789624753</v>
      </c>
      <c r="N21" s="274">
        <f t="shared" si="1"/>
        <v>78.616343275693069</v>
      </c>
      <c r="O21" s="277">
        <f>+VLOOKUP(A21,'Coef Feuillus divers'!$G$2:$AA$228,21,FALSE)</f>
        <v>0.35</v>
      </c>
      <c r="P21" s="274">
        <f t="shared" si="2"/>
        <v>49.528296263686634</v>
      </c>
      <c r="Q21" s="274">
        <f t="shared" si="3"/>
        <v>14.491872993933935</v>
      </c>
      <c r="R21" s="274">
        <f t="shared" si="4"/>
        <v>64.020169257620566</v>
      </c>
      <c r="S21" s="274" t="str">
        <f t="shared" si="5"/>
        <v>Sapin de Nordmann43ap</v>
      </c>
      <c r="T21" s="274">
        <f t="shared" si="6"/>
        <v>111.5017947903558</v>
      </c>
    </row>
    <row r="22" spans="1:20" x14ac:dyDescent="0.25">
      <c r="A22" s="268" t="str">
        <f>LBC!$B$161</f>
        <v>Sapin de Nordmann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2.1326998464501683</v>
      </c>
      <c r="J22" s="268">
        <f>+VLOOKUP('Autres sources6'!$A$8,'Coef Feuillus divers'!$G$2:$AA$228,10,FALSE)</f>
        <v>0.37495832544058699</v>
      </c>
      <c r="K22" s="268">
        <f>+VLOOKUP('Autres sources6'!$A$8,'Coef Feuillus divers'!$G$2:$AA$228,11,FALSE)</f>
        <v>1.7559231923802499</v>
      </c>
      <c r="L22" s="268">
        <f>+VLOOKUP('Autres sources6'!$A$8,'Coef Feuillus divers'!$G$2:$AA$228,12,FALSE)</f>
        <v>2.2320541954419697E-3</v>
      </c>
      <c r="M22" s="274">
        <f t="shared" si="0"/>
        <v>191.94298618051513</v>
      </c>
      <c r="N22" s="274">
        <f t="shared" si="1"/>
        <v>0</v>
      </c>
      <c r="O22" s="277">
        <f>+VLOOKUP(A22,'Coef Feuillus divers'!$G$2:$AA$228,21,FALSE)</f>
        <v>0.35</v>
      </c>
      <c r="P22" s="274">
        <f t="shared" si="2"/>
        <v>67.180045163180296</v>
      </c>
      <c r="Q22" s="274">
        <f t="shared" si="3"/>
        <v>18.971496341604325</v>
      </c>
      <c r="R22" s="274">
        <f t="shared" si="4"/>
        <v>86.151541504784618</v>
      </c>
      <c r="S22" s="274" t="str">
        <f t="shared" si="5"/>
        <v>Sapin de Nordmann50av</v>
      </c>
      <c r="T22" s="274">
        <f t="shared" si="6"/>
        <v>150.04726812083319</v>
      </c>
    </row>
    <row r="23" spans="1:20" x14ac:dyDescent="0.25">
      <c r="A23" s="268" t="str">
        <f>LBC!$B$161</f>
        <v>Sapin de Nordmann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2.1326998464501683</v>
      </c>
      <c r="J23" s="268">
        <f>+VLOOKUP('Autres sources6'!$A$8,'Coef Feuillus divers'!$G$2:$AA$228,10,FALSE)</f>
        <v>0.37495832544058699</v>
      </c>
      <c r="K23" s="268">
        <f>+VLOOKUP('Autres sources6'!$A$8,'Coef Feuillus divers'!$G$2:$AA$228,11,FALSE)</f>
        <v>1.7559231923802499</v>
      </c>
      <c r="L23" s="268">
        <f>+VLOOKUP('Autres sources6'!$A$8,'Coef Feuillus divers'!$G$2:$AA$228,12,FALSE)</f>
        <v>2.2320541954419697E-3</v>
      </c>
      <c r="M23" s="274">
        <f t="shared" si="0"/>
        <v>127.96199078701009</v>
      </c>
      <c r="N23" s="274">
        <f t="shared" si="1"/>
        <v>63.980995393505047</v>
      </c>
      <c r="O23" s="277">
        <f>+VLOOKUP(A23,'Coef Feuillus divers'!$G$2:$AA$228,21,FALSE)</f>
        <v>0.35</v>
      </c>
      <c r="P23" s="274">
        <f t="shared" si="2"/>
        <v>44.786696775453528</v>
      </c>
      <c r="Q23" s="274">
        <f t="shared" si="3"/>
        <v>13.258895566518348</v>
      </c>
      <c r="R23" s="274">
        <f t="shared" si="4"/>
        <v>58.045592341971876</v>
      </c>
      <c r="S23" s="274" t="str">
        <f t="shared" si="5"/>
        <v>Sapin de Nordmann50ap</v>
      </c>
      <c r="T23" s="274">
        <f t="shared" si="6"/>
        <v>101.09607332893434</v>
      </c>
    </row>
    <row r="24" spans="1:20" x14ac:dyDescent="0.25">
      <c r="A24" s="268" t="str">
        <f>LBC!$B$161</f>
        <v>Sapin de Nordmann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2.8087699412514242</v>
      </c>
      <c r="J24" s="268">
        <f>+VLOOKUP('Autres sources6'!$A$8,'Coef Feuillus divers'!$G$2:$AA$228,10,FALSE)</f>
        <v>0.37495832544058699</v>
      </c>
      <c r="K24" s="268">
        <f>+VLOOKUP('Autres sources6'!$A$8,'Coef Feuillus divers'!$G$2:$AA$228,11,FALSE)</f>
        <v>1.7559231923802499</v>
      </c>
      <c r="L24" s="268">
        <f>+VLOOKUP('Autres sources6'!$A$8,'Coef Feuillus divers'!$G$2:$AA$228,12,FALSE)</f>
        <v>2.2320541954419697E-3</v>
      </c>
      <c r="M24" s="274">
        <f t="shared" si="0"/>
        <v>168.52619647508544</v>
      </c>
      <c r="N24" s="274">
        <f t="shared" si="1"/>
        <v>0</v>
      </c>
      <c r="O24" s="277">
        <f>+VLOOKUP(A24,'Coef Feuillus divers'!$G$2:$AA$228,21,FALSE)</f>
        <v>0.35</v>
      </c>
      <c r="P24" s="274">
        <f t="shared" si="2"/>
        <v>58.9841687662799</v>
      </c>
      <c r="Q24" s="274">
        <f t="shared" si="3"/>
        <v>16.911180323011195</v>
      </c>
      <c r="R24" s="274">
        <f t="shared" si="4"/>
        <v>75.895349089291102</v>
      </c>
      <c r="S24" s="274" t="str">
        <f t="shared" si="5"/>
        <v>Sapin de Nordmann60av</v>
      </c>
      <c r="T24" s="274">
        <f t="shared" si="6"/>
        <v>132.18439966384867</v>
      </c>
    </row>
    <row r="25" spans="1:20" x14ac:dyDescent="0.25">
      <c r="A25" s="268" t="str">
        <f>LBC!$B$161</f>
        <v>Sapin de Nordmann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2.8087699412514242</v>
      </c>
      <c r="J25" s="268">
        <f>+VLOOKUP('Autres sources6'!$A$8,'Coef Feuillus divers'!$G$2:$AA$228,10,FALSE)</f>
        <v>0.37495832544058699</v>
      </c>
      <c r="K25" s="268">
        <f>+VLOOKUP('Autres sources6'!$A$8,'Coef Feuillus divers'!$G$2:$AA$228,11,FALSE)</f>
        <v>1.7559231923802499</v>
      </c>
      <c r="L25" s="268">
        <f>+VLOOKUP('Autres sources6'!$A$8,'Coef Feuillus divers'!$G$2:$AA$228,12,FALSE)</f>
        <v>2.2320541954419697E-3</v>
      </c>
      <c r="M25" s="274">
        <f t="shared" si="0"/>
        <v>0</v>
      </c>
      <c r="N25" s="274">
        <f t="shared" si="1"/>
        <v>168.52619647508544</v>
      </c>
      <c r="O25" s="277">
        <f>+VLOOKUP(A25,'Coef Feuillus divers'!$G$2:$AA$228,21,FALSE)</f>
        <v>0.35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Sapin de Nordmann60ap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LBC!$B$164</f>
        <v>Chêne sessile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0.12993647777116127</v>
      </c>
      <c r="J8" s="268">
        <f>+VLOOKUP('Autres sources7'!$A$8,'Coef Feuillus divers'!$G$2:$AA$228,10,FALSE)</f>
        <v>0.56104230804168298</v>
      </c>
      <c r="K8" s="268">
        <f>+VLOOKUP('Autres sources7'!$A$8,'Coef Feuillus divers'!$G$2:$AA$228,11,FALSE)</f>
        <v>0.66106715155860996</v>
      </c>
      <c r="L8" s="268">
        <f>+VLOOKUP('Autres sources7'!$A$8,'Coef Feuillus divers'!$G$2:$AA$228,12,FALSE)</f>
        <v>-2.3506074795573801E-3</v>
      </c>
      <c r="M8" s="274">
        <f>+I8*C8</f>
        <v>142.9301255482774</v>
      </c>
      <c r="N8" s="274">
        <f>+IF(D8="av",0,E8*I8)</f>
        <v>0</v>
      </c>
      <c r="O8" s="277">
        <f>+VLOOKUP(A8,'Coef Feuillus divers'!$G$2:$AA$228,21,FALSE)</f>
        <v>0.55000000000000004</v>
      </c>
      <c r="P8" s="274">
        <f>+M8*O8</f>
        <v>78.611569051552578</v>
      </c>
      <c r="Q8" s="274">
        <f>EXP(-1.0587+0.8836*LN(P8)+0.284)</f>
        <v>21.797360406810181</v>
      </c>
      <c r="R8" s="274">
        <f>+Q8+P8</f>
        <v>100.40892945836276</v>
      </c>
      <c r="S8" s="274" t="str">
        <f>+_xlfn.CONCAT(A8,B8,D8)</f>
        <v>Chêne sessile12av</v>
      </c>
      <c r="T8" s="274">
        <f>+R8*0.475*44/12</f>
        <v>174.87888547331514</v>
      </c>
    </row>
    <row r="9" spans="1:20" x14ac:dyDescent="0.25">
      <c r="A9" s="268" t="str">
        <f>LBC!$B$164</f>
        <v>Chêne sessile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0.12993647777116127</v>
      </c>
      <c r="J9" s="268">
        <f>+VLOOKUP('Autres sources7'!$A$8,'Coef Feuillus divers'!$G$2:$AA$228,10,FALSE)</f>
        <v>0.56104230804168298</v>
      </c>
      <c r="K9" s="268">
        <f>+VLOOKUP('Autres sources7'!$A$8,'Coef Feuillus divers'!$G$2:$AA$228,11,FALSE)</f>
        <v>0.66106715155860996</v>
      </c>
      <c r="L9" s="268">
        <f>+VLOOKUP('Autres sources7'!$A$8,'Coef Feuillus divers'!$G$2:$AA$228,12,FALSE)</f>
        <v>-2.3506074795573801E-3</v>
      </c>
      <c r="M9" s="274">
        <f t="shared" ref="M9:M25" si="0">+I9*C9</f>
        <v>103.94918221692902</v>
      </c>
      <c r="N9" s="274">
        <f t="shared" ref="N9:N25" si="1">+IF(D9="av",0,E9*I9)</f>
        <v>38.980943331348378</v>
      </c>
      <c r="O9" s="277">
        <f>+VLOOKUP(A9,'Coef Feuillus divers'!$G$2:$AA$228,21,FALSE)</f>
        <v>0.55000000000000004</v>
      </c>
      <c r="P9" s="274">
        <f t="shared" ref="P9:P25" si="2">+M9*O9</f>
        <v>57.172050219310961</v>
      </c>
      <c r="Q9" s="274">
        <f t="shared" ref="Q9:Q25" si="3">EXP(-1.0587+0.8836*LN(P9)+0.284)</f>
        <v>16.451277987299072</v>
      </c>
      <c r="R9" s="274">
        <f t="shared" ref="R9:R25" si="4">+Q9+P9</f>
        <v>73.62332820661004</v>
      </c>
      <c r="S9" s="274" t="str">
        <f t="shared" ref="S9:S25" si="5">+_xlfn.CONCAT(A9,B9,D9)</f>
        <v>Chêne sessile12ap</v>
      </c>
      <c r="T9" s="274">
        <f t="shared" ref="T9:T25" si="6">+R9*0.475*44/12</f>
        <v>128.22729662651247</v>
      </c>
    </row>
    <row r="10" spans="1:20" x14ac:dyDescent="0.25">
      <c r="A10" s="268" t="str">
        <f>LBC!$B$164</f>
        <v>Chêne sessile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0.26544310118304909</v>
      </c>
      <c r="J10" s="268">
        <f>+VLOOKUP('Autres sources7'!$A$8,'Coef Feuillus divers'!$G$2:$AA$228,10,FALSE)</f>
        <v>0.56104230804168298</v>
      </c>
      <c r="K10" s="268">
        <f>+VLOOKUP('Autres sources7'!$A$8,'Coef Feuillus divers'!$G$2:$AA$228,11,FALSE)</f>
        <v>0.66106715155860996</v>
      </c>
      <c r="L10" s="268">
        <f>+VLOOKUP('Autres sources7'!$A$8,'Coef Feuillus divers'!$G$2:$AA$228,12,FALSE)</f>
        <v>-2.3506074795573801E-3</v>
      </c>
      <c r="M10" s="274">
        <f t="shared" si="0"/>
        <v>212.35448094643928</v>
      </c>
      <c r="N10" s="274">
        <f t="shared" si="1"/>
        <v>0</v>
      </c>
      <c r="O10" s="277">
        <f>+VLOOKUP(A10,'Coef Feuillus divers'!$G$2:$AA$228,21,FALSE)</f>
        <v>0.55000000000000004</v>
      </c>
      <c r="P10" s="274">
        <f t="shared" si="2"/>
        <v>116.79496452054161</v>
      </c>
      <c r="Q10" s="274">
        <f t="shared" si="3"/>
        <v>30.926303706527289</v>
      </c>
      <c r="R10" s="274">
        <f t="shared" si="4"/>
        <v>147.72126822706889</v>
      </c>
      <c r="S10" s="274" t="str">
        <f t="shared" si="5"/>
        <v>Chêne sessile16av</v>
      </c>
      <c r="T10" s="274">
        <f t="shared" si="6"/>
        <v>257.28120882881166</v>
      </c>
    </row>
    <row r="11" spans="1:20" x14ac:dyDescent="0.25">
      <c r="A11" s="268" t="str">
        <f>LBC!$B$164</f>
        <v>Chêne sessile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0.26544310118304909</v>
      </c>
      <c r="J11" s="268">
        <f>+VLOOKUP('Autres sources7'!$A$8,'Coef Feuillus divers'!$G$2:$AA$228,10,FALSE)</f>
        <v>0.56104230804168298</v>
      </c>
      <c r="K11" s="268">
        <f>+VLOOKUP('Autres sources7'!$A$8,'Coef Feuillus divers'!$G$2:$AA$228,11,FALSE)</f>
        <v>0.66106715155860996</v>
      </c>
      <c r="L11" s="268">
        <f>+VLOOKUP('Autres sources7'!$A$8,'Coef Feuillus divers'!$G$2:$AA$228,12,FALSE)</f>
        <v>-2.3506074795573801E-3</v>
      </c>
      <c r="M11" s="274">
        <f t="shared" si="0"/>
        <v>159.26586070982947</v>
      </c>
      <c r="N11" s="274">
        <f t="shared" si="1"/>
        <v>53.08862023660982</v>
      </c>
      <c r="O11" s="277">
        <f>+VLOOKUP(A11,'Coef Feuillus divers'!$G$2:$AA$228,21,FALSE)</f>
        <v>0.55000000000000004</v>
      </c>
      <c r="P11" s="274">
        <f t="shared" si="2"/>
        <v>87.596223390406209</v>
      </c>
      <c r="Q11" s="274">
        <f t="shared" si="3"/>
        <v>23.984581711475343</v>
      </c>
      <c r="R11" s="274">
        <f t="shared" si="4"/>
        <v>111.58080510188155</v>
      </c>
      <c r="S11" s="274" t="str">
        <f t="shared" si="5"/>
        <v>Chêne sessile16ap</v>
      </c>
      <c r="T11" s="274">
        <f t="shared" si="6"/>
        <v>194.33656888577704</v>
      </c>
    </row>
    <row r="12" spans="1:20" x14ac:dyDescent="0.25">
      <c r="A12" s="268" t="str">
        <f>LBC!$B$164</f>
        <v>Chêne sessile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0.46849039683893995</v>
      </c>
      <c r="J12" s="268">
        <f>+VLOOKUP('Autres sources7'!$A$8,'Coef Feuillus divers'!$G$2:$AA$228,10,FALSE)</f>
        <v>0.56104230804168298</v>
      </c>
      <c r="K12" s="268">
        <f>+VLOOKUP('Autres sources7'!$A$8,'Coef Feuillus divers'!$G$2:$AA$228,11,FALSE)</f>
        <v>0.66106715155860996</v>
      </c>
      <c r="L12" s="268">
        <f>+VLOOKUP('Autres sources7'!$A$8,'Coef Feuillus divers'!$G$2:$AA$228,12,FALSE)</f>
        <v>-2.3506074795573801E-3</v>
      </c>
      <c r="M12" s="274">
        <f t="shared" si="0"/>
        <v>281.09423810336398</v>
      </c>
      <c r="N12" s="274">
        <f t="shared" si="1"/>
        <v>0</v>
      </c>
      <c r="O12" s="277">
        <f>+VLOOKUP(A12,'Coef Feuillus divers'!$G$2:$AA$228,21,FALSE)</f>
        <v>0.55000000000000004</v>
      </c>
      <c r="P12" s="274">
        <f t="shared" si="2"/>
        <v>154.60183095685019</v>
      </c>
      <c r="Q12" s="274">
        <f t="shared" si="3"/>
        <v>39.622521941341802</v>
      </c>
      <c r="R12" s="274">
        <f t="shared" si="4"/>
        <v>194.224352898192</v>
      </c>
      <c r="S12" s="274" t="str">
        <f t="shared" si="5"/>
        <v>Chêne sessile20av</v>
      </c>
      <c r="T12" s="274">
        <f t="shared" si="6"/>
        <v>338.2740812976844</v>
      </c>
    </row>
    <row r="13" spans="1:20" x14ac:dyDescent="0.25">
      <c r="A13" s="268" t="str">
        <f>LBC!$B$164</f>
        <v>Chêne sessile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0.46849039683893995</v>
      </c>
      <c r="J13" s="268">
        <f>+VLOOKUP('Autres sources7'!$A$8,'Coef Feuillus divers'!$G$2:$AA$228,10,FALSE)</f>
        <v>0.56104230804168298</v>
      </c>
      <c r="K13" s="268">
        <f>+VLOOKUP('Autres sources7'!$A$8,'Coef Feuillus divers'!$G$2:$AA$228,11,FALSE)</f>
        <v>0.66106715155860996</v>
      </c>
      <c r="L13" s="268">
        <f>+VLOOKUP('Autres sources7'!$A$8,'Coef Feuillus divers'!$G$2:$AA$228,12,FALSE)</f>
        <v>-2.3506074795573801E-3</v>
      </c>
      <c r="M13" s="274">
        <f t="shared" si="0"/>
        <v>187.39615873557597</v>
      </c>
      <c r="N13" s="274">
        <f t="shared" si="1"/>
        <v>93.698079367787983</v>
      </c>
      <c r="O13" s="277">
        <f>+VLOOKUP(A13,'Coef Feuillus divers'!$G$2:$AA$228,21,FALSE)</f>
        <v>0.55000000000000004</v>
      </c>
      <c r="P13" s="274">
        <f t="shared" si="2"/>
        <v>103.0678873045668</v>
      </c>
      <c r="Q13" s="274">
        <f t="shared" si="3"/>
        <v>27.691589057750964</v>
      </c>
      <c r="R13" s="274">
        <f t="shared" si="4"/>
        <v>130.75947636231777</v>
      </c>
      <c r="S13" s="274" t="str">
        <f t="shared" si="5"/>
        <v>Chêne sessile20ap</v>
      </c>
      <c r="T13" s="274">
        <f t="shared" si="6"/>
        <v>227.73942133103677</v>
      </c>
    </row>
    <row r="14" spans="1:20" x14ac:dyDescent="0.25">
      <c r="A14" s="268" t="str">
        <f>LBC!$B$164</f>
        <v>Chêne sessile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0.75199063118728338</v>
      </c>
      <c r="J14" s="268">
        <f>+VLOOKUP('Autres sources7'!$A$8,'Coef Feuillus divers'!$G$2:$AA$228,10,FALSE)</f>
        <v>0.56104230804168298</v>
      </c>
      <c r="K14" s="268">
        <f>+VLOOKUP('Autres sources7'!$A$8,'Coef Feuillus divers'!$G$2:$AA$228,11,FALSE)</f>
        <v>0.66106715155860996</v>
      </c>
      <c r="L14" s="268">
        <f>+VLOOKUP('Autres sources7'!$A$8,'Coef Feuillus divers'!$G$2:$AA$228,12,FALSE)</f>
        <v>-2.3506074795573801E-3</v>
      </c>
      <c r="M14" s="274">
        <f t="shared" si="0"/>
        <v>300.79625247491333</v>
      </c>
      <c r="N14" s="274">
        <f t="shared" si="1"/>
        <v>0</v>
      </c>
      <c r="O14" s="277">
        <f>+VLOOKUP(A14,'Coef Feuillus divers'!$G$2:$AA$228,21,FALSE)</f>
        <v>0.55000000000000004</v>
      </c>
      <c r="P14" s="274">
        <f t="shared" si="2"/>
        <v>165.43793886120235</v>
      </c>
      <c r="Q14" s="274">
        <f t="shared" si="3"/>
        <v>42.066661678733524</v>
      </c>
      <c r="R14" s="274">
        <f t="shared" si="4"/>
        <v>207.50460053993589</v>
      </c>
      <c r="S14" s="274" t="str">
        <f t="shared" si="5"/>
        <v>Chêne sessile25av</v>
      </c>
      <c r="T14" s="274">
        <f t="shared" si="6"/>
        <v>361.40384594038829</v>
      </c>
    </row>
    <row r="15" spans="1:20" x14ac:dyDescent="0.25">
      <c r="A15" s="268" t="str">
        <f>LBC!$B$164</f>
        <v>Chêne sessile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0.75199063118728338</v>
      </c>
      <c r="J15" s="268">
        <f>+VLOOKUP('Autres sources7'!$A$8,'Coef Feuillus divers'!$G$2:$AA$228,10,FALSE)</f>
        <v>0.56104230804168298</v>
      </c>
      <c r="K15" s="268">
        <f>+VLOOKUP('Autres sources7'!$A$8,'Coef Feuillus divers'!$G$2:$AA$228,11,FALSE)</f>
        <v>0.66106715155860996</v>
      </c>
      <c r="L15" s="268">
        <f>+VLOOKUP('Autres sources7'!$A$8,'Coef Feuillus divers'!$G$2:$AA$228,12,FALSE)</f>
        <v>-2.3506074795573801E-3</v>
      </c>
      <c r="M15" s="274">
        <f t="shared" si="0"/>
        <v>210.55737673243934</v>
      </c>
      <c r="N15" s="274">
        <f t="shared" si="1"/>
        <v>90.238875742474008</v>
      </c>
      <c r="O15" s="277">
        <f>+VLOOKUP(A15,'Coef Feuillus divers'!$G$2:$AA$228,21,FALSE)</f>
        <v>0.55000000000000004</v>
      </c>
      <c r="P15" s="274">
        <f t="shared" si="2"/>
        <v>115.80655720284165</v>
      </c>
      <c r="Q15" s="274">
        <f t="shared" si="3"/>
        <v>30.694932088098813</v>
      </c>
      <c r="R15" s="274">
        <f t="shared" si="4"/>
        <v>146.50148929094047</v>
      </c>
      <c r="S15" s="274" t="str">
        <f t="shared" si="5"/>
        <v>Chêne sessile25ap</v>
      </c>
      <c r="T15" s="274">
        <f t="shared" si="6"/>
        <v>255.15676051505463</v>
      </c>
    </row>
    <row r="16" spans="1:20" x14ac:dyDescent="0.25">
      <c r="A16" s="268" t="str">
        <f>LBC!$B$164</f>
        <v>Chêne sessile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0.81564476836282152</v>
      </c>
      <c r="J16" s="268">
        <f>+VLOOKUP('Autres sources7'!$A$8,'Coef Feuillus divers'!$G$2:$AA$228,10,FALSE)</f>
        <v>0.56104230804168298</v>
      </c>
      <c r="K16" s="268">
        <f>+VLOOKUP('Autres sources7'!$A$8,'Coef Feuillus divers'!$G$2:$AA$228,11,FALSE)</f>
        <v>0.66106715155860996</v>
      </c>
      <c r="L16" s="268">
        <f>+VLOOKUP('Autres sources7'!$A$8,'Coef Feuillus divers'!$G$2:$AA$228,12,FALSE)</f>
        <v>-2.3506074795573801E-3</v>
      </c>
      <c r="M16" s="274">
        <f t="shared" si="0"/>
        <v>228.38053514159003</v>
      </c>
      <c r="N16" s="274">
        <f t="shared" si="1"/>
        <v>0</v>
      </c>
      <c r="O16" s="277">
        <f>+VLOOKUP(A16,'Coef Feuillus divers'!$G$2:$AA$228,21,FALSE)</f>
        <v>0.55000000000000004</v>
      </c>
      <c r="P16" s="274">
        <f t="shared" si="2"/>
        <v>125.60929432787452</v>
      </c>
      <c r="Q16" s="274">
        <f t="shared" si="3"/>
        <v>32.979776330613873</v>
      </c>
      <c r="R16" s="274">
        <f t="shared" si="4"/>
        <v>158.5890706584884</v>
      </c>
      <c r="S16" s="274" t="str">
        <f t="shared" si="5"/>
        <v>Chêne sessile30av</v>
      </c>
      <c r="T16" s="274">
        <f t="shared" si="6"/>
        <v>276.20929806353394</v>
      </c>
    </row>
    <row r="17" spans="1:20" x14ac:dyDescent="0.25">
      <c r="A17" s="268" t="str">
        <f>LBC!$B$164</f>
        <v>Chêne sessile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0.81564476836282152</v>
      </c>
      <c r="J17" s="268">
        <f>+VLOOKUP('Autres sources7'!$A$8,'Coef Feuillus divers'!$G$2:$AA$228,10,FALSE)</f>
        <v>0.56104230804168298</v>
      </c>
      <c r="K17" s="268">
        <f>+VLOOKUP('Autres sources7'!$A$8,'Coef Feuillus divers'!$G$2:$AA$228,11,FALSE)</f>
        <v>0.66106715155860996</v>
      </c>
      <c r="L17" s="268">
        <f>+VLOOKUP('Autres sources7'!$A$8,'Coef Feuillus divers'!$G$2:$AA$228,12,FALSE)</f>
        <v>-2.3506074795573801E-3</v>
      </c>
      <c r="M17" s="274">
        <f t="shared" si="0"/>
        <v>163.12895367256431</v>
      </c>
      <c r="N17" s="274">
        <f t="shared" si="1"/>
        <v>65.251581469025723</v>
      </c>
      <c r="O17" s="277">
        <f>+VLOOKUP(A17,'Coef Feuillus divers'!$G$2:$AA$228,21,FALSE)</f>
        <v>0.55000000000000004</v>
      </c>
      <c r="P17" s="274">
        <f t="shared" si="2"/>
        <v>89.720924519910383</v>
      </c>
      <c r="Q17" s="274">
        <f t="shared" si="3"/>
        <v>24.497906547510343</v>
      </c>
      <c r="R17" s="274">
        <f t="shared" si="4"/>
        <v>114.21883106742072</v>
      </c>
      <c r="S17" s="274" t="str">
        <f t="shared" si="5"/>
        <v>Chêne sessile30ap</v>
      </c>
      <c r="T17" s="274">
        <f t="shared" si="6"/>
        <v>198.93113077575777</v>
      </c>
    </row>
    <row r="18" spans="1:20" x14ac:dyDescent="0.25">
      <c r="A18" s="268" t="str">
        <f>LBC!$B$164</f>
        <v>Chêne sessile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1.2170707688867757</v>
      </c>
      <c r="J18" s="268">
        <f>+VLOOKUP('Autres sources7'!$A$8,'Coef Feuillus divers'!$G$2:$AA$228,10,FALSE)</f>
        <v>0.56104230804168298</v>
      </c>
      <c r="K18" s="268">
        <f>+VLOOKUP('Autres sources7'!$A$8,'Coef Feuillus divers'!$G$2:$AA$228,11,FALSE)</f>
        <v>0.66106715155860996</v>
      </c>
      <c r="L18" s="268">
        <f>+VLOOKUP('Autres sources7'!$A$8,'Coef Feuillus divers'!$G$2:$AA$228,12,FALSE)</f>
        <v>-2.3506074795573801E-3</v>
      </c>
      <c r="M18" s="274">
        <f t="shared" si="0"/>
        <v>243.41415377735512</v>
      </c>
      <c r="N18" s="274">
        <f t="shared" si="1"/>
        <v>0</v>
      </c>
      <c r="O18" s="277">
        <f>+VLOOKUP(A18,'Coef Feuillus divers'!$G$2:$AA$228,21,FALSE)</f>
        <v>0.55000000000000004</v>
      </c>
      <c r="P18" s="274">
        <f t="shared" si="2"/>
        <v>133.87778457754533</v>
      </c>
      <c r="Q18" s="274">
        <f t="shared" si="3"/>
        <v>34.89086291577879</v>
      </c>
      <c r="R18" s="274">
        <f t="shared" si="4"/>
        <v>168.76864749332412</v>
      </c>
      <c r="S18" s="274" t="str">
        <f t="shared" si="5"/>
        <v>Chêne sessile36av</v>
      </c>
      <c r="T18" s="274">
        <f t="shared" si="6"/>
        <v>293.93872771753951</v>
      </c>
    </row>
    <row r="19" spans="1:20" x14ac:dyDescent="0.25">
      <c r="A19" s="268" t="str">
        <f>LBC!$B$164</f>
        <v>Chêne sessile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1.2170707688867757</v>
      </c>
      <c r="J19" s="268">
        <f>+VLOOKUP('Autres sources7'!$A$8,'Coef Feuillus divers'!$G$2:$AA$228,10,FALSE)</f>
        <v>0.56104230804168298</v>
      </c>
      <c r="K19" s="268">
        <f>+VLOOKUP('Autres sources7'!$A$8,'Coef Feuillus divers'!$G$2:$AA$228,11,FALSE)</f>
        <v>0.66106715155860996</v>
      </c>
      <c r="L19" s="268">
        <f>+VLOOKUP('Autres sources7'!$A$8,'Coef Feuillus divers'!$G$2:$AA$228,12,FALSE)</f>
        <v>-2.3506074795573801E-3</v>
      </c>
      <c r="M19" s="274">
        <f t="shared" si="0"/>
        <v>170.38990764414859</v>
      </c>
      <c r="N19" s="274">
        <f t="shared" si="1"/>
        <v>73.024246133206546</v>
      </c>
      <c r="O19" s="277">
        <f>+VLOOKUP(A19,'Coef Feuillus divers'!$G$2:$AA$228,21,FALSE)</f>
        <v>0.55000000000000004</v>
      </c>
      <c r="P19" s="274">
        <f t="shared" si="2"/>
        <v>93.714449204281735</v>
      </c>
      <c r="Q19" s="274">
        <f t="shared" si="3"/>
        <v>25.458941236509322</v>
      </c>
      <c r="R19" s="274">
        <f t="shared" si="4"/>
        <v>119.17339044079105</v>
      </c>
      <c r="S19" s="274" t="str">
        <f t="shared" si="5"/>
        <v>Chêne sessile36ap</v>
      </c>
      <c r="T19" s="274">
        <f t="shared" si="6"/>
        <v>207.56032168437775</v>
      </c>
    </row>
    <row r="20" spans="1:20" x14ac:dyDescent="0.25">
      <c r="A20" s="268" t="str">
        <f>LBC!$B$164</f>
        <v>Chêne sessile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1.728674587701297</v>
      </c>
      <c r="J20" s="268">
        <f>+VLOOKUP('Autres sources7'!$A$8,'Coef Feuillus divers'!$G$2:$AA$228,10,FALSE)</f>
        <v>0.56104230804168298</v>
      </c>
      <c r="K20" s="268">
        <f>+VLOOKUP('Autres sources7'!$A$8,'Coef Feuillus divers'!$G$2:$AA$228,11,FALSE)</f>
        <v>0.66106715155860996</v>
      </c>
      <c r="L20" s="268">
        <f>+VLOOKUP('Autres sources7'!$A$8,'Coef Feuillus divers'!$G$2:$AA$228,12,FALSE)</f>
        <v>-2.3506074795573801E-3</v>
      </c>
      <c r="M20" s="274">
        <f t="shared" si="0"/>
        <v>242.01444227818158</v>
      </c>
      <c r="N20" s="274">
        <f t="shared" si="1"/>
        <v>0</v>
      </c>
      <c r="O20" s="277">
        <f>+VLOOKUP(A20,'Coef Feuillus divers'!$G$2:$AA$228,21,FALSE)</f>
        <v>0.55000000000000004</v>
      </c>
      <c r="P20" s="274">
        <f t="shared" si="2"/>
        <v>133.10794325299989</v>
      </c>
      <c r="Q20" s="274">
        <f t="shared" si="3"/>
        <v>34.713523304073441</v>
      </c>
      <c r="R20" s="274">
        <f t="shared" si="4"/>
        <v>167.82146655707334</v>
      </c>
      <c r="S20" s="274" t="str">
        <f t="shared" si="5"/>
        <v>Chêne sessile43av</v>
      </c>
      <c r="T20" s="274">
        <f t="shared" si="6"/>
        <v>292.28905425356942</v>
      </c>
    </row>
    <row r="21" spans="1:20" x14ac:dyDescent="0.25">
      <c r="A21" s="268" t="str">
        <f>LBC!$B$164</f>
        <v>Chêne sessile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1.728674587701297</v>
      </c>
      <c r="J21" s="268">
        <f>+VLOOKUP('Autres sources7'!$A$8,'Coef Feuillus divers'!$G$2:$AA$228,10,FALSE)</f>
        <v>0.56104230804168298</v>
      </c>
      <c r="K21" s="268">
        <f>+VLOOKUP('Autres sources7'!$A$8,'Coef Feuillus divers'!$G$2:$AA$228,11,FALSE)</f>
        <v>0.66106715155860996</v>
      </c>
      <c r="L21" s="268">
        <f>+VLOOKUP('Autres sources7'!$A$8,'Coef Feuillus divers'!$G$2:$AA$228,12,FALSE)</f>
        <v>-2.3506074795573801E-3</v>
      </c>
      <c r="M21" s="274">
        <f t="shared" si="0"/>
        <v>155.58071289311673</v>
      </c>
      <c r="N21" s="274">
        <f t="shared" si="1"/>
        <v>86.433729385064851</v>
      </c>
      <c r="O21" s="277">
        <f>+VLOOKUP(A21,'Coef Feuillus divers'!$G$2:$AA$228,21,FALSE)</f>
        <v>0.55000000000000004</v>
      </c>
      <c r="P21" s="274">
        <f t="shared" si="2"/>
        <v>85.569392091214212</v>
      </c>
      <c r="Q21" s="274">
        <f t="shared" si="3"/>
        <v>23.493549913178448</v>
      </c>
      <c r="R21" s="274">
        <f t="shared" si="4"/>
        <v>109.06294200439265</v>
      </c>
      <c r="S21" s="274" t="str">
        <f t="shared" si="5"/>
        <v>Chêne sessile43ap</v>
      </c>
      <c r="T21" s="274">
        <f t="shared" si="6"/>
        <v>189.9512906576505</v>
      </c>
    </row>
    <row r="22" spans="1:20" x14ac:dyDescent="0.25">
      <c r="A22" s="268" t="str">
        <f>LBC!$B$164</f>
        <v>Chêne sessile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2.3632978725170464</v>
      </c>
      <c r="J22" s="268">
        <f>+VLOOKUP('Autres sources7'!$A$8,'Coef Feuillus divers'!$G$2:$AA$228,10,FALSE)</f>
        <v>0.56104230804168298</v>
      </c>
      <c r="K22" s="268">
        <f>+VLOOKUP('Autres sources7'!$A$8,'Coef Feuillus divers'!$G$2:$AA$228,11,FALSE)</f>
        <v>0.66106715155860996</v>
      </c>
      <c r="L22" s="268">
        <f>+VLOOKUP('Autres sources7'!$A$8,'Coef Feuillus divers'!$G$2:$AA$228,12,FALSE)</f>
        <v>-2.3506074795573801E-3</v>
      </c>
      <c r="M22" s="274">
        <f t="shared" si="0"/>
        <v>212.69680852653417</v>
      </c>
      <c r="N22" s="274">
        <f t="shared" si="1"/>
        <v>0</v>
      </c>
      <c r="O22" s="277">
        <f>+VLOOKUP(A22,'Coef Feuillus divers'!$G$2:$AA$228,21,FALSE)</f>
        <v>0.55000000000000004</v>
      </c>
      <c r="P22" s="274">
        <f t="shared" si="2"/>
        <v>116.9832446895938</v>
      </c>
      <c r="Q22" s="274">
        <f t="shared" si="3"/>
        <v>30.970351429273737</v>
      </c>
      <c r="R22" s="274">
        <f t="shared" si="4"/>
        <v>147.95359611886755</v>
      </c>
      <c r="S22" s="274" t="str">
        <f t="shared" si="5"/>
        <v>Chêne sessile50av</v>
      </c>
      <c r="T22" s="274">
        <f t="shared" si="6"/>
        <v>257.68584657369428</v>
      </c>
    </row>
    <row r="23" spans="1:20" x14ac:dyDescent="0.25">
      <c r="A23" s="268" t="str">
        <f>LBC!$B$164</f>
        <v>Chêne sessile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2.3632978725170464</v>
      </c>
      <c r="J23" s="268">
        <f>+VLOOKUP('Autres sources7'!$A$8,'Coef Feuillus divers'!$G$2:$AA$228,10,FALSE)</f>
        <v>0.56104230804168298</v>
      </c>
      <c r="K23" s="268">
        <f>+VLOOKUP('Autres sources7'!$A$8,'Coef Feuillus divers'!$G$2:$AA$228,11,FALSE)</f>
        <v>0.66106715155860996</v>
      </c>
      <c r="L23" s="268">
        <f>+VLOOKUP('Autres sources7'!$A$8,'Coef Feuillus divers'!$G$2:$AA$228,12,FALSE)</f>
        <v>-2.3506074795573801E-3</v>
      </c>
      <c r="M23" s="274">
        <f t="shared" si="0"/>
        <v>141.79787235102279</v>
      </c>
      <c r="N23" s="274">
        <f t="shared" si="1"/>
        <v>70.898936175511395</v>
      </c>
      <c r="O23" s="277">
        <f>+VLOOKUP(A23,'Coef Feuillus divers'!$G$2:$AA$228,21,FALSE)</f>
        <v>0.55000000000000004</v>
      </c>
      <c r="P23" s="274">
        <f t="shared" si="2"/>
        <v>77.988829793062536</v>
      </c>
      <c r="Q23" s="274">
        <f t="shared" si="3"/>
        <v>21.644716255649204</v>
      </c>
      <c r="R23" s="274">
        <f t="shared" si="4"/>
        <v>99.633546048711736</v>
      </c>
      <c r="S23" s="274" t="str">
        <f t="shared" si="5"/>
        <v>Chêne sessile50ap</v>
      </c>
      <c r="T23" s="274">
        <f t="shared" si="6"/>
        <v>173.52842603483961</v>
      </c>
    </row>
    <row r="24" spans="1:20" x14ac:dyDescent="0.25">
      <c r="A24" s="268" t="str">
        <f>LBC!$B$164</f>
        <v>Chêne sessile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3.1337667839062555</v>
      </c>
      <c r="J24" s="268">
        <f>+VLOOKUP('Autres sources7'!$A$8,'Coef Feuillus divers'!$G$2:$AA$228,10,FALSE)</f>
        <v>0.56104230804168298</v>
      </c>
      <c r="K24" s="268">
        <f>+VLOOKUP('Autres sources7'!$A$8,'Coef Feuillus divers'!$G$2:$AA$228,11,FALSE)</f>
        <v>0.66106715155860996</v>
      </c>
      <c r="L24" s="268">
        <f>+VLOOKUP('Autres sources7'!$A$8,'Coef Feuillus divers'!$G$2:$AA$228,12,FALSE)</f>
        <v>-2.3506074795573801E-3</v>
      </c>
      <c r="M24" s="274">
        <f t="shared" si="0"/>
        <v>188.02600703437534</v>
      </c>
      <c r="N24" s="274">
        <f t="shared" si="1"/>
        <v>0</v>
      </c>
      <c r="O24" s="277">
        <f>+VLOOKUP(A24,'Coef Feuillus divers'!$G$2:$AA$228,21,FALSE)</f>
        <v>0.55000000000000004</v>
      </c>
      <c r="P24" s="274">
        <f t="shared" si="2"/>
        <v>103.41430386890644</v>
      </c>
      <c r="Q24" s="274">
        <f t="shared" si="3"/>
        <v>27.773812187832668</v>
      </c>
      <c r="R24" s="274">
        <f t="shared" si="4"/>
        <v>131.18811605673912</v>
      </c>
      <c r="S24" s="274" t="str">
        <f t="shared" si="5"/>
        <v>Chêne sessile60av</v>
      </c>
      <c r="T24" s="274">
        <f t="shared" si="6"/>
        <v>228.48596879882064</v>
      </c>
    </row>
    <row r="25" spans="1:20" x14ac:dyDescent="0.25">
      <c r="A25" s="268" t="str">
        <f>LBC!$B$164</f>
        <v>Chêne sessile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3.1337667839062555</v>
      </c>
      <c r="J25" s="268">
        <f>+VLOOKUP('Autres sources7'!$A$8,'Coef Feuillus divers'!$G$2:$AA$228,10,FALSE)</f>
        <v>0.56104230804168298</v>
      </c>
      <c r="K25" s="268">
        <f>+VLOOKUP('Autres sources7'!$A$8,'Coef Feuillus divers'!$G$2:$AA$228,11,FALSE)</f>
        <v>0.66106715155860996</v>
      </c>
      <c r="L25" s="268">
        <f>+VLOOKUP('Autres sources7'!$A$8,'Coef Feuillus divers'!$G$2:$AA$228,12,FALSE)</f>
        <v>-2.3506074795573801E-3</v>
      </c>
      <c r="M25" s="274">
        <f t="shared" si="0"/>
        <v>0</v>
      </c>
      <c r="N25" s="274">
        <f t="shared" si="1"/>
        <v>188.02600703437534</v>
      </c>
      <c r="O25" s="277">
        <f>+VLOOKUP(A25,'Coef Feuillus divers'!$G$2:$AA$228,21,FALSE)</f>
        <v>0.55000000000000004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Chêne sessile60ap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LBC!$B$167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sources8'!$A$8,'Coef Feuillus divers'!$G$2:$AA$228,10,FALSE)</f>
        <v>#N/A</v>
      </c>
      <c r="K8" s="268" t="e">
        <f>+VLOOKUP('Autres sources8'!$A$8,'Coef Feuillus divers'!$G$2:$AA$228,11,FALSE)</f>
        <v>#N/A</v>
      </c>
      <c r="L8" s="268" t="e">
        <f>+VLOOKUP('Autres sources8'!$A$8,'Coef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LBC!$B$167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sources8'!$A$8,'Coef Feuillus divers'!$G$2:$AA$228,10,FALSE)</f>
        <v>#N/A</v>
      </c>
      <c r="K9" s="268" t="e">
        <f>+VLOOKUP('Autres sources8'!$A$8,'Coef Feuillus divers'!$G$2:$AA$228,11,FALSE)</f>
        <v>#N/A</v>
      </c>
      <c r="L9" s="268" t="e">
        <f>+VLOOKUP('Autres sources8'!$A$8,'Coef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LBC!$B$167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sources8'!$A$8,'Coef Feuillus divers'!$G$2:$AA$228,10,FALSE)</f>
        <v>#N/A</v>
      </c>
      <c r="K10" s="268" t="e">
        <f>+VLOOKUP('Autres sources8'!$A$8,'Coef Feuillus divers'!$G$2:$AA$228,11,FALSE)</f>
        <v>#N/A</v>
      </c>
      <c r="L10" s="268" t="e">
        <f>+VLOOKUP('Autres sources8'!$A$8,'Coef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LBC!$B$167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sources8'!$A$8,'Coef Feuillus divers'!$G$2:$AA$228,10,FALSE)</f>
        <v>#N/A</v>
      </c>
      <c r="K11" s="268" t="e">
        <f>+VLOOKUP('Autres sources8'!$A$8,'Coef Feuillus divers'!$G$2:$AA$228,11,FALSE)</f>
        <v>#N/A</v>
      </c>
      <c r="L11" s="268" t="e">
        <f>+VLOOKUP('Autres sources8'!$A$8,'Coef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LBC!$B$167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sources8'!$A$8,'Coef Feuillus divers'!$G$2:$AA$228,10,FALSE)</f>
        <v>#N/A</v>
      </c>
      <c r="K12" s="268" t="e">
        <f>+VLOOKUP('Autres sources8'!$A$8,'Coef Feuillus divers'!$G$2:$AA$228,11,FALSE)</f>
        <v>#N/A</v>
      </c>
      <c r="L12" s="268" t="e">
        <f>+VLOOKUP('Autres sources8'!$A$8,'Coef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LBC!$B$167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sources8'!$A$8,'Coef Feuillus divers'!$G$2:$AA$228,10,FALSE)</f>
        <v>#N/A</v>
      </c>
      <c r="K13" s="268" t="e">
        <f>+VLOOKUP('Autres sources8'!$A$8,'Coef Feuillus divers'!$G$2:$AA$228,11,FALSE)</f>
        <v>#N/A</v>
      </c>
      <c r="L13" s="268" t="e">
        <f>+VLOOKUP('Autres sources8'!$A$8,'Coef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LBC!$B$167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sources8'!$A$8,'Coef Feuillus divers'!$G$2:$AA$228,10,FALSE)</f>
        <v>#N/A</v>
      </c>
      <c r="K14" s="268" t="e">
        <f>+VLOOKUP('Autres sources8'!$A$8,'Coef Feuillus divers'!$G$2:$AA$228,11,FALSE)</f>
        <v>#N/A</v>
      </c>
      <c r="L14" s="268" t="e">
        <f>+VLOOKUP('Autres sources8'!$A$8,'Coef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LBC!$B$167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sources8'!$A$8,'Coef Feuillus divers'!$G$2:$AA$228,10,FALSE)</f>
        <v>#N/A</v>
      </c>
      <c r="K15" s="268" t="e">
        <f>+VLOOKUP('Autres sources8'!$A$8,'Coef Feuillus divers'!$G$2:$AA$228,11,FALSE)</f>
        <v>#N/A</v>
      </c>
      <c r="L15" s="268" t="e">
        <f>+VLOOKUP('Autres sources8'!$A$8,'Coef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LBC!$B$167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sources8'!$A$8,'Coef Feuillus divers'!$G$2:$AA$228,10,FALSE)</f>
        <v>#N/A</v>
      </c>
      <c r="K16" s="268" t="e">
        <f>+VLOOKUP('Autres sources8'!$A$8,'Coef Feuillus divers'!$G$2:$AA$228,11,FALSE)</f>
        <v>#N/A</v>
      </c>
      <c r="L16" s="268" t="e">
        <f>+VLOOKUP('Autres sources8'!$A$8,'Coef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LBC!$B$167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sources8'!$A$8,'Coef Feuillus divers'!$G$2:$AA$228,10,FALSE)</f>
        <v>#N/A</v>
      </c>
      <c r="K17" s="268" t="e">
        <f>+VLOOKUP('Autres sources8'!$A$8,'Coef Feuillus divers'!$G$2:$AA$228,11,FALSE)</f>
        <v>#N/A</v>
      </c>
      <c r="L17" s="268" t="e">
        <f>+VLOOKUP('Autres sources8'!$A$8,'Coef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LBC!$B$167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sources8'!$A$8,'Coef Feuillus divers'!$G$2:$AA$228,10,FALSE)</f>
        <v>#N/A</v>
      </c>
      <c r="K18" s="268" t="e">
        <f>+VLOOKUP('Autres sources8'!$A$8,'Coef Feuillus divers'!$G$2:$AA$228,11,FALSE)</f>
        <v>#N/A</v>
      </c>
      <c r="L18" s="268" t="e">
        <f>+VLOOKUP('Autres sources8'!$A$8,'Coef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LBC!$B$167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sources8'!$A$8,'Coef Feuillus divers'!$G$2:$AA$228,10,FALSE)</f>
        <v>#N/A</v>
      </c>
      <c r="K19" s="268" t="e">
        <f>+VLOOKUP('Autres sources8'!$A$8,'Coef Feuillus divers'!$G$2:$AA$228,11,FALSE)</f>
        <v>#N/A</v>
      </c>
      <c r="L19" s="268" t="e">
        <f>+VLOOKUP('Autres sources8'!$A$8,'Coef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LBC!$B$167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sources8'!$A$8,'Coef Feuillus divers'!$G$2:$AA$228,10,FALSE)</f>
        <v>#N/A</v>
      </c>
      <c r="K20" s="268" t="e">
        <f>+VLOOKUP('Autres sources8'!$A$8,'Coef Feuillus divers'!$G$2:$AA$228,11,FALSE)</f>
        <v>#N/A</v>
      </c>
      <c r="L20" s="268" t="e">
        <f>+VLOOKUP('Autres sources8'!$A$8,'Coef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LBC!$B$167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sources8'!$A$8,'Coef Feuillus divers'!$G$2:$AA$228,10,FALSE)</f>
        <v>#N/A</v>
      </c>
      <c r="K21" s="268" t="e">
        <f>+VLOOKUP('Autres sources8'!$A$8,'Coef Feuillus divers'!$G$2:$AA$228,11,FALSE)</f>
        <v>#N/A</v>
      </c>
      <c r="L21" s="268" t="e">
        <f>+VLOOKUP('Autres sources8'!$A$8,'Coef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LBC!$B$167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sources8'!$A$8,'Coef Feuillus divers'!$G$2:$AA$228,10,FALSE)</f>
        <v>#N/A</v>
      </c>
      <c r="K22" s="268" t="e">
        <f>+VLOOKUP('Autres sources8'!$A$8,'Coef Feuillus divers'!$G$2:$AA$228,11,FALSE)</f>
        <v>#N/A</v>
      </c>
      <c r="L22" s="268" t="e">
        <f>+VLOOKUP('Autres sources8'!$A$8,'Coef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LBC!$B$167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sources8'!$A$8,'Coef Feuillus divers'!$G$2:$AA$228,10,FALSE)</f>
        <v>#N/A</v>
      </c>
      <c r="K23" s="268" t="e">
        <f>+VLOOKUP('Autres sources8'!$A$8,'Coef Feuillus divers'!$G$2:$AA$228,11,FALSE)</f>
        <v>#N/A</v>
      </c>
      <c r="L23" s="268" t="e">
        <f>+VLOOKUP('Autres sources8'!$A$8,'Coef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LBC!$B$167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sources8'!$A$8,'Coef Feuillus divers'!$G$2:$AA$228,10,FALSE)</f>
        <v>#N/A</v>
      </c>
      <c r="K24" s="268" t="e">
        <f>+VLOOKUP('Autres sources8'!$A$8,'Coef Feuillus divers'!$G$2:$AA$228,11,FALSE)</f>
        <v>#N/A</v>
      </c>
      <c r="L24" s="268" t="e">
        <f>+VLOOKUP('Autres sources8'!$A$8,'Coef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LBC!$B$167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sources8'!$A$8,'Coef Feuillus divers'!$G$2:$AA$228,10,FALSE)</f>
        <v>#N/A</v>
      </c>
      <c r="K25" s="268" t="e">
        <f>+VLOOKUP('Autres sources8'!$A$8,'Coef Feuillus divers'!$G$2:$AA$228,11,FALSE)</f>
        <v>#N/A</v>
      </c>
      <c r="L25" s="268" t="e">
        <f>+VLOOKUP('Autres sources8'!$A$8,'Coef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LBC!$B$170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sources9'!$A$8,'Coef Feuillus divers'!$G$2:$AA$228,10,FALSE)</f>
        <v>#N/A</v>
      </c>
      <c r="K8" s="268" t="e">
        <f>+VLOOKUP('Autres sources9'!$A$8,'Coef Feuillus divers'!$G$2:$AA$228,11,FALSE)</f>
        <v>#N/A</v>
      </c>
      <c r="L8" s="268" t="e">
        <f>+VLOOKUP('Autres sources9'!$A$8,'Coef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LBC!$B$170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sources9'!$A$8,'Coef Feuillus divers'!$G$2:$AA$228,10,FALSE)</f>
        <v>#N/A</v>
      </c>
      <c r="K9" s="268" t="e">
        <f>+VLOOKUP('Autres sources9'!$A$8,'Coef Feuillus divers'!$G$2:$AA$228,11,FALSE)</f>
        <v>#N/A</v>
      </c>
      <c r="L9" s="268" t="e">
        <f>+VLOOKUP('Autres sources9'!$A$8,'Coef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LBC!$B$170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sources9'!$A$8,'Coef Feuillus divers'!$G$2:$AA$228,10,FALSE)</f>
        <v>#N/A</v>
      </c>
      <c r="K10" s="268" t="e">
        <f>+VLOOKUP('Autres sources9'!$A$8,'Coef Feuillus divers'!$G$2:$AA$228,11,FALSE)</f>
        <v>#N/A</v>
      </c>
      <c r="L10" s="268" t="e">
        <f>+VLOOKUP('Autres sources9'!$A$8,'Coef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LBC!$B$170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sources9'!$A$8,'Coef Feuillus divers'!$G$2:$AA$228,10,FALSE)</f>
        <v>#N/A</v>
      </c>
      <c r="K11" s="268" t="e">
        <f>+VLOOKUP('Autres sources9'!$A$8,'Coef Feuillus divers'!$G$2:$AA$228,11,FALSE)</f>
        <v>#N/A</v>
      </c>
      <c r="L11" s="268" t="e">
        <f>+VLOOKUP('Autres sources9'!$A$8,'Coef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LBC!$B$170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sources9'!$A$8,'Coef Feuillus divers'!$G$2:$AA$228,10,FALSE)</f>
        <v>#N/A</v>
      </c>
      <c r="K12" s="268" t="e">
        <f>+VLOOKUP('Autres sources9'!$A$8,'Coef Feuillus divers'!$G$2:$AA$228,11,FALSE)</f>
        <v>#N/A</v>
      </c>
      <c r="L12" s="268" t="e">
        <f>+VLOOKUP('Autres sources9'!$A$8,'Coef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LBC!$B$170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sources9'!$A$8,'Coef Feuillus divers'!$G$2:$AA$228,10,FALSE)</f>
        <v>#N/A</v>
      </c>
      <c r="K13" s="268" t="e">
        <f>+VLOOKUP('Autres sources9'!$A$8,'Coef Feuillus divers'!$G$2:$AA$228,11,FALSE)</f>
        <v>#N/A</v>
      </c>
      <c r="L13" s="268" t="e">
        <f>+VLOOKUP('Autres sources9'!$A$8,'Coef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LBC!$B$170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sources9'!$A$8,'Coef Feuillus divers'!$G$2:$AA$228,10,FALSE)</f>
        <v>#N/A</v>
      </c>
      <c r="K14" s="268" t="e">
        <f>+VLOOKUP('Autres sources9'!$A$8,'Coef Feuillus divers'!$G$2:$AA$228,11,FALSE)</f>
        <v>#N/A</v>
      </c>
      <c r="L14" s="268" t="e">
        <f>+VLOOKUP('Autres sources9'!$A$8,'Coef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LBC!$B$170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sources9'!$A$8,'Coef Feuillus divers'!$G$2:$AA$228,10,FALSE)</f>
        <v>#N/A</v>
      </c>
      <c r="K15" s="268" t="e">
        <f>+VLOOKUP('Autres sources9'!$A$8,'Coef Feuillus divers'!$G$2:$AA$228,11,FALSE)</f>
        <v>#N/A</v>
      </c>
      <c r="L15" s="268" t="e">
        <f>+VLOOKUP('Autres sources9'!$A$8,'Coef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LBC!$B$170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sources9'!$A$8,'Coef Feuillus divers'!$G$2:$AA$228,10,FALSE)</f>
        <v>#N/A</v>
      </c>
      <c r="K16" s="268" t="e">
        <f>+VLOOKUP('Autres sources9'!$A$8,'Coef Feuillus divers'!$G$2:$AA$228,11,FALSE)</f>
        <v>#N/A</v>
      </c>
      <c r="L16" s="268" t="e">
        <f>+VLOOKUP('Autres sources9'!$A$8,'Coef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LBC!$B$170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sources9'!$A$8,'Coef Feuillus divers'!$G$2:$AA$228,10,FALSE)</f>
        <v>#N/A</v>
      </c>
      <c r="K17" s="268" t="e">
        <f>+VLOOKUP('Autres sources9'!$A$8,'Coef Feuillus divers'!$G$2:$AA$228,11,FALSE)</f>
        <v>#N/A</v>
      </c>
      <c r="L17" s="268" t="e">
        <f>+VLOOKUP('Autres sources9'!$A$8,'Coef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LBC!$B$170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sources9'!$A$8,'Coef Feuillus divers'!$G$2:$AA$228,10,FALSE)</f>
        <v>#N/A</v>
      </c>
      <c r="K18" s="268" t="e">
        <f>+VLOOKUP('Autres sources9'!$A$8,'Coef Feuillus divers'!$G$2:$AA$228,11,FALSE)</f>
        <v>#N/A</v>
      </c>
      <c r="L18" s="268" t="e">
        <f>+VLOOKUP('Autres sources9'!$A$8,'Coef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LBC!$B$170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sources9'!$A$8,'Coef Feuillus divers'!$G$2:$AA$228,10,FALSE)</f>
        <v>#N/A</v>
      </c>
      <c r="K19" s="268" t="e">
        <f>+VLOOKUP('Autres sources9'!$A$8,'Coef Feuillus divers'!$G$2:$AA$228,11,FALSE)</f>
        <v>#N/A</v>
      </c>
      <c r="L19" s="268" t="e">
        <f>+VLOOKUP('Autres sources9'!$A$8,'Coef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LBC!$B$170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sources9'!$A$8,'Coef Feuillus divers'!$G$2:$AA$228,10,FALSE)</f>
        <v>#N/A</v>
      </c>
      <c r="K20" s="268" t="e">
        <f>+VLOOKUP('Autres sources9'!$A$8,'Coef Feuillus divers'!$G$2:$AA$228,11,FALSE)</f>
        <v>#N/A</v>
      </c>
      <c r="L20" s="268" t="e">
        <f>+VLOOKUP('Autres sources9'!$A$8,'Coef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LBC!$B$170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sources9'!$A$8,'Coef Feuillus divers'!$G$2:$AA$228,10,FALSE)</f>
        <v>#N/A</v>
      </c>
      <c r="K21" s="268" t="e">
        <f>+VLOOKUP('Autres sources9'!$A$8,'Coef Feuillus divers'!$G$2:$AA$228,11,FALSE)</f>
        <v>#N/A</v>
      </c>
      <c r="L21" s="268" t="e">
        <f>+VLOOKUP('Autres sources9'!$A$8,'Coef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LBC!$B$170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sources9'!$A$8,'Coef Feuillus divers'!$G$2:$AA$228,10,FALSE)</f>
        <v>#N/A</v>
      </c>
      <c r="K22" s="268" t="e">
        <f>+VLOOKUP('Autres sources9'!$A$8,'Coef Feuillus divers'!$G$2:$AA$228,11,FALSE)</f>
        <v>#N/A</v>
      </c>
      <c r="L22" s="268" t="e">
        <f>+VLOOKUP('Autres sources9'!$A$8,'Coef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LBC!$B$170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sources9'!$A$8,'Coef Feuillus divers'!$G$2:$AA$228,10,FALSE)</f>
        <v>#N/A</v>
      </c>
      <c r="K23" s="268" t="e">
        <f>+VLOOKUP('Autres sources9'!$A$8,'Coef Feuillus divers'!$G$2:$AA$228,11,FALSE)</f>
        <v>#N/A</v>
      </c>
      <c r="L23" s="268" t="e">
        <f>+VLOOKUP('Autres sources9'!$A$8,'Coef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LBC!$B$170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sources9'!$A$8,'Coef Feuillus divers'!$G$2:$AA$228,10,FALSE)</f>
        <v>#N/A</v>
      </c>
      <c r="K24" s="268" t="e">
        <f>+VLOOKUP('Autres sources9'!$A$8,'Coef Feuillus divers'!$G$2:$AA$228,11,FALSE)</f>
        <v>#N/A</v>
      </c>
      <c r="L24" s="268" t="e">
        <f>+VLOOKUP('Autres sources9'!$A$8,'Coef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LBC!$B$170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sources9'!$A$8,'Coef Feuillus divers'!$G$2:$AA$228,10,FALSE)</f>
        <v>#N/A</v>
      </c>
      <c r="K25" s="268" t="e">
        <f>+VLOOKUP('Autres sources9'!$A$8,'Coef Feuillus divers'!$G$2:$AA$228,11,FALSE)</f>
        <v>#N/A</v>
      </c>
      <c r="L25" s="268" t="e">
        <f>+VLOOKUP('Autres sources9'!$A$8,'Coef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LBC!$B$173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sources10'!$A$8,'Coef Feuillus divers'!$G$2:$AA$228,10,FALSE)</f>
        <v>#N/A</v>
      </c>
      <c r="K8" s="268" t="e">
        <f>+VLOOKUP('Autres sources10'!$A$8,'Coef Feuillus divers'!$G$2:$AA$228,11,FALSE)</f>
        <v>#N/A</v>
      </c>
      <c r="L8" s="268" t="e">
        <f>+VLOOKUP('Autres sources10'!$A$8,'Coef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LBC!$B$173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sources10'!$A$8,'Coef Feuillus divers'!$G$2:$AA$228,10,FALSE)</f>
        <v>#N/A</v>
      </c>
      <c r="K9" s="268" t="e">
        <f>+VLOOKUP('Autres sources10'!$A$8,'Coef Feuillus divers'!$G$2:$AA$228,11,FALSE)</f>
        <v>#N/A</v>
      </c>
      <c r="L9" s="268" t="e">
        <f>+VLOOKUP('Autres sources10'!$A$8,'Coef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LBC!$B$173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sources10'!$A$8,'Coef Feuillus divers'!$G$2:$AA$228,10,FALSE)</f>
        <v>#N/A</v>
      </c>
      <c r="K10" s="268" t="e">
        <f>+VLOOKUP('Autres sources10'!$A$8,'Coef Feuillus divers'!$G$2:$AA$228,11,FALSE)</f>
        <v>#N/A</v>
      </c>
      <c r="L10" s="268" t="e">
        <f>+VLOOKUP('Autres sources10'!$A$8,'Coef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LBC!$B$173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sources10'!$A$8,'Coef Feuillus divers'!$G$2:$AA$228,10,FALSE)</f>
        <v>#N/A</v>
      </c>
      <c r="K11" s="268" t="e">
        <f>+VLOOKUP('Autres sources10'!$A$8,'Coef Feuillus divers'!$G$2:$AA$228,11,FALSE)</f>
        <v>#N/A</v>
      </c>
      <c r="L11" s="268" t="e">
        <f>+VLOOKUP('Autres sources10'!$A$8,'Coef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LBC!$B$173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sources10'!$A$8,'Coef Feuillus divers'!$G$2:$AA$228,10,FALSE)</f>
        <v>#N/A</v>
      </c>
      <c r="K12" s="268" t="e">
        <f>+VLOOKUP('Autres sources10'!$A$8,'Coef Feuillus divers'!$G$2:$AA$228,11,FALSE)</f>
        <v>#N/A</v>
      </c>
      <c r="L12" s="268" t="e">
        <f>+VLOOKUP('Autres sources10'!$A$8,'Coef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LBC!$B$173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sources10'!$A$8,'Coef Feuillus divers'!$G$2:$AA$228,10,FALSE)</f>
        <v>#N/A</v>
      </c>
      <c r="K13" s="268" t="e">
        <f>+VLOOKUP('Autres sources10'!$A$8,'Coef Feuillus divers'!$G$2:$AA$228,11,FALSE)</f>
        <v>#N/A</v>
      </c>
      <c r="L13" s="268" t="e">
        <f>+VLOOKUP('Autres sources10'!$A$8,'Coef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LBC!$B$173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sources10'!$A$8,'Coef Feuillus divers'!$G$2:$AA$228,10,FALSE)</f>
        <v>#N/A</v>
      </c>
      <c r="K14" s="268" t="e">
        <f>+VLOOKUP('Autres sources10'!$A$8,'Coef Feuillus divers'!$G$2:$AA$228,11,FALSE)</f>
        <v>#N/A</v>
      </c>
      <c r="L14" s="268" t="e">
        <f>+VLOOKUP('Autres sources10'!$A$8,'Coef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LBC!$B$173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sources10'!$A$8,'Coef Feuillus divers'!$G$2:$AA$228,10,FALSE)</f>
        <v>#N/A</v>
      </c>
      <c r="K15" s="268" t="e">
        <f>+VLOOKUP('Autres sources10'!$A$8,'Coef Feuillus divers'!$G$2:$AA$228,11,FALSE)</f>
        <v>#N/A</v>
      </c>
      <c r="L15" s="268" t="e">
        <f>+VLOOKUP('Autres sources10'!$A$8,'Coef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LBC!$B$173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sources10'!$A$8,'Coef Feuillus divers'!$G$2:$AA$228,10,FALSE)</f>
        <v>#N/A</v>
      </c>
      <c r="K16" s="268" t="e">
        <f>+VLOOKUP('Autres sources10'!$A$8,'Coef Feuillus divers'!$G$2:$AA$228,11,FALSE)</f>
        <v>#N/A</v>
      </c>
      <c r="L16" s="268" t="e">
        <f>+VLOOKUP('Autres sources10'!$A$8,'Coef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LBC!$B$173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sources10'!$A$8,'Coef Feuillus divers'!$G$2:$AA$228,10,FALSE)</f>
        <v>#N/A</v>
      </c>
      <c r="K17" s="268" t="e">
        <f>+VLOOKUP('Autres sources10'!$A$8,'Coef Feuillus divers'!$G$2:$AA$228,11,FALSE)</f>
        <v>#N/A</v>
      </c>
      <c r="L17" s="268" t="e">
        <f>+VLOOKUP('Autres sources10'!$A$8,'Coef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LBC!$B$173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sources10'!$A$8,'Coef Feuillus divers'!$G$2:$AA$228,10,FALSE)</f>
        <v>#N/A</v>
      </c>
      <c r="K18" s="268" t="e">
        <f>+VLOOKUP('Autres sources10'!$A$8,'Coef Feuillus divers'!$G$2:$AA$228,11,FALSE)</f>
        <v>#N/A</v>
      </c>
      <c r="L18" s="268" t="e">
        <f>+VLOOKUP('Autres sources10'!$A$8,'Coef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LBC!$B$173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sources10'!$A$8,'Coef Feuillus divers'!$G$2:$AA$228,10,FALSE)</f>
        <v>#N/A</v>
      </c>
      <c r="K19" s="268" t="e">
        <f>+VLOOKUP('Autres sources10'!$A$8,'Coef Feuillus divers'!$G$2:$AA$228,11,FALSE)</f>
        <v>#N/A</v>
      </c>
      <c r="L19" s="268" t="e">
        <f>+VLOOKUP('Autres sources10'!$A$8,'Coef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LBC!$B$173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sources10'!$A$8,'Coef Feuillus divers'!$G$2:$AA$228,10,FALSE)</f>
        <v>#N/A</v>
      </c>
      <c r="K20" s="268" t="e">
        <f>+VLOOKUP('Autres sources10'!$A$8,'Coef Feuillus divers'!$G$2:$AA$228,11,FALSE)</f>
        <v>#N/A</v>
      </c>
      <c r="L20" s="268" t="e">
        <f>+VLOOKUP('Autres sources10'!$A$8,'Coef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LBC!$B$173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sources10'!$A$8,'Coef Feuillus divers'!$G$2:$AA$228,10,FALSE)</f>
        <v>#N/A</v>
      </c>
      <c r="K21" s="268" t="e">
        <f>+VLOOKUP('Autres sources10'!$A$8,'Coef Feuillus divers'!$G$2:$AA$228,11,FALSE)</f>
        <v>#N/A</v>
      </c>
      <c r="L21" s="268" t="e">
        <f>+VLOOKUP('Autres sources10'!$A$8,'Coef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LBC!$B$173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sources10'!$A$8,'Coef Feuillus divers'!$G$2:$AA$228,10,FALSE)</f>
        <v>#N/A</v>
      </c>
      <c r="K22" s="268" t="e">
        <f>+VLOOKUP('Autres sources10'!$A$8,'Coef Feuillus divers'!$G$2:$AA$228,11,FALSE)</f>
        <v>#N/A</v>
      </c>
      <c r="L22" s="268" t="e">
        <f>+VLOOKUP('Autres sources10'!$A$8,'Coef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LBC!$B$173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sources10'!$A$8,'Coef Feuillus divers'!$G$2:$AA$228,10,FALSE)</f>
        <v>#N/A</v>
      </c>
      <c r="K23" s="268" t="e">
        <f>+VLOOKUP('Autres sources10'!$A$8,'Coef Feuillus divers'!$G$2:$AA$228,11,FALSE)</f>
        <v>#N/A</v>
      </c>
      <c r="L23" s="268" t="e">
        <f>+VLOOKUP('Autres sources10'!$A$8,'Coef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LBC!$B$173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sources10'!$A$8,'Coef Feuillus divers'!$G$2:$AA$228,10,FALSE)</f>
        <v>#N/A</v>
      </c>
      <c r="K24" s="268" t="e">
        <f>+VLOOKUP('Autres sources10'!$A$8,'Coef Feuillus divers'!$G$2:$AA$228,11,FALSE)</f>
        <v>#N/A</v>
      </c>
      <c r="L24" s="268" t="e">
        <f>+VLOOKUP('Autres sources10'!$A$8,'Coef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LBC!$B$173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sources10'!$A$8,'Coef Feuillus divers'!$G$2:$AA$228,10,FALSE)</f>
        <v>#N/A</v>
      </c>
      <c r="K25" s="268" t="e">
        <f>+VLOOKUP('Autres sources10'!$A$8,'Coef Feuillus divers'!$G$2:$AA$228,11,FALSE)</f>
        <v>#N/A</v>
      </c>
      <c r="L25" s="268" t="e">
        <f>+VLOOKUP('Autres sources10'!$A$8,'Coef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sources11'!$A$8,'Coef Feuillus divers'!$G$2:$AA$228,10,FALSE)</f>
        <v>#N/A</v>
      </c>
      <c r="K8" s="268" t="e">
        <f>+VLOOKUP('Autres sources11'!$A$8,'Coef Feuillus divers'!$G$2:$AA$228,11,FALSE)</f>
        <v>#N/A</v>
      </c>
      <c r="L8" s="268" t="e">
        <f>+VLOOKUP('Autres sources11'!$A$8,'Coef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sources11'!$A$8,'Coef Feuillus divers'!$G$2:$AA$228,10,FALSE)</f>
        <v>#N/A</v>
      </c>
      <c r="K9" s="268" t="e">
        <f>+VLOOKUP('Autres sources11'!$A$8,'Coef Feuillus divers'!$G$2:$AA$228,11,FALSE)</f>
        <v>#N/A</v>
      </c>
      <c r="L9" s="268" t="e">
        <f>+VLOOKUP('Autres sources11'!$A$8,'Coef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sources11'!$A$8,'Coef Feuillus divers'!$G$2:$AA$228,10,FALSE)</f>
        <v>#N/A</v>
      </c>
      <c r="K10" s="268" t="e">
        <f>+VLOOKUP('Autres sources11'!$A$8,'Coef Feuillus divers'!$G$2:$AA$228,11,FALSE)</f>
        <v>#N/A</v>
      </c>
      <c r="L10" s="268" t="e">
        <f>+VLOOKUP('Autres sources11'!$A$8,'Coef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sources11'!$A$8,'Coef Feuillus divers'!$G$2:$AA$228,10,FALSE)</f>
        <v>#N/A</v>
      </c>
      <c r="K11" s="268" t="e">
        <f>+VLOOKUP('Autres sources11'!$A$8,'Coef Feuillus divers'!$G$2:$AA$228,11,FALSE)</f>
        <v>#N/A</v>
      </c>
      <c r="L11" s="268" t="e">
        <f>+VLOOKUP('Autres sources11'!$A$8,'Coef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sources11'!$A$8,'Coef Feuillus divers'!$G$2:$AA$228,10,FALSE)</f>
        <v>#N/A</v>
      </c>
      <c r="K12" s="268" t="e">
        <f>+VLOOKUP('Autres sources11'!$A$8,'Coef Feuillus divers'!$G$2:$AA$228,11,FALSE)</f>
        <v>#N/A</v>
      </c>
      <c r="L12" s="268" t="e">
        <f>+VLOOKUP('Autres sources11'!$A$8,'Coef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sources11'!$A$8,'Coef Feuillus divers'!$G$2:$AA$228,10,FALSE)</f>
        <v>#N/A</v>
      </c>
      <c r="K13" s="268" t="e">
        <f>+VLOOKUP('Autres sources11'!$A$8,'Coef Feuillus divers'!$G$2:$AA$228,11,FALSE)</f>
        <v>#N/A</v>
      </c>
      <c r="L13" s="268" t="e">
        <f>+VLOOKUP('Autres sources11'!$A$8,'Coef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sources11'!$A$8,'Coef Feuillus divers'!$G$2:$AA$228,10,FALSE)</f>
        <v>#N/A</v>
      </c>
      <c r="K14" s="268" t="e">
        <f>+VLOOKUP('Autres sources11'!$A$8,'Coef Feuillus divers'!$G$2:$AA$228,11,FALSE)</f>
        <v>#N/A</v>
      </c>
      <c r="L14" s="268" t="e">
        <f>+VLOOKUP('Autres sources11'!$A$8,'Coef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sources11'!$A$8,'Coef Feuillus divers'!$G$2:$AA$228,10,FALSE)</f>
        <v>#N/A</v>
      </c>
      <c r="K15" s="268" t="e">
        <f>+VLOOKUP('Autres sources11'!$A$8,'Coef Feuillus divers'!$G$2:$AA$228,11,FALSE)</f>
        <v>#N/A</v>
      </c>
      <c r="L15" s="268" t="e">
        <f>+VLOOKUP('Autres sources11'!$A$8,'Coef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sources11'!$A$8,'Coef Feuillus divers'!$G$2:$AA$228,10,FALSE)</f>
        <v>#N/A</v>
      </c>
      <c r="K16" s="268" t="e">
        <f>+VLOOKUP('Autres sources11'!$A$8,'Coef Feuillus divers'!$G$2:$AA$228,11,FALSE)</f>
        <v>#N/A</v>
      </c>
      <c r="L16" s="268" t="e">
        <f>+VLOOKUP('Autres sources11'!$A$8,'Coef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sources11'!$A$8,'Coef Feuillus divers'!$G$2:$AA$228,10,FALSE)</f>
        <v>#N/A</v>
      </c>
      <c r="K17" s="268" t="e">
        <f>+VLOOKUP('Autres sources11'!$A$8,'Coef Feuillus divers'!$G$2:$AA$228,11,FALSE)</f>
        <v>#N/A</v>
      </c>
      <c r="L17" s="268" t="e">
        <f>+VLOOKUP('Autres sources11'!$A$8,'Coef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sources11'!$A$8,'Coef Feuillus divers'!$G$2:$AA$228,10,FALSE)</f>
        <v>#N/A</v>
      </c>
      <c r="K18" s="268" t="e">
        <f>+VLOOKUP('Autres sources11'!$A$8,'Coef Feuillus divers'!$G$2:$AA$228,11,FALSE)</f>
        <v>#N/A</v>
      </c>
      <c r="L18" s="268" t="e">
        <f>+VLOOKUP('Autres sources11'!$A$8,'Coef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sources11'!$A$8,'Coef Feuillus divers'!$G$2:$AA$228,10,FALSE)</f>
        <v>#N/A</v>
      </c>
      <c r="K19" s="268" t="e">
        <f>+VLOOKUP('Autres sources11'!$A$8,'Coef Feuillus divers'!$G$2:$AA$228,11,FALSE)</f>
        <v>#N/A</v>
      </c>
      <c r="L19" s="268" t="e">
        <f>+VLOOKUP('Autres sources11'!$A$8,'Coef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sources11'!$A$8,'Coef Feuillus divers'!$G$2:$AA$228,10,FALSE)</f>
        <v>#N/A</v>
      </c>
      <c r="K20" s="268" t="e">
        <f>+VLOOKUP('Autres sources11'!$A$8,'Coef Feuillus divers'!$G$2:$AA$228,11,FALSE)</f>
        <v>#N/A</v>
      </c>
      <c r="L20" s="268" t="e">
        <f>+VLOOKUP('Autres sources11'!$A$8,'Coef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sources11'!$A$8,'Coef Feuillus divers'!$G$2:$AA$228,10,FALSE)</f>
        <v>#N/A</v>
      </c>
      <c r="K21" s="268" t="e">
        <f>+VLOOKUP('Autres sources11'!$A$8,'Coef Feuillus divers'!$G$2:$AA$228,11,FALSE)</f>
        <v>#N/A</v>
      </c>
      <c r="L21" s="268" t="e">
        <f>+VLOOKUP('Autres sources11'!$A$8,'Coef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sources11'!$A$8,'Coef Feuillus divers'!$G$2:$AA$228,10,FALSE)</f>
        <v>#N/A</v>
      </c>
      <c r="K22" s="268" t="e">
        <f>+VLOOKUP('Autres sources11'!$A$8,'Coef Feuillus divers'!$G$2:$AA$228,11,FALSE)</f>
        <v>#N/A</v>
      </c>
      <c r="L22" s="268" t="e">
        <f>+VLOOKUP('Autres sources11'!$A$8,'Coef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sources11'!$A$8,'Coef Feuillus divers'!$G$2:$AA$228,10,FALSE)</f>
        <v>#N/A</v>
      </c>
      <c r="K23" s="268" t="e">
        <f>+VLOOKUP('Autres sources11'!$A$8,'Coef Feuillus divers'!$G$2:$AA$228,11,FALSE)</f>
        <v>#N/A</v>
      </c>
      <c r="L23" s="268" t="e">
        <f>+VLOOKUP('Autres sources11'!$A$8,'Coef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sources11'!$A$8,'Coef Feuillus divers'!$G$2:$AA$228,10,FALSE)</f>
        <v>#N/A</v>
      </c>
      <c r="K24" s="268" t="e">
        <f>+VLOOKUP('Autres sources11'!$A$8,'Coef Feuillus divers'!$G$2:$AA$228,11,FALSE)</f>
        <v>#N/A</v>
      </c>
      <c r="L24" s="268" t="e">
        <f>+VLOOKUP('Autres sources11'!$A$8,'Coef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sources11'!$A$8,'Coef Feuillus divers'!$G$2:$AA$228,10,FALSE)</f>
        <v>#N/A</v>
      </c>
      <c r="K25" s="268" t="e">
        <f>+VLOOKUP('Autres sources11'!$A$8,'Coef Feuillus divers'!$G$2:$AA$228,11,FALSE)</f>
        <v>#N/A</v>
      </c>
      <c r="L25" s="268" t="e">
        <f>+VLOOKUP('Autres sources11'!$A$8,'Coef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sources12'!$A$8,'Coef Feuillus divers'!$G$2:$AA$228,10,FALSE)</f>
        <v>#N/A</v>
      </c>
      <c r="K8" s="268" t="e">
        <f>+VLOOKUP('Autres sources12'!$A$8,'Coef Feuillus divers'!$G$2:$AA$228,11,FALSE)</f>
        <v>#N/A</v>
      </c>
      <c r="L8" s="268" t="e">
        <f>+VLOOKUP('Autres sources12'!$A$8,'Coef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sources12'!$A$8,'Coef Feuillus divers'!$G$2:$AA$228,10,FALSE)</f>
        <v>#N/A</v>
      </c>
      <c r="K9" s="268" t="e">
        <f>+VLOOKUP('Autres sources12'!$A$8,'Coef Feuillus divers'!$G$2:$AA$228,11,FALSE)</f>
        <v>#N/A</v>
      </c>
      <c r="L9" s="268" t="e">
        <f>+VLOOKUP('Autres sources12'!$A$8,'Coef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sources12'!$A$8,'Coef Feuillus divers'!$G$2:$AA$228,10,FALSE)</f>
        <v>#N/A</v>
      </c>
      <c r="K10" s="268" t="e">
        <f>+VLOOKUP('Autres sources12'!$A$8,'Coef Feuillus divers'!$G$2:$AA$228,11,FALSE)</f>
        <v>#N/A</v>
      </c>
      <c r="L10" s="268" t="e">
        <f>+VLOOKUP('Autres sources12'!$A$8,'Coef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sources12'!$A$8,'Coef Feuillus divers'!$G$2:$AA$228,10,FALSE)</f>
        <v>#N/A</v>
      </c>
      <c r="K11" s="268" t="e">
        <f>+VLOOKUP('Autres sources12'!$A$8,'Coef Feuillus divers'!$G$2:$AA$228,11,FALSE)</f>
        <v>#N/A</v>
      </c>
      <c r="L11" s="268" t="e">
        <f>+VLOOKUP('Autres sources12'!$A$8,'Coef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sources12'!$A$8,'Coef Feuillus divers'!$G$2:$AA$228,10,FALSE)</f>
        <v>#N/A</v>
      </c>
      <c r="K12" s="268" t="e">
        <f>+VLOOKUP('Autres sources12'!$A$8,'Coef Feuillus divers'!$G$2:$AA$228,11,FALSE)</f>
        <v>#N/A</v>
      </c>
      <c r="L12" s="268" t="e">
        <f>+VLOOKUP('Autres sources12'!$A$8,'Coef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sources12'!$A$8,'Coef Feuillus divers'!$G$2:$AA$228,10,FALSE)</f>
        <v>#N/A</v>
      </c>
      <c r="K13" s="268" t="e">
        <f>+VLOOKUP('Autres sources12'!$A$8,'Coef Feuillus divers'!$G$2:$AA$228,11,FALSE)</f>
        <v>#N/A</v>
      </c>
      <c r="L13" s="268" t="e">
        <f>+VLOOKUP('Autres sources12'!$A$8,'Coef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sources12'!$A$8,'Coef Feuillus divers'!$G$2:$AA$228,10,FALSE)</f>
        <v>#N/A</v>
      </c>
      <c r="K14" s="268" t="e">
        <f>+VLOOKUP('Autres sources12'!$A$8,'Coef Feuillus divers'!$G$2:$AA$228,11,FALSE)</f>
        <v>#N/A</v>
      </c>
      <c r="L14" s="268" t="e">
        <f>+VLOOKUP('Autres sources12'!$A$8,'Coef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sources12'!$A$8,'Coef Feuillus divers'!$G$2:$AA$228,10,FALSE)</f>
        <v>#N/A</v>
      </c>
      <c r="K15" s="268" t="e">
        <f>+VLOOKUP('Autres sources12'!$A$8,'Coef Feuillus divers'!$G$2:$AA$228,11,FALSE)</f>
        <v>#N/A</v>
      </c>
      <c r="L15" s="268" t="e">
        <f>+VLOOKUP('Autres sources12'!$A$8,'Coef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sources12'!$A$8,'Coef Feuillus divers'!$G$2:$AA$228,10,FALSE)</f>
        <v>#N/A</v>
      </c>
      <c r="K16" s="268" t="e">
        <f>+VLOOKUP('Autres sources12'!$A$8,'Coef Feuillus divers'!$G$2:$AA$228,11,FALSE)</f>
        <v>#N/A</v>
      </c>
      <c r="L16" s="268" t="e">
        <f>+VLOOKUP('Autres sources12'!$A$8,'Coef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sources12'!$A$8,'Coef Feuillus divers'!$G$2:$AA$228,10,FALSE)</f>
        <v>#N/A</v>
      </c>
      <c r="K17" s="268" t="e">
        <f>+VLOOKUP('Autres sources12'!$A$8,'Coef Feuillus divers'!$G$2:$AA$228,11,FALSE)</f>
        <v>#N/A</v>
      </c>
      <c r="L17" s="268" t="e">
        <f>+VLOOKUP('Autres sources12'!$A$8,'Coef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sources12'!$A$8,'Coef Feuillus divers'!$G$2:$AA$228,10,FALSE)</f>
        <v>#N/A</v>
      </c>
      <c r="K18" s="268" t="e">
        <f>+VLOOKUP('Autres sources12'!$A$8,'Coef Feuillus divers'!$G$2:$AA$228,11,FALSE)</f>
        <v>#N/A</v>
      </c>
      <c r="L18" s="268" t="e">
        <f>+VLOOKUP('Autres sources12'!$A$8,'Coef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sources12'!$A$8,'Coef Feuillus divers'!$G$2:$AA$228,10,FALSE)</f>
        <v>#N/A</v>
      </c>
      <c r="K19" s="268" t="e">
        <f>+VLOOKUP('Autres sources12'!$A$8,'Coef Feuillus divers'!$G$2:$AA$228,11,FALSE)</f>
        <v>#N/A</v>
      </c>
      <c r="L19" s="268" t="e">
        <f>+VLOOKUP('Autres sources12'!$A$8,'Coef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sources12'!$A$8,'Coef Feuillus divers'!$G$2:$AA$228,10,FALSE)</f>
        <v>#N/A</v>
      </c>
      <c r="K20" s="268" t="e">
        <f>+VLOOKUP('Autres sources12'!$A$8,'Coef Feuillus divers'!$G$2:$AA$228,11,FALSE)</f>
        <v>#N/A</v>
      </c>
      <c r="L20" s="268" t="e">
        <f>+VLOOKUP('Autres sources12'!$A$8,'Coef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sources12'!$A$8,'Coef Feuillus divers'!$G$2:$AA$228,10,FALSE)</f>
        <v>#N/A</v>
      </c>
      <c r="K21" s="268" t="e">
        <f>+VLOOKUP('Autres sources12'!$A$8,'Coef Feuillus divers'!$G$2:$AA$228,11,FALSE)</f>
        <v>#N/A</v>
      </c>
      <c r="L21" s="268" t="e">
        <f>+VLOOKUP('Autres sources12'!$A$8,'Coef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sources12'!$A$8,'Coef Feuillus divers'!$G$2:$AA$228,10,FALSE)</f>
        <v>#N/A</v>
      </c>
      <c r="K22" s="268" t="e">
        <f>+VLOOKUP('Autres sources12'!$A$8,'Coef Feuillus divers'!$G$2:$AA$228,11,FALSE)</f>
        <v>#N/A</v>
      </c>
      <c r="L22" s="268" t="e">
        <f>+VLOOKUP('Autres sources12'!$A$8,'Coef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sources12'!$A$8,'Coef Feuillus divers'!$G$2:$AA$228,10,FALSE)</f>
        <v>#N/A</v>
      </c>
      <c r="K23" s="268" t="e">
        <f>+VLOOKUP('Autres sources12'!$A$8,'Coef Feuillus divers'!$G$2:$AA$228,11,FALSE)</f>
        <v>#N/A</v>
      </c>
      <c r="L23" s="268" t="e">
        <f>+VLOOKUP('Autres sources12'!$A$8,'Coef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sources12'!$A$8,'Coef Feuillus divers'!$G$2:$AA$228,10,FALSE)</f>
        <v>#N/A</v>
      </c>
      <c r="K24" s="268" t="e">
        <f>+VLOOKUP('Autres sources12'!$A$8,'Coef Feuillus divers'!$G$2:$AA$228,11,FALSE)</f>
        <v>#N/A</v>
      </c>
      <c r="L24" s="268" t="e">
        <f>+VLOOKUP('Autres sources12'!$A$8,'Coef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sources12'!$A$8,'Coef Feuillus divers'!$G$2:$AA$228,10,FALSE)</f>
        <v>#N/A</v>
      </c>
      <c r="K25" s="268" t="e">
        <f>+VLOOKUP('Autres sources12'!$A$8,'Coef Feuillus divers'!$G$2:$AA$228,11,FALSE)</f>
        <v>#N/A</v>
      </c>
      <c r="L25" s="268" t="e">
        <f>+VLOOKUP('Autres sources12'!$A$8,'Coef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5"/>
  <sheetViews>
    <sheetView showGridLines="0" topLeftCell="A8" zoomScale="80" zoomScaleNormal="80" workbookViewId="0">
      <selection activeCell="B9" sqref="B9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9" width="12.85546875" customWidth="1"/>
  </cols>
  <sheetData>
    <row r="1" spans="1:7" ht="23.25" x14ac:dyDescent="0.35">
      <c r="B1" s="282" t="s">
        <v>1534</v>
      </c>
    </row>
    <row r="2" spans="1:7" x14ac:dyDescent="0.25">
      <c r="F2" s="323"/>
      <c r="G2" s="323"/>
    </row>
    <row r="3" spans="1:7" x14ac:dyDescent="0.25">
      <c r="B3" s="385" t="s">
        <v>391</v>
      </c>
      <c r="C3" s="386"/>
      <c r="D3" s="99" t="s">
        <v>404</v>
      </c>
      <c r="E3" s="99" t="s">
        <v>408</v>
      </c>
      <c r="F3" s="324"/>
      <c r="G3" s="324"/>
    </row>
    <row r="4" spans="1:7" x14ac:dyDescent="0.25">
      <c r="B4" s="387" t="s">
        <v>394</v>
      </c>
      <c r="C4" s="388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5"/>
      <c r="G4" s="325"/>
    </row>
    <row r="6" spans="1:7" ht="23.25" x14ac:dyDescent="0.35">
      <c r="B6" s="282" t="s">
        <v>1423</v>
      </c>
    </row>
    <row r="7" spans="1:7" x14ac:dyDescent="0.25">
      <c r="B7" s="125"/>
      <c r="D7"/>
    </row>
    <row r="8" spans="1:7" ht="30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1451</v>
      </c>
      <c r="G8" s="79" t="s">
        <v>1452</v>
      </c>
    </row>
    <row r="9" spans="1:7" s="1" customFormat="1" ht="30" x14ac:dyDescent="0.25">
      <c r="A9" s="280" t="s">
        <v>200</v>
      </c>
      <c r="B9" s="281" t="s">
        <v>1542</v>
      </c>
      <c r="C9" s="81">
        <v>30</v>
      </c>
      <c r="D9" s="81" t="str">
        <f>+CONCATENATE(B9,C9,"_")</f>
        <v>Douglas_F2_Entree 17-18m, densité haute_National_30_</v>
      </c>
      <c r="E9" s="82">
        <f>+MIN(C24:C25)</f>
        <v>235.80491278727652</v>
      </c>
      <c r="F9" s="82">
        <f>+IF(ISNA(F16),F12,F16)</f>
        <v>52.976372102620331</v>
      </c>
      <c r="G9" s="82">
        <f>+IF(ISNA(G16),G12,G16)</f>
        <v>5.2965601640067517</v>
      </c>
    </row>
    <row r="10" spans="1:7" hidden="1" x14ac:dyDescent="0.25">
      <c r="D10"/>
    </row>
    <row r="11" spans="1:7" hidden="1" x14ac:dyDescent="0.25">
      <c r="B11" s="128" t="s">
        <v>416</v>
      </c>
      <c r="C11" s="293"/>
      <c r="D11" s="121"/>
      <c r="E11" s="121"/>
      <c r="F11" s="121" t="s">
        <v>1451</v>
      </c>
      <c r="G11" s="121" t="s">
        <v>1452</v>
      </c>
    </row>
    <row r="12" spans="1:7" hidden="1" x14ac:dyDescent="0.25">
      <c r="B12" s="129" t="s">
        <v>323</v>
      </c>
      <c r="C12" s="122" t="e">
        <f>+VLOOKUP(D9,'BDD-Guides'!$AA$3:$AE$708,3,FALSE)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t="30" hidden="1" x14ac:dyDescent="0.25">
      <c r="B13" s="129" t="s">
        <v>325</v>
      </c>
      <c r="C13" s="122" t="e">
        <f>VLOOKUP(D9,'BDD-Guides'!$AA$3:$AE$708,5,FALSE)</f>
        <v>#N/A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414</v>
      </c>
      <c r="C15" s="123"/>
      <c r="D15" s="121"/>
      <c r="E15" s="121" t="s">
        <v>412</v>
      </c>
      <c r="F15" s="121" t="s">
        <v>1451</v>
      </c>
      <c r="G15" s="121" t="s">
        <v>1452</v>
      </c>
    </row>
    <row r="16" spans="1:7" hidden="1" x14ac:dyDescent="0.25">
      <c r="B16" s="129" t="s">
        <v>323</v>
      </c>
      <c r="C16" s="122">
        <f>+VLOOKUP(D9,'BDD-Modèles'!$BK$3:$BP$2000,4,FALSE)</f>
        <v>264.55683419035699</v>
      </c>
      <c r="D16" s="101" t="s">
        <v>324</v>
      </c>
      <c r="E16" s="101">
        <f>IF(ISNA(C16),"KO",C16)</f>
        <v>264.55683419035699</v>
      </c>
      <c r="F16" s="101">
        <f>+VLOOKUP(D9,'BDD-Modèles'!$BK$3:$BZ$1454,16,FALSE)</f>
        <v>52.976372102620331</v>
      </c>
      <c r="G16" s="101">
        <f>+VLOOKUP(D9,'BDD-Modèles'!$BK$2:$CO$1454,31,FALSE)</f>
        <v>5.2965601640067517</v>
      </c>
    </row>
    <row r="17" spans="1:7" ht="30" hidden="1" x14ac:dyDescent="0.25">
      <c r="B17" s="129" t="s">
        <v>325</v>
      </c>
      <c r="C17" s="122">
        <f>+VLOOKUP(D9,'BDD-Modèles'!$BK$3:$BP$2000,6,FALSE)</f>
        <v>306.22140208535097</v>
      </c>
      <c r="D17" s="101" t="s">
        <v>324</v>
      </c>
      <c r="E17" s="101">
        <f>IF(ISNA(C17),"KO",C17)</f>
        <v>306.22140208535097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415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264.55683419035699</v>
      </c>
      <c r="D20" s="101" t="s">
        <v>324</v>
      </c>
    </row>
    <row r="21" spans="1:7" ht="30" hidden="1" x14ac:dyDescent="0.25">
      <c r="B21" s="129" t="s">
        <v>325</v>
      </c>
      <c r="C21" s="122">
        <f>+IF(E17="KO",C13,C17)</f>
        <v>306.22140208535097</v>
      </c>
      <c r="D21" s="101" t="s">
        <v>324</v>
      </c>
    </row>
    <row r="22" spans="1:7" hidden="1" x14ac:dyDescent="0.25">
      <c r="D22" s="78"/>
    </row>
    <row r="23" spans="1:7" ht="30" hidden="1" x14ac:dyDescent="0.25">
      <c r="B23" s="132" t="s">
        <v>405</v>
      </c>
      <c r="C23" s="294"/>
      <c r="D23" s="121"/>
    </row>
    <row r="24" spans="1:7" ht="45" hidden="1" x14ac:dyDescent="0.25">
      <c r="B24" s="133" t="s">
        <v>406</v>
      </c>
      <c r="C24" s="295">
        <f>+C20-$D$4</f>
        <v>235.80491278727652</v>
      </c>
      <c r="D24" s="134" t="s">
        <v>324</v>
      </c>
    </row>
    <row r="25" spans="1:7" hidden="1" x14ac:dyDescent="0.25">
      <c r="B25" s="133" t="s">
        <v>407</v>
      </c>
      <c r="C25" s="295">
        <f>+C21-$E$4</f>
        <v>268.37080788578783</v>
      </c>
      <c r="D25" s="134" t="s">
        <v>324</v>
      </c>
    </row>
    <row r="26" spans="1:7" x14ac:dyDescent="0.25">
      <c r="D26"/>
    </row>
    <row r="27" spans="1:7" ht="30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1451</v>
      </c>
      <c r="G27" s="79" t="s">
        <v>1452</v>
      </c>
    </row>
    <row r="28" spans="1:7" ht="45" x14ac:dyDescent="0.25">
      <c r="A28" s="280" t="s">
        <v>200</v>
      </c>
      <c r="B28" s="281" t="s">
        <v>1543</v>
      </c>
      <c r="C28" s="81">
        <v>30</v>
      </c>
      <c r="D28" s="81" t="str">
        <f>+CONCATENATE(B28,C28,"_")</f>
        <v>Hêtre commun_F2_Entree 19-20m_GS Hêtraies et hêtraies sapinières des Pyrénées_30_</v>
      </c>
      <c r="E28" s="82">
        <f>+MIN(C43:C44)</f>
        <v>174.71788212575254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3"/>
      <c r="D30" s="121"/>
      <c r="E30" s="121"/>
      <c r="F30" s="121" t="s">
        <v>1451</v>
      </c>
      <c r="G30" s="121" t="s">
        <v>1452</v>
      </c>
    </row>
    <row r="31" spans="1:7" hidden="1" x14ac:dyDescent="0.25">
      <c r="B31" s="129" t="s">
        <v>323</v>
      </c>
      <c r="C31" s="122">
        <f>+VLOOKUP(D28,'BDD-Guides'!$AA$3:$AE$708,3,FALSE)</f>
        <v>407.75965962237683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>
        <f>VLOOKUP(D28,'BDD-Guides'!$AA$3:$AE$708,5,FALSE)</f>
        <v>388.66856558899315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48"/>
    </row>
    <row r="34" spans="1:7" hidden="1" x14ac:dyDescent="0.25">
      <c r="B34" s="128" t="s">
        <v>414</v>
      </c>
      <c r="C34" s="123"/>
      <c r="D34" s="121"/>
      <c r="E34" s="121" t="s">
        <v>412</v>
      </c>
      <c r="F34" s="121" t="s">
        <v>1451</v>
      </c>
      <c r="G34" s="121" t="s">
        <v>1452</v>
      </c>
    </row>
    <row r="35" spans="1:7" hidden="1" x14ac:dyDescent="0.25">
      <c r="B35" s="129" t="s">
        <v>323</v>
      </c>
      <c r="C35" s="122">
        <f>+VLOOKUP(D28,'BDD-Modèles'!$BK$3:$BP$2000,4,FALSE)</f>
        <v>203.46980352883301</v>
      </c>
      <c r="D35" s="101" t="s">
        <v>324</v>
      </c>
      <c r="E35" s="101">
        <f>IF(ISNA(C35),"KO",C35)</f>
        <v>203.46980352883301</v>
      </c>
      <c r="F35" s="101">
        <f>+VLOOKUP(D28,'BDD-Modèles'!$BK$3:$BZ$1454,16,FALSE)</f>
        <v>0</v>
      </c>
      <c r="G35" s="101">
        <f>+VLOOKUP(D28,'BDD-Modèles'!$BK$2:$CO$1454,31,FALSE)</f>
        <v>0</v>
      </c>
    </row>
    <row r="36" spans="1:7" ht="30" hidden="1" x14ac:dyDescent="0.25">
      <c r="B36" s="129" t="s">
        <v>325</v>
      </c>
      <c r="C36" s="122">
        <f>+VLOOKUP(D28,'BDD-Modèles'!$BK$3:$BP$2000,6,FALSE)</f>
        <v>300.22307244627501</v>
      </c>
      <c r="D36" s="101" t="s">
        <v>324</v>
      </c>
      <c r="E36" s="101">
        <f>IF(ISNA(C36),"KO",C36)</f>
        <v>300.22307244627501</v>
      </c>
      <c r="F36" s="101"/>
      <c r="G36" s="101"/>
    </row>
    <row r="37" spans="1:7" hidden="1" x14ac:dyDescent="0.25">
      <c r="C37" s="95"/>
      <c r="D37" s="348"/>
    </row>
    <row r="38" spans="1:7" hidden="1" x14ac:dyDescent="0.25">
      <c r="B38" s="128" t="s">
        <v>415</v>
      </c>
      <c r="C38" s="123"/>
      <c r="D38" s="121"/>
    </row>
    <row r="39" spans="1:7" hidden="1" x14ac:dyDescent="0.25">
      <c r="B39" s="129" t="s">
        <v>323</v>
      </c>
      <c r="C39" s="122">
        <f>+IF(E35="KO",C31,C35)</f>
        <v>203.46980352883301</v>
      </c>
      <c r="D39" s="101" t="s">
        <v>324</v>
      </c>
    </row>
    <row r="40" spans="1:7" ht="30" hidden="1" x14ac:dyDescent="0.25">
      <c r="B40" s="129" t="s">
        <v>325</v>
      </c>
      <c r="C40" s="122">
        <f>+IF(E36="KO",C32,C36)</f>
        <v>300.22307244627501</v>
      </c>
      <c r="D40" s="101" t="s">
        <v>324</v>
      </c>
    </row>
    <row r="41" spans="1:7" hidden="1" x14ac:dyDescent="0.25">
      <c r="D41" s="348"/>
    </row>
    <row r="42" spans="1:7" ht="30" hidden="1" x14ac:dyDescent="0.25">
      <c r="B42" s="132" t="s">
        <v>405</v>
      </c>
      <c r="C42" s="294"/>
      <c r="D42" s="121"/>
    </row>
    <row r="43" spans="1:7" ht="45" hidden="1" x14ac:dyDescent="0.25">
      <c r="B43" s="133" t="s">
        <v>406</v>
      </c>
      <c r="C43" s="295">
        <f>+C39-$D$4</f>
        <v>174.71788212575254</v>
      </c>
      <c r="D43" s="134" t="s">
        <v>324</v>
      </c>
    </row>
    <row r="44" spans="1:7" hidden="1" x14ac:dyDescent="0.25">
      <c r="B44" s="133" t="s">
        <v>407</v>
      </c>
      <c r="C44" s="295">
        <f>+C40-$E$4</f>
        <v>262.37247824671186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411</v>
      </c>
      <c r="C47" s="79" t="s">
        <v>321</v>
      </c>
      <c r="D47" s="79" t="s">
        <v>322</v>
      </c>
      <c r="E47" s="79" t="s">
        <v>413</v>
      </c>
      <c r="F47" s="79" t="s">
        <v>1451</v>
      </c>
      <c r="G47" s="79" t="s">
        <v>1452</v>
      </c>
    </row>
    <row r="48" spans="1:7" ht="30" x14ac:dyDescent="0.25">
      <c r="A48" s="280" t="s">
        <v>200</v>
      </c>
      <c r="B48" s="281" t="s">
        <v>1544</v>
      </c>
      <c r="C48" s="81">
        <v>30</v>
      </c>
      <c r="D48" s="81" t="str">
        <f>+CONCATENATE(B48,C48,"_")</f>
        <v>Cèdre de l'Atlas_F2_Classique_INRA_30_</v>
      </c>
      <c r="E48" s="82">
        <f>+MIN(C63:C64)</f>
        <v>193.20596729804961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8" t="s">
        <v>416</v>
      </c>
      <c r="C50" s="293"/>
      <c r="D50" s="121"/>
      <c r="E50" s="121"/>
      <c r="F50" s="121" t="s">
        <v>1451</v>
      </c>
      <c r="G50" s="121" t="s">
        <v>1452</v>
      </c>
    </row>
    <row r="51" spans="2:7" hidden="1" x14ac:dyDescent="0.25">
      <c r="B51" s="129" t="s">
        <v>323</v>
      </c>
      <c r="C51" s="122">
        <f>+VLOOKUP(D48,'BDD-Guides'!$AA$3:$AE$708,3,FALSE)</f>
        <v>221.95788870113009</v>
      </c>
      <c r="D51" s="101" t="s">
        <v>324</v>
      </c>
      <c r="E51" s="101"/>
      <c r="F51" s="101">
        <v>0</v>
      </c>
      <c r="G51" s="101">
        <v>0</v>
      </c>
    </row>
    <row r="52" spans="2:7" ht="30" hidden="1" x14ac:dyDescent="0.25">
      <c r="B52" s="129" t="s">
        <v>325</v>
      </c>
      <c r="C52" s="122">
        <f>VLOOKUP(D48,'BDD-Guides'!$AA$3:$AE$708,5,FALSE)</f>
        <v>307.81205601511681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57"/>
    </row>
    <row r="54" spans="2:7" hidden="1" x14ac:dyDescent="0.25">
      <c r="B54" s="128" t="s">
        <v>414</v>
      </c>
      <c r="C54" s="123"/>
      <c r="D54" s="121"/>
      <c r="E54" s="121" t="s">
        <v>412</v>
      </c>
      <c r="F54" s="121" t="s">
        <v>1451</v>
      </c>
      <c r="G54" s="121" t="s">
        <v>1452</v>
      </c>
    </row>
    <row r="55" spans="2:7" hidden="1" x14ac:dyDescent="0.25">
      <c r="B55" s="129" t="s">
        <v>323</v>
      </c>
      <c r="C55" s="122" t="e">
        <f>+VLOOKUP(D48,'BDD-Modèles'!$BK$3:$BP$2000,4,FALSE)</f>
        <v>#N/A</v>
      </c>
      <c r="D55" s="101" t="s">
        <v>324</v>
      </c>
      <c r="E55" s="101" t="str">
        <f>IF(ISNA(C55),"KO",C55)</f>
        <v>KO</v>
      </c>
      <c r="F55" s="101" t="e">
        <f>+VLOOKUP(D48,'BDD-Modèles'!$BK$3:$BZ$1454,16,FALSE)</f>
        <v>#N/A</v>
      </c>
      <c r="G55" s="101" t="e">
        <f>+VLOOKUP(D48,'BDD-Modèles'!$BK$2:$CO$1454,31,FALSE)</f>
        <v>#N/A</v>
      </c>
    </row>
    <row r="56" spans="2:7" ht="30" hidden="1" x14ac:dyDescent="0.25">
      <c r="B56" s="129" t="s">
        <v>325</v>
      </c>
      <c r="C56" s="122" t="e">
        <f>+VLOOKUP(D48,'BDD-Modèles'!$BK$3:$BP$2000,6,FALSE)</f>
        <v>#N/A</v>
      </c>
      <c r="D56" s="101" t="s">
        <v>324</v>
      </c>
      <c r="E56" s="101" t="str">
        <f>IF(ISNA(C56),"KO",C56)</f>
        <v>KO</v>
      </c>
      <c r="F56" s="101"/>
      <c r="G56" s="101"/>
    </row>
    <row r="57" spans="2:7" hidden="1" x14ac:dyDescent="0.25">
      <c r="C57" s="95"/>
      <c r="D57" s="357"/>
    </row>
    <row r="58" spans="2:7" hidden="1" x14ac:dyDescent="0.25">
      <c r="B58" s="128" t="s">
        <v>415</v>
      </c>
      <c r="C58" s="123"/>
      <c r="D58" s="121"/>
    </row>
    <row r="59" spans="2:7" hidden="1" x14ac:dyDescent="0.25">
      <c r="B59" s="129" t="s">
        <v>323</v>
      </c>
      <c r="C59" s="122">
        <f>+IF(E55="KO",C51,C55)</f>
        <v>221.95788870113009</v>
      </c>
      <c r="D59" s="101" t="s">
        <v>324</v>
      </c>
    </row>
    <row r="60" spans="2:7" ht="30" hidden="1" x14ac:dyDescent="0.25">
      <c r="B60" s="129" t="s">
        <v>325</v>
      </c>
      <c r="C60" s="122">
        <f>+IF(E56="KO",C52,C56)</f>
        <v>307.81205601511681</v>
      </c>
      <c r="D60" s="101" t="s">
        <v>324</v>
      </c>
    </row>
    <row r="61" spans="2:7" hidden="1" x14ac:dyDescent="0.25">
      <c r="D61" s="357"/>
    </row>
    <row r="62" spans="2:7" ht="30" hidden="1" x14ac:dyDescent="0.25">
      <c r="B62" s="132" t="s">
        <v>405</v>
      </c>
      <c r="C62" s="294"/>
      <c r="D62" s="121"/>
    </row>
    <row r="63" spans="2:7" ht="45" hidden="1" x14ac:dyDescent="0.25">
      <c r="B63" s="133" t="s">
        <v>406</v>
      </c>
      <c r="C63" s="295">
        <f>+C59-$D$4</f>
        <v>193.20596729804961</v>
      </c>
      <c r="D63" s="134" t="s">
        <v>324</v>
      </c>
    </row>
    <row r="64" spans="2:7" hidden="1" x14ac:dyDescent="0.25">
      <c r="B64" s="133" t="s">
        <v>407</v>
      </c>
      <c r="C64" s="295">
        <f>+C60-$E$4</f>
        <v>269.96146181555366</v>
      </c>
      <c r="D64" s="134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6" t="s">
        <v>411</v>
      </c>
      <c r="C67" s="79" t="s">
        <v>321</v>
      </c>
      <c r="D67" s="79" t="s">
        <v>322</v>
      </c>
      <c r="E67" s="79" t="s">
        <v>413</v>
      </c>
      <c r="F67" s="79" t="s">
        <v>1451</v>
      </c>
      <c r="G67" s="79" t="s">
        <v>1452</v>
      </c>
    </row>
    <row r="68" spans="1:7" ht="45" x14ac:dyDescent="0.25">
      <c r="A68" s="280" t="s">
        <v>200</v>
      </c>
      <c r="B68" s="281" t="s">
        <v>1545</v>
      </c>
      <c r="C68" s="81">
        <v>30</v>
      </c>
      <c r="D68" s="81" t="str">
        <f>+CONCATENATE(B68,C68,"_")</f>
        <v>Mélèze d'Europe_F2_ME2_d6_GSM Alpes du Sud_30_</v>
      </c>
      <c r="E68" s="82">
        <f>+MIN(C83:C84)</f>
        <v>91.12374195499595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8" t="s">
        <v>416</v>
      </c>
      <c r="C70" s="293"/>
      <c r="D70" s="121"/>
      <c r="E70" s="121"/>
      <c r="F70" s="121" t="s">
        <v>1451</v>
      </c>
      <c r="G70" s="121" t="s">
        <v>1452</v>
      </c>
    </row>
    <row r="71" spans="1:7" hidden="1" x14ac:dyDescent="0.25">
      <c r="B71" s="129" t="s">
        <v>323</v>
      </c>
      <c r="C71" s="122">
        <f>+VLOOKUP(D68,'BDD-Guides'!$AA$3:$AE$708,3,FALSE)</f>
        <v>119.87566335807644</v>
      </c>
      <c r="D71" s="101" t="s">
        <v>324</v>
      </c>
      <c r="E71" s="101"/>
      <c r="F71" s="101">
        <v>0</v>
      </c>
      <c r="G71" s="101">
        <v>0</v>
      </c>
    </row>
    <row r="72" spans="1:7" ht="30" hidden="1" x14ac:dyDescent="0.25">
      <c r="B72" s="129" t="s">
        <v>325</v>
      </c>
      <c r="C72" s="122">
        <f>VLOOKUP(D68,'BDD-Guides'!$AA$3:$AE$708,5,FALSE)</f>
        <v>328.73363148746614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57"/>
    </row>
    <row r="74" spans="1:7" hidden="1" x14ac:dyDescent="0.25">
      <c r="B74" s="128" t="s">
        <v>414</v>
      </c>
      <c r="C74" s="123"/>
      <c r="D74" s="121"/>
      <c r="E74" s="121" t="s">
        <v>412</v>
      </c>
      <c r="F74" s="121" t="s">
        <v>1451</v>
      </c>
      <c r="G74" s="121" t="s">
        <v>1452</v>
      </c>
    </row>
    <row r="75" spans="1:7" hidden="1" x14ac:dyDescent="0.25">
      <c r="B75" s="129" t="s">
        <v>323</v>
      </c>
      <c r="C75" s="122" t="e">
        <f>+VLOOKUP(D68,'BDD-Modèles'!$BK$3:$BP$2000,4,FALSE)</f>
        <v>#N/A</v>
      </c>
      <c r="D75" s="101" t="s">
        <v>324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30" hidden="1" x14ac:dyDescent="0.25">
      <c r="B76" s="129" t="s">
        <v>325</v>
      </c>
      <c r="C76" s="122" t="e">
        <f>+VLOOKUP(D68,'BDD-Modèles'!$BK$3:$BP$2000,6,FALSE)</f>
        <v>#N/A</v>
      </c>
      <c r="D76" s="101" t="s">
        <v>324</v>
      </c>
      <c r="E76" s="101" t="str">
        <f>IF(ISNA(C76),"KO",C76)</f>
        <v>KO</v>
      </c>
      <c r="F76" s="101"/>
      <c r="G76" s="101"/>
    </row>
    <row r="77" spans="1:7" hidden="1" x14ac:dyDescent="0.25">
      <c r="C77" s="95"/>
      <c r="D77" s="357"/>
    </row>
    <row r="78" spans="1:7" hidden="1" x14ac:dyDescent="0.25">
      <c r="B78" s="128" t="s">
        <v>415</v>
      </c>
      <c r="C78" s="123"/>
      <c r="D78" s="121"/>
    </row>
    <row r="79" spans="1:7" hidden="1" x14ac:dyDescent="0.25">
      <c r="B79" s="129" t="s">
        <v>323</v>
      </c>
      <c r="C79" s="122">
        <f>+IF(E75="KO",C71,C75)</f>
        <v>119.87566335807644</v>
      </c>
      <c r="D79" s="101" t="s">
        <v>324</v>
      </c>
    </row>
    <row r="80" spans="1:7" ht="30" hidden="1" x14ac:dyDescent="0.25">
      <c r="B80" s="129" t="s">
        <v>325</v>
      </c>
      <c r="C80" s="122">
        <f>+IF(E76="KO",C72,C76)</f>
        <v>328.73363148746614</v>
      </c>
      <c r="D80" s="101" t="s">
        <v>324</v>
      </c>
    </row>
    <row r="81" spans="1:7" hidden="1" x14ac:dyDescent="0.25">
      <c r="D81" s="357"/>
    </row>
    <row r="82" spans="1:7" ht="30" hidden="1" x14ac:dyDescent="0.25">
      <c r="B82" s="132" t="s">
        <v>405</v>
      </c>
      <c r="C82" s="294"/>
      <c r="D82" s="121"/>
    </row>
    <row r="83" spans="1:7" ht="45" hidden="1" x14ac:dyDescent="0.25">
      <c r="B83" s="133" t="s">
        <v>406</v>
      </c>
      <c r="C83" s="295">
        <f>+C79-$D$4</f>
        <v>91.12374195499595</v>
      </c>
      <c r="D83" s="134" t="s">
        <v>324</v>
      </c>
    </row>
    <row r="84" spans="1:7" hidden="1" x14ac:dyDescent="0.25">
      <c r="B84" s="133" t="s">
        <v>407</v>
      </c>
      <c r="C84" s="295">
        <f>+C80-$E$4</f>
        <v>290.88303728790299</v>
      </c>
      <c r="D84" s="134" t="s">
        <v>324</v>
      </c>
    </row>
    <row r="85" spans="1:7" ht="30" x14ac:dyDescent="0.25">
      <c r="B85" s="126" t="s">
        <v>411</v>
      </c>
      <c r="C85" s="79" t="s">
        <v>321</v>
      </c>
      <c r="D85" s="79" t="s">
        <v>322</v>
      </c>
      <c r="E85" s="79" t="s">
        <v>413</v>
      </c>
      <c r="F85" s="79" t="s">
        <v>1451</v>
      </c>
      <c r="G85" s="79" t="s">
        <v>1452</v>
      </c>
    </row>
    <row r="86" spans="1:7" x14ac:dyDescent="0.25">
      <c r="A86" s="280" t="s">
        <v>200</v>
      </c>
      <c r="B86" s="281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8" t="s">
        <v>416</v>
      </c>
      <c r="C88" s="293"/>
      <c r="D88" s="121"/>
      <c r="E88" s="121"/>
      <c r="F88" s="121" t="s">
        <v>1451</v>
      </c>
      <c r="G88" s="121" t="s">
        <v>1452</v>
      </c>
    </row>
    <row r="89" spans="1:7" hidden="1" x14ac:dyDescent="0.25">
      <c r="B89" s="129" t="s">
        <v>323</v>
      </c>
      <c r="C89" s="122" t="e">
        <f>+VLOOKUP(D86,'BDD-Guides'!$AA$3:$AE$708,3,FALSE)</f>
        <v>#N/A</v>
      </c>
      <c r="D89" s="101" t="s">
        <v>324</v>
      </c>
      <c r="E89" s="101"/>
      <c r="F89" s="101">
        <v>0</v>
      </c>
      <c r="G89" s="101">
        <v>0</v>
      </c>
    </row>
    <row r="90" spans="1:7" ht="30" hidden="1" x14ac:dyDescent="0.25">
      <c r="B90" s="129" t="s">
        <v>325</v>
      </c>
      <c r="C90" s="122" t="e">
        <f>VLOOKUP(D86,'BDD-Guides'!$AA$3:$AE$708,5,FALSE)</f>
        <v>#N/A</v>
      </c>
      <c r="D90" s="101" t="s">
        <v>324</v>
      </c>
      <c r="E90" s="101"/>
      <c r="F90" s="101"/>
      <c r="G90" s="101"/>
    </row>
    <row r="91" spans="1:7" hidden="1" x14ac:dyDescent="0.25">
      <c r="C91" s="95"/>
      <c r="D91" s="359"/>
    </row>
    <row r="92" spans="1:7" hidden="1" x14ac:dyDescent="0.25">
      <c r="B92" s="128" t="s">
        <v>414</v>
      </c>
      <c r="C92" s="123"/>
      <c r="D92" s="121"/>
      <c r="E92" s="121" t="s">
        <v>412</v>
      </c>
      <c r="F92" s="121" t="s">
        <v>1451</v>
      </c>
      <c r="G92" s="121" t="s">
        <v>1452</v>
      </c>
    </row>
    <row r="93" spans="1:7" hidden="1" x14ac:dyDescent="0.25">
      <c r="B93" s="129" t="s">
        <v>323</v>
      </c>
      <c r="C93" s="122" t="e">
        <f>+VLOOKUP(D86,'BDD-Modèles'!$BK$3:$BP$2000,4,FALSE)</f>
        <v>#N/A</v>
      </c>
      <c r="D93" s="101" t="s">
        <v>324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9" t="s">
        <v>325</v>
      </c>
      <c r="C94" s="122" t="e">
        <f>+VLOOKUP(D86,'BDD-Modèles'!$BK$3:$BP$2000,6,FALSE)</f>
        <v>#N/A</v>
      </c>
      <c r="D94" s="101" t="s">
        <v>324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59"/>
    </row>
    <row r="96" spans="1:7" hidden="1" x14ac:dyDescent="0.25">
      <c r="B96" s="128" t="s">
        <v>415</v>
      </c>
      <c r="C96" s="123"/>
      <c r="D96" s="121"/>
    </row>
    <row r="97" spans="1:7" hidden="1" x14ac:dyDescent="0.25">
      <c r="B97" s="129" t="s">
        <v>323</v>
      </c>
      <c r="C97" s="122" t="e">
        <f>+IF(E93="KO",C89,C93)</f>
        <v>#N/A</v>
      </c>
      <c r="D97" s="101" t="s">
        <v>324</v>
      </c>
    </row>
    <row r="98" spans="1:7" ht="30" hidden="1" x14ac:dyDescent="0.25">
      <c r="B98" s="129" t="s">
        <v>325</v>
      </c>
      <c r="C98" s="122" t="e">
        <f>+IF(E94="KO",C90,C94)</f>
        <v>#N/A</v>
      </c>
      <c r="D98" s="101" t="s">
        <v>324</v>
      </c>
    </row>
    <row r="99" spans="1:7" hidden="1" x14ac:dyDescent="0.25">
      <c r="D99" s="359"/>
    </row>
    <row r="100" spans="1:7" ht="30" hidden="1" x14ac:dyDescent="0.25">
      <c r="B100" s="132" t="s">
        <v>405</v>
      </c>
      <c r="C100" s="294"/>
      <c r="D100" s="121"/>
    </row>
    <row r="101" spans="1:7" ht="45" hidden="1" x14ac:dyDescent="0.25">
      <c r="B101" s="133" t="s">
        <v>406</v>
      </c>
      <c r="C101" s="295" t="e">
        <f>+C97-$D$4</f>
        <v>#N/A</v>
      </c>
      <c r="D101" s="134" t="s">
        <v>324</v>
      </c>
    </row>
    <row r="102" spans="1:7" hidden="1" x14ac:dyDescent="0.25">
      <c r="B102" s="133" t="s">
        <v>407</v>
      </c>
      <c r="C102" s="295" t="e">
        <f>+C98-$E$4</f>
        <v>#N/A</v>
      </c>
      <c r="D102" s="134" t="s">
        <v>324</v>
      </c>
    </row>
    <row r="103" spans="1:7" hidden="1" x14ac:dyDescent="0.25">
      <c r="D103" s="359"/>
    </row>
    <row r="104" spans="1:7" hidden="1" x14ac:dyDescent="0.25">
      <c r="D104" s="359"/>
    </row>
    <row r="105" spans="1:7" hidden="1" x14ac:dyDescent="0.25">
      <c r="D105" s="359"/>
    </row>
    <row r="106" spans="1:7" hidden="1" x14ac:dyDescent="0.25">
      <c r="D106" s="359"/>
    </row>
    <row r="107" spans="1:7" hidden="1" x14ac:dyDescent="0.25">
      <c r="D107" s="359"/>
    </row>
    <row r="108" spans="1:7" hidden="1" x14ac:dyDescent="0.25">
      <c r="D108" s="359"/>
    </row>
    <row r="109" spans="1:7" hidden="1" x14ac:dyDescent="0.25">
      <c r="D109" s="359"/>
    </row>
    <row r="110" spans="1:7" hidden="1" x14ac:dyDescent="0.25">
      <c r="D110" s="359"/>
    </row>
    <row r="111" spans="1:7" ht="30" x14ac:dyDescent="0.25">
      <c r="B111" s="126" t="s">
        <v>411</v>
      </c>
      <c r="C111" s="79" t="s">
        <v>321</v>
      </c>
      <c r="D111" s="79" t="s">
        <v>322</v>
      </c>
      <c r="E111" s="79" t="s">
        <v>413</v>
      </c>
      <c r="F111" s="79" t="s">
        <v>1451</v>
      </c>
      <c r="G111" s="79" t="s">
        <v>1452</v>
      </c>
    </row>
    <row r="112" spans="1:7" x14ac:dyDescent="0.25">
      <c r="A112" s="280" t="s">
        <v>200</v>
      </c>
      <c r="B112" s="281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8" t="s">
        <v>416</v>
      </c>
      <c r="C114" s="293"/>
      <c r="D114" s="121"/>
      <c r="E114" s="121"/>
      <c r="F114" s="121" t="s">
        <v>1451</v>
      </c>
      <c r="G114" s="121" t="s">
        <v>1452</v>
      </c>
    </row>
    <row r="115" spans="2:7" hidden="1" x14ac:dyDescent="0.25">
      <c r="B115" s="129" t="s">
        <v>323</v>
      </c>
      <c r="C115" s="122" t="e">
        <f>+VLOOKUP(D112,'BDD-Guides'!$AA$3:$AE$708,3,FALSE)</f>
        <v>#N/A</v>
      </c>
      <c r="D115" s="101" t="s">
        <v>324</v>
      </c>
      <c r="E115" s="101"/>
      <c r="F115" s="101">
        <v>0</v>
      </c>
      <c r="G115" s="101">
        <v>0</v>
      </c>
    </row>
    <row r="116" spans="2:7" ht="30" hidden="1" x14ac:dyDescent="0.25">
      <c r="B116" s="129" t="s">
        <v>325</v>
      </c>
      <c r="C116" s="122" t="e">
        <f>VLOOKUP(D112,'BDD-Guides'!$AA$3:$AE$708,5,FALSE)</f>
        <v>#N/A</v>
      </c>
      <c r="D116" s="101" t="s">
        <v>324</v>
      </c>
      <c r="E116" s="101"/>
      <c r="F116" s="101"/>
      <c r="G116" s="101"/>
    </row>
    <row r="117" spans="2:7" hidden="1" x14ac:dyDescent="0.25">
      <c r="C117" s="95"/>
      <c r="D117" s="379"/>
    </row>
    <row r="118" spans="2:7" hidden="1" x14ac:dyDescent="0.25">
      <c r="B118" s="128" t="s">
        <v>414</v>
      </c>
      <c r="C118" s="123"/>
      <c r="D118" s="121"/>
      <c r="E118" s="121" t="s">
        <v>412</v>
      </c>
      <c r="F118" s="121" t="s">
        <v>1451</v>
      </c>
      <c r="G118" s="121" t="s">
        <v>1452</v>
      </c>
    </row>
    <row r="119" spans="2:7" hidden="1" x14ac:dyDescent="0.25">
      <c r="B119" s="129" t="s">
        <v>323</v>
      </c>
      <c r="C119" s="122" t="e">
        <f>+VLOOKUP(D112,'BDD-Modèles'!$BK$3:$BP$2000,4,FALSE)</f>
        <v>#N/A</v>
      </c>
      <c r="D119" s="101" t="s">
        <v>324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9" t="s">
        <v>325</v>
      </c>
      <c r="C120" s="122" t="e">
        <f>+VLOOKUP(D112,'BDD-Modèles'!$BK$3:$BP$2000,6,FALSE)</f>
        <v>#N/A</v>
      </c>
      <c r="D120" s="101" t="s">
        <v>324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9"/>
    </row>
    <row r="122" spans="2:7" hidden="1" x14ac:dyDescent="0.25">
      <c r="B122" s="128" t="s">
        <v>415</v>
      </c>
      <c r="C122" s="123"/>
      <c r="D122" s="121"/>
    </row>
    <row r="123" spans="2:7" hidden="1" x14ac:dyDescent="0.25">
      <c r="B123" s="129" t="s">
        <v>323</v>
      </c>
      <c r="C123" s="122" t="e">
        <f>+IF(E119="KO",C115,C119)</f>
        <v>#N/A</v>
      </c>
      <c r="D123" s="101" t="s">
        <v>324</v>
      </c>
    </row>
    <row r="124" spans="2:7" ht="30" hidden="1" x14ac:dyDescent="0.25">
      <c r="B124" s="129" t="s">
        <v>325</v>
      </c>
      <c r="C124" s="122" t="e">
        <f>+IF(E120="KO",C116,C120)</f>
        <v>#N/A</v>
      </c>
      <c r="D124" s="101" t="s">
        <v>324</v>
      </c>
    </row>
    <row r="125" spans="2:7" hidden="1" x14ac:dyDescent="0.25">
      <c r="D125" s="379"/>
    </row>
    <row r="126" spans="2:7" ht="30" hidden="1" x14ac:dyDescent="0.25">
      <c r="B126" s="132" t="s">
        <v>405</v>
      </c>
      <c r="C126" s="294"/>
      <c r="D126" s="121"/>
    </row>
    <row r="127" spans="2:7" ht="45" hidden="1" x14ac:dyDescent="0.25">
      <c r="B127" s="133" t="s">
        <v>406</v>
      </c>
      <c r="C127" s="295" t="e">
        <f>+C123-$D$4</f>
        <v>#N/A</v>
      </c>
      <c r="D127" s="134" t="s">
        <v>324</v>
      </c>
    </row>
    <row r="128" spans="2:7" hidden="1" x14ac:dyDescent="0.25">
      <c r="B128" s="133" t="s">
        <v>407</v>
      </c>
      <c r="C128" s="295" t="e">
        <f>+C124-$E$4</f>
        <v>#N/A</v>
      </c>
      <c r="D128" s="134" t="s">
        <v>324</v>
      </c>
    </row>
    <row r="129" spans="2:8" x14ac:dyDescent="0.25">
      <c r="D129" s="379"/>
    </row>
    <row r="130" spans="2:8" hidden="1" x14ac:dyDescent="0.25">
      <c r="D130" s="379"/>
    </row>
    <row r="131" spans="2:8" hidden="1" x14ac:dyDescent="0.25">
      <c r="D131" s="379"/>
    </row>
    <row r="132" spans="2:8" hidden="1" x14ac:dyDescent="0.25">
      <c r="D132" s="379"/>
    </row>
    <row r="133" spans="2:8" hidden="1" x14ac:dyDescent="0.25">
      <c r="D133" s="379"/>
    </row>
    <row r="134" spans="2:8" hidden="1" x14ac:dyDescent="0.25">
      <c r="D134" s="379"/>
    </row>
    <row r="135" spans="2:8" hidden="1" x14ac:dyDescent="0.25">
      <c r="D135" s="379"/>
    </row>
    <row r="136" spans="2:8" hidden="1" x14ac:dyDescent="0.25">
      <c r="D136" s="379"/>
    </row>
    <row r="137" spans="2:8" hidden="1" x14ac:dyDescent="0.25">
      <c r="D137" s="379"/>
    </row>
    <row r="138" spans="2:8" hidden="1" x14ac:dyDescent="0.25">
      <c r="D138" s="379"/>
    </row>
    <row r="139" spans="2:8" hidden="1" x14ac:dyDescent="0.25">
      <c r="D139" s="379"/>
    </row>
    <row r="140" spans="2:8" hidden="1" x14ac:dyDescent="0.25">
      <c r="D140" s="379"/>
    </row>
    <row r="141" spans="2:8" hidden="1" x14ac:dyDescent="0.25">
      <c r="D141" s="379"/>
    </row>
    <row r="143" spans="2:8" ht="23.25" x14ac:dyDescent="0.35">
      <c r="B143" s="282" t="s">
        <v>1444</v>
      </c>
    </row>
    <row r="144" spans="2:8" x14ac:dyDescent="0.25">
      <c r="F144" s="376"/>
      <c r="G144" s="376"/>
      <c r="H144" s="376"/>
    </row>
    <row r="145" spans="1:8" x14ac:dyDescent="0.25">
      <c r="B145" s="79" t="s">
        <v>200</v>
      </c>
      <c r="C145" s="79" t="s">
        <v>321</v>
      </c>
      <c r="D145" s="375" t="s">
        <v>322</v>
      </c>
      <c r="E145" s="79" t="s">
        <v>413</v>
      </c>
      <c r="F145" s="316"/>
      <c r="G145" s="316"/>
      <c r="H145" s="376"/>
    </row>
    <row r="146" spans="1:8" x14ac:dyDescent="0.25">
      <c r="A146" s="280" t="s">
        <v>200</v>
      </c>
      <c r="B146" s="124" t="s">
        <v>880</v>
      </c>
      <c r="C146" s="81" t="s">
        <v>1409</v>
      </c>
      <c r="D146" s="378" t="str">
        <f>+CONCATENATE(B146,C146)</f>
        <v>Mélèze hybride30ap</v>
      </c>
      <c r="E146" s="119">
        <f>+VLOOKUP(D146,'Autre source1'!S7:$T$25,2,FALSE)</f>
        <v>136.7001609357545</v>
      </c>
      <c r="F146" s="377"/>
      <c r="G146" s="377"/>
      <c r="H146" s="376"/>
    </row>
    <row r="147" spans="1:8" x14ac:dyDescent="0.25">
      <c r="A147" s="280"/>
      <c r="F147" s="376"/>
      <c r="G147" s="376"/>
      <c r="H147" s="376"/>
    </row>
    <row r="148" spans="1:8" x14ac:dyDescent="0.25">
      <c r="A148" s="280"/>
      <c r="B148" s="79" t="s">
        <v>200</v>
      </c>
      <c r="C148" s="79" t="s">
        <v>321</v>
      </c>
      <c r="D148" s="375" t="s">
        <v>322</v>
      </c>
      <c r="E148" s="79" t="s">
        <v>413</v>
      </c>
      <c r="F148" s="316"/>
      <c r="G148" s="316"/>
      <c r="H148" s="376"/>
    </row>
    <row r="149" spans="1:8" x14ac:dyDescent="0.25">
      <c r="A149" s="280" t="s">
        <v>200</v>
      </c>
      <c r="B149" s="124" t="s">
        <v>747</v>
      </c>
      <c r="C149" s="81" t="s">
        <v>1409</v>
      </c>
      <c r="D149" s="378" t="str">
        <f>+CONCATENATE(B149,C149)</f>
        <v>Séquoia toujours vert30ap</v>
      </c>
      <c r="E149" s="119">
        <f>+VLOOKUP(D149,'Autres sources2'!S7:$T$25,2,FALSE)</f>
        <v>122.16125105340494</v>
      </c>
      <c r="F149" s="377"/>
      <c r="G149" s="377"/>
      <c r="H149" s="376"/>
    </row>
    <row r="150" spans="1:8" x14ac:dyDescent="0.25">
      <c r="F150" s="376"/>
      <c r="G150" s="376"/>
      <c r="H150" s="376"/>
    </row>
    <row r="151" spans="1:8" x14ac:dyDescent="0.25">
      <c r="A151" s="280"/>
      <c r="B151" s="79" t="s">
        <v>200</v>
      </c>
      <c r="C151" s="79" t="s">
        <v>321</v>
      </c>
      <c r="D151" s="375" t="s">
        <v>322</v>
      </c>
      <c r="E151" s="79" t="s">
        <v>413</v>
      </c>
      <c r="F151" s="316"/>
      <c r="G151" s="316"/>
      <c r="H151" s="376"/>
    </row>
    <row r="152" spans="1:8" x14ac:dyDescent="0.25">
      <c r="A152" s="280" t="s">
        <v>200</v>
      </c>
      <c r="B152" s="124" t="s">
        <v>1032</v>
      </c>
      <c r="C152" s="81" t="s">
        <v>1409</v>
      </c>
      <c r="D152" s="378" t="str">
        <f>+CONCATENATE(B152,C152)</f>
        <v>Merisier30ap</v>
      </c>
      <c r="E152" s="119">
        <f>+VLOOKUP(D152,'Autres sources3'!S7:$T$25,2,FALSE)</f>
        <v>188.23897090211378</v>
      </c>
      <c r="F152" s="377"/>
      <c r="G152" s="377"/>
      <c r="H152" s="376"/>
    </row>
    <row r="153" spans="1:8" x14ac:dyDescent="0.25">
      <c r="F153" s="376"/>
      <c r="G153" s="376"/>
      <c r="H153" s="376"/>
    </row>
    <row r="154" spans="1:8" x14ac:dyDescent="0.25">
      <c r="A154" s="280"/>
      <c r="B154" s="79" t="s">
        <v>200</v>
      </c>
      <c r="C154" s="79" t="s">
        <v>321</v>
      </c>
      <c r="D154" s="375" t="s">
        <v>322</v>
      </c>
      <c r="E154" s="79" t="s">
        <v>413</v>
      </c>
      <c r="F154" s="316"/>
      <c r="G154" s="316"/>
      <c r="H154" s="376"/>
    </row>
    <row r="155" spans="1:8" x14ac:dyDescent="0.25">
      <c r="A155" s="280" t="s">
        <v>200</v>
      </c>
      <c r="B155" s="124" t="s">
        <v>642</v>
      </c>
      <c r="C155" s="81" t="s">
        <v>1409</v>
      </c>
      <c r="D155" s="378" t="str">
        <f>+CONCATENATE(B155,C155)</f>
        <v>Châtaignier30ap</v>
      </c>
      <c r="E155" s="119">
        <f>+VLOOKUP(D155,'Autres sources4'!S7:$T$25,2,FALSE)</f>
        <v>162.87632370538651</v>
      </c>
      <c r="F155" s="377"/>
      <c r="G155" s="377"/>
      <c r="H155" s="376"/>
    </row>
    <row r="156" spans="1:8" x14ac:dyDescent="0.25">
      <c r="F156" s="376"/>
      <c r="G156" s="376"/>
      <c r="H156" s="376"/>
    </row>
    <row r="157" spans="1:8" x14ac:dyDescent="0.25">
      <c r="A157" s="280"/>
      <c r="B157" s="79" t="s">
        <v>200</v>
      </c>
      <c r="C157" s="79" t="s">
        <v>321</v>
      </c>
      <c r="D157" s="375" t="s">
        <v>322</v>
      </c>
      <c r="E157" s="79" t="s">
        <v>413</v>
      </c>
      <c r="F157" s="316"/>
      <c r="G157" s="316"/>
      <c r="H157" s="376"/>
    </row>
    <row r="158" spans="1:8" x14ac:dyDescent="0.25">
      <c r="A158" s="280" t="s">
        <v>200</v>
      </c>
      <c r="B158" s="124" t="s">
        <v>790</v>
      </c>
      <c r="C158" s="81" t="s">
        <v>1409</v>
      </c>
      <c r="D158" s="378" t="str">
        <f>+CONCATENATE(B158,C158)</f>
        <v>Sapin de Nordmann30ap</v>
      </c>
      <c r="E158" s="119">
        <f>+VLOOKUP(D158,'Autres sources5'!S7:$T$25,2,FALSE)</f>
        <v>119.12042748770482</v>
      </c>
      <c r="F158" s="377"/>
      <c r="G158" s="377"/>
      <c r="H158" s="376"/>
    </row>
    <row r="159" spans="1:8" x14ac:dyDescent="0.25">
      <c r="D159" s="359"/>
      <c r="F159" s="376"/>
      <c r="G159" s="376"/>
      <c r="H159" s="376"/>
    </row>
    <row r="160" spans="1:8" x14ac:dyDescent="0.25">
      <c r="A160" s="280"/>
      <c r="B160" s="79" t="s">
        <v>200</v>
      </c>
      <c r="C160" s="79" t="s">
        <v>321</v>
      </c>
      <c r="D160" s="375" t="s">
        <v>322</v>
      </c>
      <c r="E160" s="79" t="s">
        <v>413</v>
      </c>
      <c r="F160" s="316"/>
      <c r="G160" s="316"/>
      <c r="H160" s="376"/>
    </row>
    <row r="161" spans="1:8" x14ac:dyDescent="0.25">
      <c r="A161" s="280" t="s">
        <v>200</v>
      </c>
      <c r="B161" s="124" t="s">
        <v>790</v>
      </c>
      <c r="C161" s="81" t="s">
        <v>1409</v>
      </c>
      <c r="D161" s="378" t="str">
        <f>+CONCATENATE(B161,C161)</f>
        <v>Sapin de Nordmann30ap</v>
      </c>
      <c r="E161" s="119">
        <f>+VLOOKUP(D161,'Autres sources6'!S7:$T$25,2,FALSE)</f>
        <v>119.12042748770482</v>
      </c>
      <c r="F161" s="377"/>
      <c r="G161" s="377"/>
      <c r="H161" s="376"/>
    </row>
    <row r="162" spans="1:8" x14ac:dyDescent="0.25">
      <c r="D162" s="360"/>
      <c r="F162" s="376"/>
      <c r="G162" s="376"/>
      <c r="H162" s="376"/>
    </row>
    <row r="163" spans="1:8" x14ac:dyDescent="0.25">
      <c r="A163" s="280"/>
      <c r="B163" s="79" t="s">
        <v>200</v>
      </c>
      <c r="C163" s="79" t="s">
        <v>321</v>
      </c>
      <c r="D163" s="375" t="s">
        <v>322</v>
      </c>
      <c r="E163" s="79" t="s">
        <v>413</v>
      </c>
      <c r="F163" s="316"/>
      <c r="G163" s="316"/>
      <c r="H163" s="376"/>
    </row>
    <row r="164" spans="1:8" x14ac:dyDescent="0.25">
      <c r="A164" s="280" t="s">
        <v>200</v>
      </c>
      <c r="B164" s="124" t="s">
        <v>389</v>
      </c>
      <c r="C164" s="81" t="s">
        <v>1409</v>
      </c>
      <c r="D164" s="378" t="str">
        <f>+CONCATENATE(B164,C164)</f>
        <v>Chêne sessile30ap</v>
      </c>
      <c r="E164" s="119">
        <f>+VLOOKUP(D164,'Autres sources7'!S7:$T$25,2,FALSE)</f>
        <v>198.93113077575777</v>
      </c>
      <c r="F164" s="377"/>
      <c r="G164" s="377"/>
      <c r="H164" s="376"/>
    </row>
    <row r="165" spans="1:8" x14ac:dyDescent="0.25">
      <c r="D165" s="360"/>
      <c r="F165" s="376"/>
      <c r="G165" s="376"/>
      <c r="H165" s="376"/>
    </row>
    <row r="166" spans="1:8" x14ac:dyDescent="0.25">
      <c r="A166" s="280"/>
      <c r="B166" s="79" t="s">
        <v>200</v>
      </c>
      <c r="C166" s="79" t="s">
        <v>321</v>
      </c>
      <c r="D166" s="375" t="s">
        <v>322</v>
      </c>
      <c r="E166" s="79" t="s">
        <v>413</v>
      </c>
      <c r="F166" s="316"/>
      <c r="G166" s="316"/>
      <c r="H166" s="376"/>
    </row>
    <row r="167" spans="1:8" x14ac:dyDescent="0.25">
      <c r="A167" s="280" t="s">
        <v>200</v>
      </c>
      <c r="B167" s="124"/>
      <c r="C167" s="81" t="s">
        <v>1409</v>
      </c>
      <c r="D167" s="378" t="str">
        <f>+CONCATENATE(B167,C167)</f>
        <v>30ap</v>
      </c>
      <c r="E167" s="119" t="e">
        <f>+VLOOKUP(D167,'Autres sources8'!S7:$T$25,2,FALSE)</f>
        <v>#N/A</v>
      </c>
      <c r="F167" s="377"/>
      <c r="G167" s="377"/>
      <c r="H167" s="376"/>
    </row>
    <row r="168" spans="1:8" x14ac:dyDescent="0.25">
      <c r="D168" s="360"/>
      <c r="F168" s="376"/>
      <c r="G168" s="376"/>
      <c r="H168" s="376"/>
    </row>
    <row r="169" spans="1:8" x14ac:dyDescent="0.25">
      <c r="A169" s="280"/>
      <c r="B169" s="79" t="s">
        <v>200</v>
      </c>
      <c r="C169" s="79" t="s">
        <v>321</v>
      </c>
      <c r="D169" s="375" t="s">
        <v>322</v>
      </c>
      <c r="E169" s="79" t="s">
        <v>413</v>
      </c>
      <c r="F169" s="316"/>
      <c r="G169" s="316"/>
      <c r="H169" s="376"/>
    </row>
    <row r="170" spans="1:8" x14ac:dyDescent="0.25">
      <c r="A170" s="280" t="s">
        <v>200</v>
      </c>
      <c r="B170" s="124"/>
      <c r="C170" s="81" t="s">
        <v>1409</v>
      </c>
      <c r="D170" s="378" t="str">
        <f>+CONCATENATE(B170,C170)</f>
        <v>30ap</v>
      </c>
      <c r="E170" s="119" t="e">
        <f>+VLOOKUP(D170,'Autres sources9'!S7:$T$25,2,FALSE)</f>
        <v>#N/A</v>
      </c>
      <c r="F170" s="377"/>
      <c r="G170" s="377"/>
      <c r="H170" s="376"/>
    </row>
    <row r="171" spans="1:8" x14ac:dyDescent="0.25">
      <c r="D171" s="360"/>
      <c r="E171" s="378"/>
      <c r="F171" s="376"/>
      <c r="G171" s="376"/>
      <c r="H171" s="376"/>
    </row>
    <row r="172" spans="1:8" x14ac:dyDescent="0.25">
      <c r="A172" s="280"/>
      <c r="B172" s="79" t="s">
        <v>200</v>
      </c>
      <c r="C172" s="79" t="s">
        <v>321</v>
      </c>
      <c r="D172" s="375" t="s">
        <v>322</v>
      </c>
      <c r="E172" s="79" t="s">
        <v>413</v>
      </c>
      <c r="F172" s="316"/>
      <c r="G172" s="316"/>
      <c r="H172" s="376"/>
    </row>
    <row r="173" spans="1:8" x14ac:dyDescent="0.25">
      <c r="A173" s="280" t="s">
        <v>200</v>
      </c>
      <c r="B173" s="124"/>
      <c r="C173" s="81" t="s">
        <v>1409</v>
      </c>
      <c r="D173" s="100" t="str">
        <f>+CONCATENATE(B173,C173)</f>
        <v>30ap</v>
      </c>
      <c r="E173" s="119" t="e">
        <f>+VLOOKUP(D173,'Autres sources10'!S7:$T$25,2,FALSE)</f>
        <v>#N/A</v>
      </c>
      <c r="F173" s="377"/>
      <c r="G173" s="377"/>
      <c r="H173" s="376"/>
    </row>
    <row r="174" spans="1:8" x14ac:dyDescent="0.25">
      <c r="A174" s="111"/>
      <c r="B174" s="372"/>
      <c r="C174" s="373"/>
      <c r="D174" s="374"/>
      <c r="E174" s="111"/>
      <c r="F174" s="376"/>
      <c r="G174" s="376"/>
      <c r="H174" s="376"/>
    </row>
    <row r="175" spans="1:8" x14ac:dyDescent="0.25">
      <c r="A175" s="280"/>
      <c r="B175" s="79" t="s">
        <v>200</v>
      </c>
      <c r="C175" s="79" t="s">
        <v>321</v>
      </c>
      <c r="D175" s="375" t="s">
        <v>322</v>
      </c>
      <c r="E175" s="79" t="s">
        <v>413</v>
      </c>
      <c r="F175" s="316"/>
      <c r="G175" s="316"/>
      <c r="H175" s="376"/>
    </row>
    <row r="176" spans="1:8" x14ac:dyDescent="0.25">
      <c r="A176" s="280" t="s">
        <v>200</v>
      </c>
      <c r="B176" s="124"/>
      <c r="C176" s="81" t="s">
        <v>1409</v>
      </c>
      <c r="D176" s="378" t="str">
        <f>+CONCATENATE(B176,C176)</f>
        <v>30ap</v>
      </c>
      <c r="E176" s="119" t="e">
        <f>+VLOOKUP(D176,'Autres sources11'!S7:$T$25,2,FALSE)</f>
        <v>#N/A</v>
      </c>
      <c r="F176" s="377"/>
      <c r="G176" s="377"/>
      <c r="H176" s="376"/>
    </row>
    <row r="177" spans="1:8" x14ac:dyDescent="0.25">
      <c r="A177" s="111"/>
      <c r="B177" s="372"/>
      <c r="C177" s="373"/>
      <c r="D177" s="374"/>
      <c r="E177" s="111"/>
      <c r="F177" s="376"/>
      <c r="G177" s="376"/>
      <c r="H177" s="376"/>
    </row>
    <row r="178" spans="1:8" x14ac:dyDescent="0.25">
      <c r="A178" s="280"/>
      <c r="B178" s="79" t="s">
        <v>200</v>
      </c>
      <c r="C178" s="79" t="s">
        <v>321</v>
      </c>
      <c r="D178" s="375" t="s">
        <v>322</v>
      </c>
      <c r="E178" s="79" t="s">
        <v>413</v>
      </c>
      <c r="F178" s="316"/>
      <c r="G178" s="316"/>
      <c r="H178" s="376"/>
    </row>
    <row r="179" spans="1:8" x14ac:dyDescent="0.25">
      <c r="A179" s="280" t="s">
        <v>200</v>
      </c>
      <c r="B179" s="124"/>
      <c r="C179" s="81" t="s">
        <v>1409</v>
      </c>
      <c r="D179" s="378" t="str">
        <f>+CONCATENATE(B179,C179)</f>
        <v>30ap</v>
      </c>
      <c r="E179" s="119" t="e">
        <f>+VLOOKUP(D179,'Autres sources12'!S7:$T$25,2,FALSE)</f>
        <v>#N/A</v>
      </c>
      <c r="F179" s="377"/>
      <c r="G179" s="377"/>
      <c r="H179" s="376"/>
    </row>
    <row r="180" spans="1:8" x14ac:dyDescent="0.25">
      <c r="A180" s="111"/>
      <c r="B180" s="372"/>
      <c r="C180" s="373"/>
      <c r="D180" s="374"/>
      <c r="E180" s="111"/>
      <c r="F180" s="111"/>
      <c r="G180" s="111"/>
      <c r="H180" s="111"/>
    </row>
    <row r="181" spans="1:8" x14ac:dyDescent="0.25">
      <c r="A181" s="111"/>
      <c r="B181" s="372"/>
      <c r="C181" s="373"/>
      <c r="D181" s="374"/>
      <c r="E181" s="111"/>
      <c r="F181" s="111"/>
      <c r="G181" s="111"/>
      <c r="H181" s="111"/>
    </row>
    <row r="182" spans="1:8" ht="23.25" x14ac:dyDescent="0.35">
      <c r="B182" s="282" t="s">
        <v>1443</v>
      </c>
    </row>
    <row r="184" spans="1:8" ht="30" x14ac:dyDescent="0.25">
      <c r="B184" s="283" t="s">
        <v>1424</v>
      </c>
      <c r="C184" s="283" t="s">
        <v>1530</v>
      </c>
      <c r="D184" s="283" t="s">
        <v>1425</v>
      </c>
    </row>
    <row r="185" spans="1:8" ht="30" x14ac:dyDescent="0.25">
      <c r="B185" s="284" t="s">
        <v>1426</v>
      </c>
      <c r="C185" s="290" t="s">
        <v>1436</v>
      </c>
      <c r="D185" s="285">
        <f>+IF(C185="non",-20%,0%)</f>
        <v>0</v>
      </c>
    </row>
    <row r="186" spans="1:8" ht="30" x14ac:dyDescent="0.25">
      <c r="B186" s="284" t="s">
        <v>1531</v>
      </c>
      <c r="C186" s="290" t="s">
        <v>1436</v>
      </c>
      <c r="D186" s="285">
        <f>+IF(C186="non",-10%,0%)</f>
        <v>0</v>
      </c>
    </row>
    <row r="187" spans="1:8" ht="45" x14ac:dyDescent="0.25">
      <c r="B187" s="284" t="s">
        <v>1429</v>
      </c>
      <c r="C187" s="283"/>
      <c r="D187" s="285" t="s">
        <v>1430</v>
      </c>
    </row>
    <row r="188" spans="1:8" x14ac:dyDescent="0.25">
      <c r="B188" s="286" t="s">
        <v>1431</v>
      </c>
      <c r="C188" s="290" t="s">
        <v>1442</v>
      </c>
      <c r="D188" s="285">
        <f>IF(C188="Fort ou très fort",-15%,IF(C188="Moyen",-10%,IF(OR(C188="Très faible ou faible",C188="Classement non clair par commune"),-5%,0%)))</f>
        <v>0</v>
      </c>
    </row>
    <row r="189" spans="1:8" ht="30" x14ac:dyDescent="0.25">
      <c r="B189" s="284" t="s">
        <v>1432</v>
      </c>
      <c r="C189" s="283" t="s">
        <v>1433</v>
      </c>
      <c r="D189" s="291">
        <v>-0.1</v>
      </c>
    </row>
    <row r="190" spans="1:8" ht="30" x14ac:dyDescent="0.25">
      <c r="B190"/>
      <c r="C190" s="287" t="s">
        <v>1532</v>
      </c>
      <c r="D190" s="292">
        <f>+(1+D185)*(D186+1)*(1+D188)*(1+D189)</f>
        <v>0.9</v>
      </c>
    </row>
    <row r="193" spans="1:10" ht="23.25" x14ac:dyDescent="0.35">
      <c r="B193" s="282" t="s">
        <v>1474</v>
      </c>
    </row>
    <row r="194" spans="1:10" ht="23.25" x14ac:dyDescent="0.35">
      <c r="B194" s="282"/>
      <c r="D194" s="359"/>
    </row>
    <row r="195" spans="1:10" ht="23.25" x14ac:dyDescent="0.35">
      <c r="B195" s="282"/>
      <c r="D195" s="359"/>
      <c r="E195" s="365" t="s">
        <v>1538</v>
      </c>
      <c r="F195" s="389" t="s">
        <v>1537</v>
      </c>
      <c r="G195" s="389"/>
      <c r="H195" s="389"/>
      <c r="I195" s="389"/>
    </row>
    <row r="196" spans="1:10" s="112" customFormat="1" ht="60" x14ac:dyDescent="0.25">
      <c r="B196" s="283" t="s">
        <v>1470</v>
      </c>
      <c r="C196" s="283" t="s">
        <v>1471</v>
      </c>
      <c r="D196" s="363" t="s">
        <v>1472</v>
      </c>
      <c r="E196" s="362" t="s">
        <v>1473</v>
      </c>
      <c r="F196" s="358" t="s">
        <v>1533</v>
      </c>
      <c r="G196" s="358" t="s">
        <v>1535</v>
      </c>
      <c r="H196" s="358" t="s">
        <v>1539</v>
      </c>
      <c r="I196" s="358" t="s">
        <v>1536</v>
      </c>
    </row>
    <row r="197" spans="1:10" x14ac:dyDescent="0.25">
      <c r="A197" s="280" t="str">
        <f>+A9</f>
        <v>Essence</v>
      </c>
      <c r="B197" s="304">
        <f>+E9+F9+G9</f>
        <v>294.07784505390356</v>
      </c>
      <c r="C197" s="305">
        <f>+B197*$D$190</f>
        <v>264.67006054851322</v>
      </c>
      <c r="D197" s="366">
        <v>10.16</v>
      </c>
      <c r="E197" s="368">
        <f>+C197*D197</f>
        <v>2689.0478151728944</v>
      </c>
      <c r="F197" s="369">
        <f>+D197*B197</f>
        <v>2987.8309057476604</v>
      </c>
      <c r="G197" s="369">
        <f>+E9*$D$197</f>
        <v>2395.7779139187296</v>
      </c>
      <c r="H197" s="369">
        <f>+F9*$D$197</f>
        <v>538.23994056262256</v>
      </c>
      <c r="I197" s="369">
        <f>+G9*$D$197</f>
        <v>53.813051266308598</v>
      </c>
      <c r="J197" s="361"/>
    </row>
    <row r="198" spans="1:10" x14ac:dyDescent="0.25">
      <c r="A198" s="280" t="str">
        <f>+A28</f>
        <v>Essence</v>
      </c>
      <c r="B198" s="304">
        <f>+E28+F28+G28</f>
        <v>174.71788212575254</v>
      </c>
      <c r="C198" s="305">
        <f t="shared" ref="C198:C200" si="0">+B198*$D$190</f>
        <v>157.24609391317728</v>
      </c>
      <c r="D198" s="366">
        <v>4.74</v>
      </c>
      <c r="E198" s="368">
        <f t="shared" ref="E198:E203" si="1">+C198*D198</f>
        <v>745.34648514846037</v>
      </c>
      <c r="F198" s="369">
        <f t="shared" ref="F198:F206" si="2">+D198*B198</f>
        <v>828.16276127606704</v>
      </c>
      <c r="G198" s="369">
        <f>+E28*$D$198</f>
        <v>828.16276127606704</v>
      </c>
      <c r="H198" s="369">
        <f>+F28*$D$198</f>
        <v>0</v>
      </c>
      <c r="I198" s="369">
        <f>+G28*$D$198</f>
        <v>0</v>
      </c>
      <c r="J198" s="361"/>
    </row>
    <row r="199" spans="1:10" x14ac:dyDescent="0.25">
      <c r="A199" s="280" t="str">
        <f>+A48</f>
        <v>Essence</v>
      </c>
      <c r="B199" s="304">
        <f>+E48+F48+G48</f>
        <v>193.20596729804961</v>
      </c>
      <c r="C199" s="305">
        <f t="shared" si="0"/>
        <v>173.88537056824467</v>
      </c>
      <c r="D199" s="366">
        <v>1.1499999999999999</v>
      </c>
      <c r="E199" s="368">
        <f t="shared" si="1"/>
        <v>199.96817615348135</v>
      </c>
      <c r="F199" s="369">
        <f t="shared" si="2"/>
        <v>222.18686239275704</v>
      </c>
      <c r="G199" s="369">
        <f>+E48*$D$199</f>
        <v>222.18686239275704</v>
      </c>
      <c r="H199" s="369">
        <f>+F48*$D$199</f>
        <v>0</v>
      </c>
      <c r="I199" s="369">
        <f>+G48*$D$199</f>
        <v>0</v>
      </c>
      <c r="J199" s="361"/>
    </row>
    <row r="200" spans="1:10" x14ac:dyDescent="0.25">
      <c r="A200" s="280" t="str">
        <f>+A68</f>
        <v>Essence</v>
      </c>
      <c r="B200" s="304">
        <f>+E68+F68+G68</f>
        <v>91.12374195499595</v>
      </c>
      <c r="C200" s="305">
        <f t="shared" si="0"/>
        <v>82.011367759496352</v>
      </c>
      <c r="D200" s="366">
        <v>1.1499999999999999</v>
      </c>
      <c r="E200" s="368">
        <f t="shared" si="1"/>
        <v>94.313072923420791</v>
      </c>
      <c r="F200" s="369">
        <f t="shared" si="2"/>
        <v>104.79230324824533</v>
      </c>
      <c r="G200" s="369">
        <f>+E68*$D$200</f>
        <v>104.79230324824533</v>
      </c>
      <c r="H200" s="369">
        <f>+F68*$D$200</f>
        <v>0</v>
      </c>
      <c r="I200" s="369">
        <f>+G68*$D$200</f>
        <v>0</v>
      </c>
      <c r="J200" s="361"/>
    </row>
    <row r="201" spans="1:10" x14ac:dyDescent="0.25">
      <c r="A201" s="280" t="str">
        <f>+A146</f>
        <v>Essence</v>
      </c>
      <c r="B201" s="304">
        <f>+E146</f>
        <v>136.7001609357545</v>
      </c>
      <c r="C201" s="305">
        <f t="shared" ref="C201:C206" si="3">+B201*$D$190</f>
        <v>123.03014484217906</v>
      </c>
      <c r="D201" s="366">
        <v>1.1499999999999999</v>
      </c>
      <c r="E201" s="368">
        <f t="shared" si="1"/>
        <v>141.4846665685059</v>
      </c>
      <c r="F201" s="369">
        <f t="shared" si="2"/>
        <v>157.20518507611766</v>
      </c>
      <c r="G201" s="369">
        <f>+F201</f>
        <v>157.20518507611766</v>
      </c>
      <c r="H201" s="369">
        <v>0</v>
      </c>
      <c r="I201" s="369">
        <v>0</v>
      </c>
      <c r="J201" s="361"/>
    </row>
    <row r="202" spans="1:10" x14ac:dyDescent="0.25">
      <c r="A202" s="280" t="str">
        <f>+A149</f>
        <v>Essence</v>
      </c>
      <c r="B202" s="304">
        <f>+E149</f>
        <v>122.16125105340494</v>
      </c>
      <c r="C202" s="305">
        <f t="shared" si="3"/>
        <v>109.94512594806444</v>
      </c>
      <c r="D202" s="366">
        <v>0.41</v>
      </c>
      <c r="E202" s="368">
        <f t="shared" si="1"/>
        <v>45.077501638706423</v>
      </c>
      <c r="F202" s="369">
        <f t="shared" si="2"/>
        <v>50.086112931896025</v>
      </c>
      <c r="G202" s="369">
        <f t="shared" ref="G202:G206" si="4">+F202</f>
        <v>50.086112931896025</v>
      </c>
      <c r="H202" s="369">
        <v>0</v>
      </c>
      <c r="I202" s="369">
        <v>0</v>
      </c>
      <c r="J202" s="361"/>
    </row>
    <row r="203" spans="1:10" x14ac:dyDescent="0.25">
      <c r="A203" s="280" t="str">
        <f>+A152</f>
        <v>Essence</v>
      </c>
      <c r="B203" s="304">
        <f>+E152</f>
        <v>188.23897090211378</v>
      </c>
      <c r="C203" s="305">
        <f t="shared" si="3"/>
        <v>169.4150738119024</v>
      </c>
      <c r="D203" s="366">
        <v>0.68</v>
      </c>
      <c r="E203" s="368">
        <f t="shared" si="1"/>
        <v>115.20225019209364</v>
      </c>
      <c r="F203" s="369">
        <f t="shared" si="2"/>
        <v>128.00250021343737</v>
      </c>
      <c r="G203" s="369">
        <f t="shared" si="4"/>
        <v>128.00250021343737</v>
      </c>
      <c r="H203" s="369">
        <v>0</v>
      </c>
      <c r="I203" s="369">
        <v>0</v>
      </c>
      <c r="J203" s="361"/>
    </row>
    <row r="204" spans="1:10" x14ac:dyDescent="0.25">
      <c r="A204" s="280" t="str">
        <f>+A155</f>
        <v>Essence</v>
      </c>
      <c r="B204" s="304">
        <f>+E155</f>
        <v>162.87632370538651</v>
      </c>
      <c r="C204" s="305">
        <f t="shared" si="3"/>
        <v>146.58869133484785</v>
      </c>
      <c r="D204" s="366">
        <v>1.08</v>
      </c>
      <c r="E204" s="368">
        <f t="shared" ref="E204:E206" si="5">+C204*D204</f>
        <v>158.3157866416357</v>
      </c>
      <c r="F204" s="369">
        <f t="shared" si="2"/>
        <v>175.90642960181745</v>
      </c>
      <c r="G204" s="369">
        <f t="shared" si="4"/>
        <v>175.90642960181745</v>
      </c>
      <c r="H204" s="369">
        <v>0</v>
      </c>
      <c r="I204" s="369">
        <v>0</v>
      </c>
      <c r="J204" s="361"/>
    </row>
    <row r="205" spans="1:10" x14ac:dyDescent="0.25">
      <c r="A205" s="280" t="s">
        <v>200</v>
      </c>
      <c r="B205" s="304">
        <f>+E158</f>
        <v>119.12042748770482</v>
      </c>
      <c r="C205" s="305">
        <f t="shared" si="3"/>
        <v>107.20838473893434</v>
      </c>
      <c r="D205" s="366">
        <v>1.1499999999999999</v>
      </c>
      <c r="E205" s="368">
        <f t="shared" si="5"/>
        <v>123.28964244977449</v>
      </c>
      <c r="F205" s="369">
        <f t="shared" si="2"/>
        <v>136.98849161086054</v>
      </c>
      <c r="G205" s="369">
        <f t="shared" si="4"/>
        <v>136.98849161086054</v>
      </c>
      <c r="H205" s="369">
        <v>0</v>
      </c>
      <c r="I205" s="369">
        <v>0</v>
      </c>
      <c r="J205" s="361"/>
    </row>
    <row r="206" spans="1:10" x14ac:dyDescent="0.25">
      <c r="A206" s="280" t="s">
        <v>200</v>
      </c>
      <c r="B206" s="304">
        <f>+E161</f>
        <v>119.12042748770482</v>
      </c>
      <c r="C206" s="305">
        <f t="shared" si="3"/>
        <v>107.20838473893434</v>
      </c>
      <c r="D206" s="366">
        <v>0.81</v>
      </c>
      <c r="E206" s="368">
        <f t="shared" si="5"/>
        <v>86.838791638536819</v>
      </c>
      <c r="F206" s="369">
        <f t="shared" si="2"/>
        <v>96.487546265040905</v>
      </c>
      <c r="G206" s="369">
        <f t="shared" si="4"/>
        <v>96.487546265040905</v>
      </c>
      <c r="H206" s="369">
        <v>0</v>
      </c>
      <c r="I206" s="369">
        <v>0</v>
      </c>
      <c r="J206" s="361"/>
    </row>
    <row r="207" spans="1:10" x14ac:dyDescent="0.25">
      <c r="A207" s="280" t="str">
        <f>+A158</f>
        <v>Essence</v>
      </c>
      <c r="B207" s="304">
        <f>+E164</f>
        <v>198.93113077575777</v>
      </c>
      <c r="C207" s="305">
        <f>+B207*$D$190</f>
        <v>179.03801769818199</v>
      </c>
      <c r="D207" s="366">
        <v>0.34</v>
      </c>
      <c r="E207" s="368">
        <f t="shared" ref="E207" si="6">+C207*D207</f>
        <v>60.872926017381879</v>
      </c>
      <c r="F207" s="369">
        <f t="shared" ref="F207" si="7">+D207*B207</f>
        <v>67.636584463757643</v>
      </c>
      <c r="G207" s="369">
        <f>+F207</f>
        <v>67.636584463757643</v>
      </c>
      <c r="H207" s="369">
        <v>0</v>
      </c>
      <c r="I207" s="369">
        <v>0</v>
      </c>
      <c r="J207" s="361"/>
    </row>
    <row r="208" spans="1:10" x14ac:dyDescent="0.25">
      <c r="A208" s="354"/>
      <c r="B208" s="355"/>
      <c r="C208" s="356"/>
      <c r="D208" s="367" t="s">
        <v>1514</v>
      </c>
      <c r="E208" s="370">
        <f>+SUM(E197:E207)</f>
        <v>4459.7571145448928</v>
      </c>
      <c r="F208" s="370">
        <f>+SUM(F197:F207)</f>
        <v>4955.2856828276572</v>
      </c>
      <c r="G208" s="370">
        <f>+SUM(G197:G207)</f>
        <v>4363.2326909987269</v>
      </c>
      <c r="H208" s="370">
        <f>+SUM(H197:H207)</f>
        <v>538.23994056262256</v>
      </c>
      <c r="I208" s="370">
        <f>+SUM(I197:I207)</f>
        <v>53.813051266308598</v>
      </c>
    </row>
    <row r="209" spans="4:9" x14ac:dyDescent="0.25">
      <c r="D209" s="364" t="s">
        <v>1515</v>
      </c>
      <c r="E209" s="368">
        <f>+SUM(E197:E207)/SUM(D197:D207)</f>
        <v>195.43195068119607</v>
      </c>
      <c r="F209" s="371"/>
      <c r="G209" s="371"/>
      <c r="H209" s="371"/>
      <c r="I209" s="371"/>
    </row>
    <row r="214" spans="4:9" x14ac:dyDescent="0.25">
      <c r="E214" s="361"/>
    </row>
    <row r="215" spans="4:9" x14ac:dyDescent="0.25">
      <c r="E215" s="361"/>
    </row>
  </sheetData>
  <mergeCells count="3">
    <mergeCell ref="B3:C3"/>
    <mergeCell ref="B4:C4"/>
    <mergeCell ref="F195:I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C185:C186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99" t="s">
        <v>48</v>
      </c>
      <c r="B1" s="399"/>
      <c r="C1" s="399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400" t="s">
        <v>24</v>
      </c>
      <c r="B1" s="401"/>
      <c r="C1" s="401"/>
      <c r="D1" s="402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E1" zoomScale="70" zoomScaleNormal="70" workbookViewId="0">
      <pane ySplit="2" topLeftCell="A1035" activePane="bottomLeft" state="frozen"/>
      <selection activeCell="C1" sqref="C1"/>
      <selection pane="bottomLeft" activeCell="I1048" sqref="I1048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6" customWidth="1"/>
    <col min="73" max="73" width="12.140625" style="296" customWidth="1"/>
    <col min="74" max="74" width="11.5703125" style="298" bestFit="1" customWidth="1"/>
    <col min="75" max="75" width="12.42578125" style="296" bestFit="1" customWidth="1"/>
    <col min="76" max="76" width="25.42578125" style="296" customWidth="1"/>
    <col min="78" max="78" width="10.85546875" style="302"/>
  </cols>
  <sheetData>
    <row r="1" spans="1:93" x14ac:dyDescent="0.25">
      <c r="AV1" s="8">
        <v>0</v>
      </c>
      <c r="CI1" t="s">
        <v>1463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1477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1478</v>
      </c>
      <c r="AO2" s="7" t="s">
        <v>1479</v>
      </c>
      <c r="AP2" s="7" t="s">
        <v>1480</v>
      </c>
      <c r="AQ2" s="7" t="s">
        <v>1481</v>
      </c>
      <c r="AR2" s="7" t="s">
        <v>1482</v>
      </c>
      <c r="AS2" s="8" t="s">
        <v>168</v>
      </c>
      <c r="AT2" s="8" t="s">
        <v>13</v>
      </c>
      <c r="AU2" s="8" t="s">
        <v>1483</v>
      </c>
      <c r="AV2" s="8" t="s">
        <v>23</v>
      </c>
      <c r="AW2" s="8" t="s">
        <v>14</v>
      </c>
      <c r="AX2" s="8" t="s">
        <v>167</v>
      </c>
      <c r="AY2" s="8" t="s">
        <v>1484</v>
      </c>
      <c r="AZ2" s="8" t="s">
        <v>1485</v>
      </c>
      <c r="BA2" s="8" t="s">
        <v>1486</v>
      </c>
      <c r="BB2" s="8" t="s">
        <v>1487</v>
      </c>
      <c r="BC2" s="8" t="s">
        <v>1488</v>
      </c>
      <c r="BD2" s="8" t="s">
        <v>1489</v>
      </c>
      <c r="BE2" s="8" t="s">
        <v>1490</v>
      </c>
      <c r="BF2" s="12" t="s">
        <v>161</v>
      </c>
      <c r="BG2" s="12" t="s">
        <v>155</v>
      </c>
      <c r="BH2" s="299" t="s">
        <v>421</v>
      </c>
      <c r="BI2" s="299" t="s">
        <v>409</v>
      </c>
      <c r="BJ2" s="299" t="s">
        <v>321</v>
      </c>
      <c r="BK2" s="299" t="s">
        <v>1505</v>
      </c>
      <c r="BL2" s="11" t="s">
        <v>1510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1491</v>
      </c>
      <c r="BR2" s="12" t="s">
        <v>43</v>
      </c>
      <c r="BS2" s="12" t="s">
        <v>44</v>
      </c>
      <c r="BT2" s="299" t="s">
        <v>1445</v>
      </c>
      <c r="BU2" s="299" t="s">
        <v>1446</v>
      </c>
      <c r="BV2" s="300" t="s">
        <v>1447</v>
      </c>
      <c r="BW2" s="299" t="s">
        <v>1448</v>
      </c>
      <c r="BX2" s="299" t="s">
        <v>1449</v>
      </c>
      <c r="BY2" s="112" t="s">
        <v>1456</v>
      </c>
      <c r="BZ2" s="301" t="s">
        <v>1450</v>
      </c>
      <c r="CA2" s="112" t="s">
        <v>1453</v>
      </c>
      <c r="CB2" s="112" t="s">
        <v>1454</v>
      </c>
      <c r="CC2" s="112" t="s">
        <v>1455</v>
      </c>
      <c r="CD2" s="112" t="s">
        <v>1457</v>
      </c>
      <c r="CE2" s="112" t="s">
        <v>1459</v>
      </c>
      <c r="CF2" s="112" t="s">
        <v>1458</v>
      </c>
      <c r="CG2" s="112" t="s">
        <v>1460</v>
      </c>
      <c r="CH2" s="112" t="s">
        <v>1461</v>
      </c>
      <c r="CI2" s="112" t="s">
        <v>1462</v>
      </c>
      <c r="CJ2" s="112" t="s">
        <v>1464</v>
      </c>
      <c r="CK2" s="112" t="s">
        <v>1465</v>
      </c>
      <c r="CL2" s="112" t="s">
        <v>1466</v>
      </c>
      <c r="CM2" s="112" t="s">
        <v>1467</v>
      </c>
      <c r="CN2" s="112" t="s">
        <v>1468</v>
      </c>
      <c r="CO2" s="112" t="s">
        <v>1469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8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6" t="str">
        <f>+VLOOKUP(G3,Liste!$A$7:$H$69,8,FALSE)</f>
        <v>Résineux</v>
      </c>
      <c r="BU3" s="296">
        <f>IF(BT3="Résineux",0%,100%)</f>
        <v>0</v>
      </c>
      <c r="BV3" s="298">
        <f>+IF(BT3="Résineux",100%,0%)</f>
        <v>1</v>
      </c>
      <c r="BW3" s="317">
        <v>0</v>
      </c>
      <c r="BX3" s="296">
        <f>+IF(BV3&lt;&gt;0,0.43,0.25)</f>
        <v>0.43</v>
      </c>
      <c r="BY3">
        <f>+IF(BJ3&lt;=30,AV3*BX3,0)</f>
        <v>0</v>
      </c>
      <c r="BZ3" s="302">
        <v>0</v>
      </c>
      <c r="CB3" s="297">
        <v>0.6</v>
      </c>
      <c r="CC3" s="297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8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6" t="str">
        <f>+VLOOKUP(G4,Liste!$A$7:$H$69,8,FALSE)</f>
        <v>Résineux</v>
      </c>
      <c r="BU4" s="296">
        <f t="shared" ref="BU4:BU67" si="3">IF(BT4="Résineux",0%,100%)</f>
        <v>0</v>
      </c>
      <c r="BV4" s="298">
        <f t="shared" ref="BV4:BV67" si="4">+IF(BT4="Résineux",100%,0%)</f>
        <v>1</v>
      </c>
      <c r="BW4" s="317">
        <v>0</v>
      </c>
      <c r="BX4" s="296">
        <f t="shared" ref="BX4:BX67" si="5">+IF(BV4&lt;&gt;0,0.43,0.25)</f>
        <v>0.43</v>
      </c>
      <c r="BY4">
        <f t="shared" ref="BY4:BY67" si="6">+IF(BJ4&lt;=30,AV4*BX4,0)</f>
        <v>0</v>
      </c>
      <c r="BZ4" s="302">
        <f t="shared" ref="BZ4:BZ67" si="7">+IF(BJ4&gt;=31,0,BY4+BZ3)</f>
        <v>0</v>
      </c>
      <c r="CB4" s="297">
        <v>0.6</v>
      </c>
      <c r="CC4" s="297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0">
        <f t="shared" ref="AY5:AY47" si="19">IF(AD5="ap",IF(AU5&lt;=45,0,1.80306-(53.52431/AU5)-(1182.78539/(AU5^2))),"")</f>
        <v>0</v>
      </c>
      <c r="AZ5" s="310">
        <f t="shared" ref="AZ5:AZ47" si="20">IF(AD5="ap",IF(AU5&lt;=20,0,(0.76104+(25.23841/AU5)-(764.19392/AU5^2))-AY5),"")</f>
        <v>0</v>
      </c>
      <c r="BA5" s="311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8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6" t="str">
        <f>+VLOOKUP(G5,Liste!$A$7:$H$69,8,FALSE)</f>
        <v>Résineux</v>
      </c>
      <c r="BU5" s="296">
        <f t="shared" si="3"/>
        <v>0</v>
      </c>
      <c r="BV5" s="298">
        <f t="shared" si="4"/>
        <v>1</v>
      </c>
      <c r="BW5" s="317">
        <v>0</v>
      </c>
      <c r="BX5" s="296">
        <f t="shared" si="5"/>
        <v>0.43</v>
      </c>
      <c r="BY5">
        <f t="shared" si="6"/>
        <v>29.786130756665038</v>
      </c>
      <c r="BZ5" s="302">
        <f t="shared" si="7"/>
        <v>29.786130756665038</v>
      </c>
      <c r="CB5" s="297">
        <v>0.6</v>
      </c>
      <c r="CC5" s="297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0" t="str">
        <f t="shared" si="19"/>
        <v/>
      </c>
      <c r="AZ6" s="310" t="str">
        <f t="shared" si="20"/>
        <v/>
      </c>
      <c r="BA6" s="311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8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6" t="str">
        <f>+VLOOKUP(G6,Liste!$A$7:$H$69,8,FALSE)</f>
        <v>Résineux</v>
      </c>
      <c r="BU6" s="296">
        <f t="shared" si="3"/>
        <v>0</v>
      </c>
      <c r="BV6" s="298">
        <f t="shared" si="4"/>
        <v>1</v>
      </c>
      <c r="BW6" s="317">
        <v>0</v>
      </c>
      <c r="BX6" s="296">
        <f t="shared" si="5"/>
        <v>0.43</v>
      </c>
      <c r="BY6">
        <f t="shared" si="6"/>
        <v>0</v>
      </c>
      <c r="BZ6" s="302">
        <f t="shared" si="7"/>
        <v>29.786130756665038</v>
      </c>
      <c r="CB6" s="297">
        <v>0.6</v>
      </c>
      <c r="CC6" s="297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0" t="str">
        <f t="shared" si="19"/>
        <v/>
      </c>
      <c r="AZ7" s="310" t="str">
        <f t="shared" si="20"/>
        <v/>
      </c>
      <c r="BA7" s="311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8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6" t="str">
        <f>+VLOOKUP(G7,Liste!$A$7:$H$69,8,FALSE)</f>
        <v>Résineux</v>
      </c>
      <c r="BU7" s="296">
        <f t="shared" si="3"/>
        <v>0</v>
      </c>
      <c r="BV7" s="298">
        <f t="shared" si="4"/>
        <v>1</v>
      </c>
      <c r="BW7" s="317">
        <v>0</v>
      </c>
      <c r="BX7" s="296">
        <f t="shared" si="5"/>
        <v>0.43</v>
      </c>
      <c r="BY7">
        <f t="shared" si="6"/>
        <v>0</v>
      </c>
      <c r="BZ7" s="302">
        <f t="shared" si="7"/>
        <v>29.786130756665038</v>
      </c>
      <c r="CB7" s="297">
        <v>0.6</v>
      </c>
      <c r="CC7" s="297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0" t="str">
        <f t="shared" si="19"/>
        <v/>
      </c>
      <c r="AZ8" s="310" t="str">
        <f t="shared" si="20"/>
        <v/>
      </c>
      <c r="BA8" s="311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8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6" t="str">
        <f>+VLOOKUP(G8,Liste!$A$7:$H$69,8,FALSE)</f>
        <v>Résineux</v>
      </c>
      <c r="BU8" s="296">
        <f t="shared" si="3"/>
        <v>0</v>
      </c>
      <c r="BV8" s="298">
        <f t="shared" si="4"/>
        <v>1</v>
      </c>
      <c r="BW8" s="317">
        <v>0</v>
      </c>
      <c r="BX8" s="296">
        <f t="shared" si="5"/>
        <v>0.43</v>
      </c>
      <c r="BY8">
        <f t="shared" si="6"/>
        <v>0</v>
      </c>
      <c r="BZ8" s="302">
        <f t="shared" si="7"/>
        <v>29.786130756665038</v>
      </c>
      <c r="CB8" s="297">
        <v>0.6</v>
      </c>
      <c r="CC8" s="297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0" t="str">
        <f t="shared" si="19"/>
        <v/>
      </c>
      <c r="AZ9" s="310" t="str">
        <f t="shared" si="20"/>
        <v/>
      </c>
      <c r="BA9" s="311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8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6" t="str">
        <f>+VLOOKUP(G9,Liste!$A$7:$H$69,8,FALSE)</f>
        <v>Résineux</v>
      </c>
      <c r="BU9" s="296">
        <f t="shared" si="3"/>
        <v>0</v>
      </c>
      <c r="BV9" s="298">
        <f t="shared" si="4"/>
        <v>1</v>
      </c>
      <c r="BW9" s="317">
        <v>0</v>
      </c>
      <c r="BX9" s="296">
        <f t="shared" si="5"/>
        <v>0.43</v>
      </c>
      <c r="BY9">
        <f t="shared" si="6"/>
        <v>0</v>
      </c>
      <c r="BZ9" s="302">
        <f t="shared" si="7"/>
        <v>29.786130756665038</v>
      </c>
      <c r="CB9" s="297">
        <v>0.6</v>
      </c>
      <c r="CC9" s="297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0" t="str">
        <f t="shared" si="19"/>
        <v/>
      </c>
      <c r="AZ10" s="310" t="str">
        <f t="shared" si="20"/>
        <v/>
      </c>
      <c r="BA10" s="311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8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6" t="str">
        <f>+VLOOKUP(G10,Liste!$A$7:$H$69,8,FALSE)</f>
        <v>Résineux</v>
      </c>
      <c r="BU10" s="296">
        <f t="shared" si="3"/>
        <v>0</v>
      </c>
      <c r="BV10" s="298">
        <f t="shared" si="4"/>
        <v>1</v>
      </c>
      <c r="BW10" s="317">
        <v>0</v>
      </c>
      <c r="BX10" s="296">
        <f t="shared" si="5"/>
        <v>0.43</v>
      </c>
      <c r="BY10">
        <f t="shared" si="6"/>
        <v>0</v>
      </c>
      <c r="BZ10" s="302">
        <f t="shared" si="7"/>
        <v>29.786130756665038</v>
      </c>
      <c r="CB10" s="297">
        <v>0.6</v>
      </c>
      <c r="CC10" s="297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0" t="str">
        <f t="shared" si="19"/>
        <v/>
      </c>
      <c r="AZ11" s="310" t="str">
        <f t="shared" si="20"/>
        <v/>
      </c>
      <c r="BA11" s="311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8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6" t="str">
        <f>+VLOOKUP(G11,Liste!$A$7:$H$69,8,FALSE)</f>
        <v>Résineux</v>
      </c>
      <c r="BU11" s="296">
        <f t="shared" si="3"/>
        <v>0</v>
      </c>
      <c r="BV11" s="298">
        <f t="shared" si="4"/>
        <v>1</v>
      </c>
      <c r="BW11" s="317">
        <v>0</v>
      </c>
      <c r="BX11" s="296">
        <f t="shared" si="5"/>
        <v>0.43</v>
      </c>
      <c r="BY11">
        <f t="shared" si="6"/>
        <v>0</v>
      </c>
      <c r="BZ11" s="302">
        <f t="shared" si="7"/>
        <v>29.786130756665038</v>
      </c>
      <c r="CB11" s="297">
        <v>0.6</v>
      </c>
      <c r="CC11" s="297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0">
        <f t="shared" si="19"/>
        <v>0</v>
      </c>
      <c r="AZ12" s="310">
        <f t="shared" si="20"/>
        <v>0.15287668880541894</v>
      </c>
      <c r="BA12" s="311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8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6" t="str">
        <f>+VLOOKUP(G12,Liste!$A$7:$H$69,8,FALSE)</f>
        <v>Résineux</v>
      </c>
      <c r="BU12" s="296">
        <f t="shared" si="3"/>
        <v>0</v>
      </c>
      <c r="BV12" s="298">
        <f t="shared" si="4"/>
        <v>1</v>
      </c>
      <c r="BW12" s="317">
        <v>0</v>
      </c>
      <c r="BX12" s="296">
        <f t="shared" si="5"/>
        <v>0.43</v>
      </c>
      <c r="BY12">
        <f t="shared" si="6"/>
        <v>18.730373338304574</v>
      </c>
      <c r="BZ12" s="302">
        <f t="shared" si="7"/>
        <v>48.516504094969612</v>
      </c>
      <c r="CB12" s="297">
        <v>0.6</v>
      </c>
      <c r="CC12" s="297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0" t="str">
        <f t="shared" si="19"/>
        <v/>
      </c>
      <c r="AZ13" s="310" t="str">
        <f t="shared" si="20"/>
        <v/>
      </c>
      <c r="BA13" s="311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8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6" t="str">
        <f>+VLOOKUP(G13,Liste!$A$7:$H$69,8,FALSE)</f>
        <v>Résineux</v>
      </c>
      <c r="BU13" s="296">
        <f t="shared" si="3"/>
        <v>0</v>
      </c>
      <c r="BV13" s="298">
        <f t="shared" si="4"/>
        <v>1</v>
      </c>
      <c r="BW13" s="317">
        <v>0</v>
      </c>
      <c r="BX13" s="296">
        <f t="shared" si="5"/>
        <v>0.43</v>
      </c>
      <c r="BY13">
        <f t="shared" si="6"/>
        <v>0</v>
      </c>
      <c r="BZ13" s="302">
        <f t="shared" si="7"/>
        <v>48.516504094969612</v>
      </c>
      <c r="CB13" s="297">
        <v>0.6</v>
      </c>
      <c r="CC13" s="297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0" t="str">
        <f t="shared" si="19"/>
        <v/>
      </c>
      <c r="AZ14" s="310" t="str">
        <f t="shared" si="20"/>
        <v/>
      </c>
      <c r="BA14" s="311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8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6" t="str">
        <f>+VLOOKUP(G14,Liste!$A$7:$H$69,8,FALSE)</f>
        <v>Résineux</v>
      </c>
      <c r="BU14" s="296">
        <f t="shared" si="3"/>
        <v>0</v>
      </c>
      <c r="BV14" s="298">
        <f t="shared" si="4"/>
        <v>1</v>
      </c>
      <c r="BW14" s="317">
        <v>0</v>
      </c>
      <c r="BX14" s="296">
        <f t="shared" si="5"/>
        <v>0.43</v>
      </c>
      <c r="BY14">
        <f t="shared" si="6"/>
        <v>0</v>
      </c>
      <c r="BZ14" s="302">
        <f t="shared" si="7"/>
        <v>48.516504094969612</v>
      </c>
      <c r="CB14" s="297">
        <v>0.6</v>
      </c>
      <c r="CC14" s="297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0" t="str">
        <f t="shared" si="19"/>
        <v/>
      </c>
      <c r="AZ15" s="310" t="str">
        <f t="shared" si="20"/>
        <v/>
      </c>
      <c r="BA15" s="311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8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6" t="str">
        <f>+VLOOKUP(G15,Liste!$A$7:$H$69,8,FALSE)</f>
        <v>Résineux</v>
      </c>
      <c r="BU15" s="296">
        <f t="shared" si="3"/>
        <v>0</v>
      </c>
      <c r="BV15" s="298">
        <f t="shared" si="4"/>
        <v>1</v>
      </c>
      <c r="BW15" s="317">
        <v>0</v>
      </c>
      <c r="BX15" s="296">
        <f t="shared" si="5"/>
        <v>0.43</v>
      </c>
      <c r="BY15">
        <f t="shared" si="6"/>
        <v>0</v>
      </c>
      <c r="BZ15" s="302">
        <f t="shared" si="7"/>
        <v>48.516504094969612</v>
      </c>
      <c r="CB15" s="297">
        <v>0.6</v>
      </c>
      <c r="CC15" s="297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0" t="str">
        <f t="shared" si="19"/>
        <v/>
      </c>
      <c r="AZ16" s="310" t="str">
        <f t="shared" si="20"/>
        <v/>
      </c>
      <c r="BA16" s="311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8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6" t="str">
        <f>+VLOOKUP(G16,Liste!$A$7:$H$69,8,FALSE)</f>
        <v>Résineux</v>
      </c>
      <c r="BU16" s="296">
        <f t="shared" si="3"/>
        <v>0</v>
      </c>
      <c r="BV16" s="298">
        <f t="shared" si="4"/>
        <v>1</v>
      </c>
      <c r="BW16" s="317">
        <v>0</v>
      </c>
      <c r="BX16" s="296">
        <f t="shared" si="5"/>
        <v>0.43</v>
      </c>
      <c r="BY16">
        <f t="shared" si="6"/>
        <v>0</v>
      </c>
      <c r="BZ16" s="302">
        <f t="shared" si="7"/>
        <v>48.516504094969612</v>
      </c>
      <c r="CB16" s="297">
        <v>0.6</v>
      </c>
      <c r="CC16" s="297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0" t="str">
        <f t="shared" si="19"/>
        <v/>
      </c>
      <c r="AZ17" s="310" t="str">
        <f t="shared" si="20"/>
        <v/>
      </c>
      <c r="BA17" s="311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8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6" t="str">
        <f>+VLOOKUP(G17,Liste!$A$7:$H$69,8,FALSE)</f>
        <v>Résineux</v>
      </c>
      <c r="BU17" s="296">
        <f t="shared" si="3"/>
        <v>0</v>
      </c>
      <c r="BV17" s="298">
        <f t="shared" si="4"/>
        <v>1</v>
      </c>
      <c r="BW17" s="317">
        <v>0</v>
      </c>
      <c r="BX17" s="296">
        <f t="shared" si="5"/>
        <v>0.43</v>
      </c>
      <c r="BY17">
        <f t="shared" si="6"/>
        <v>0</v>
      </c>
      <c r="BZ17" s="302">
        <f t="shared" si="7"/>
        <v>48.516504094969612</v>
      </c>
      <c r="CB17" s="297">
        <v>0.6</v>
      </c>
      <c r="CC17" s="297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0" t="str">
        <f t="shared" si="19"/>
        <v/>
      </c>
      <c r="AZ18" s="310" t="str">
        <f t="shared" si="20"/>
        <v/>
      </c>
      <c r="BA18" s="311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8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6" t="str">
        <f>+VLOOKUP(G18,Liste!$A$7:$H$69,8,FALSE)</f>
        <v>Résineux</v>
      </c>
      <c r="BU18" s="296">
        <f t="shared" si="3"/>
        <v>0</v>
      </c>
      <c r="BV18" s="298">
        <f t="shared" si="4"/>
        <v>1</v>
      </c>
      <c r="BW18" s="317">
        <v>0</v>
      </c>
      <c r="BX18" s="296">
        <f t="shared" si="5"/>
        <v>0.43</v>
      </c>
      <c r="BY18">
        <f t="shared" si="6"/>
        <v>0</v>
      </c>
      <c r="BZ18" s="302">
        <f t="shared" si="7"/>
        <v>48.516504094969612</v>
      </c>
      <c r="CB18" s="297">
        <v>0.6</v>
      </c>
      <c r="CC18" s="297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0">
        <f t="shared" si="19"/>
        <v>0</v>
      </c>
      <c r="AZ19" s="310">
        <f t="shared" si="20"/>
        <v>0.66212530919026324</v>
      </c>
      <c r="BA19" s="311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8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6" t="str">
        <f>+VLOOKUP(G19,Liste!$A$7:$H$69,8,FALSE)</f>
        <v>Résineux</v>
      </c>
      <c r="BU19" s="296">
        <f t="shared" si="3"/>
        <v>0</v>
      </c>
      <c r="BV19" s="298">
        <f t="shared" si="4"/>
        <v>1</v>
      </c>
      <c r="BW19" s="317">
        <v>0</v>
      </c>
      <c r="BX19" s="296">
        <f t="shared" si="5"/>
        <v>0.43</v>
      </c>
      <c r="BY19">
        <f t="shared" si="6"/>
        <v>28.923445667690075</v>
      </c>
      <c r="BZ19" s="302">
        <f t="shared" si="7"/>
        <v>77.439949762659694</v>
      </c>
      <c r="CB19" s="297">
        <v>0.6</v>
      </c>
      <c r="CC19" s="297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0" t="str">
        <f t="shared" si="19"/>
        <v/>
      </c>
      <c r="AZ20" s="310" t="str">
        <f t="shared" si="20"/>
        <v/>
      </c>
      <c r="BA20" s="311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8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6" t="str">
        <f>+VLOOKUP(G20,Liste!$A$7:$H$69,8,FALSE)</f>
        <v>Résineux</v>
      </c>
      <c r="BU20" s="296">
        <f t="shared" si="3"/>
        <v>0</v>
      </c>
      <c r="BV20" s="298">
        <f t="shared" si="4"/>
        <v>1</v>
      </c>
      <c r="BW20" s="317">
        <v>0</v>
      </c>
      <c r="BX20" s="296">
        <f t="shared" si="5"/>
        <v>0.43</v>
      </c>
      <c r="BY20">
        <f t="shared" si="6"/>
        <v>0</v>
      </c>
      <c r="BZ20" s="302">
        <f t="shared" si="7"/>
        <v>0</v>
      </c>
      <c r="CB20" s="297">
        <v>0.6</v>
      </c>
      <c r="CC20" s="297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0" t="str">
        <f t="shared" si="19"/>
        <v/>
      </c>
      <c r="AZ21" s="310" t="str">
        <f t="shared" si="20"/>
        <v/>
      </c>
      <c r="BA21" s="311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8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6" t="str">
        <f>+VLOOKUP(G21,Liste!$A$7:$H$69,8,FALSE)</f>
        <v>Résineux</v>
      </c>
      <c r="BU21" s="296">
        <f t="shared" si="3"/>
        <v>0</v>
      </c>
      <c r="BV21" s="298">
        <f t="shared" si="4"/>
        <v>1</v>
      </c>
      <c r="BW21" s="317">
        <v>0</v>
      </c>
      <c r="BX21" s="296">
        <f t="shared" si="5"/>
        <v>0.43</v>
      </c>
      <c r="BY21">
        <f t="shared" si="6"/>
        <v>0</v>
      </c>
      <c r="BZ21" s="302">
        <f t="shared" si="7"/>
        <v>0</v>
      </c>
      <c r="CB21" s="297">
        <v>0.6</v>
      </c>
      <c r="CC21" s="297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0" t="str">
        <f t="shared" si="19"/>
        <v/>
      </c>
      <c r="AZ22" s="310" t="str">
        <f t="shared" si="20"/>
        <v/>
      </c>
      <c r="BA22" s="311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8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6" t="str">
        <f>+VLOOKUP(G22,Liste!$A$7:$H$69,8,FALSE)</f>
        <v>Résineux</v>
      </c>
      <c r="BU22" s="296">
        <f t="shared" si="3"/>
        <v>0</v>
      </c>
      <c r="BV22" s="298">
        <f t="shared" si="4"/>
        <v>1</v>
      </c>
      <c r="BW22" s="317">
        <v>0</v>
      </c>
      <c r="BX22" s="296">
        <f t="shared" si="5"/>
        <v>0.43</v>
      </c>
      <c r="BY22">
        <f t="shared" si="6"/>
        <v>0</v>
      </c>
      <c r="BZ22" s="302">
        <f t="shared" si="7"/>
        <v>0</v>
      </c>
      <c r="CB22" s="297">
        <v>0.6</v>
      </c>
      <c r="CC22" s="297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0" t="str">
        <f t="shared" si="19"/>
        <v/>
      </c>
      <c r="AZ23" s="310" t="str">
        <f t="shared" si="20"/>
        <v/>
      </c>
      <c r="BA23" s="311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8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6" t="str">
        <f>+VLOOKUP(G23,Liste!$A$7:$H$69,8,FALSE)</f>
        <v>Résineux</v>
      </c>
      <c r="BU23" s="296">
        <f t="shared" si="3"/>
        <v>0</v>
      </c>
      <c r="BV23" s="298">
        <f t="shared" si="4"/>
        <v>1</v>
      </c>
      <c r="BW23" s="317">
        <v>0</v>
      </c>
      <c r="BX23" s="296">
        <f t="shared" si="5"/>
        <v>0.43</v>
      </c>
      <c r="BY23">
        <f t="shared" si="6"/>
        <v>0</v>
      </c>
      <c r="BZ23" s="302">
        <f t="shared" si="7"/>
        <v>0</v>
      </c>
      <c r="CB23" s="297">
        <v>0.6</v>
      </c>
      <c r="CC23" s="297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0" t="str">
        <f t="shared" si="19"/>
        <v/>
      </c>
      <c r="AZ24" s="310" t="str">
        <f t="shared" si="20"/>
        <v/>
      </c>
      <c r="BA24" s="311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8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6" t="str">
        <f>+VLOOKUP(G24,Liste!$A$7:$H$69,8,FALSE)</f>
        <v>Résineux</v>
      </c>
      <c r="BU24" s="296">
        <f t="shared" si="3"/>
        <v>0</v>
      </c>
      <c r="BV24" s="298">
        <f t="shared" si="4"/>
        <v>1</v>
      </c>
      <c r="BW24" s="317">
        <v>0</v>
      </c>
      <c r="BX24" s="296">
        <f t="shared" si="5"/>
        <v>0.43</v>
      </c>
      <c r="BY24">
        <f t="shared" si="6"/>
        <v>0</v>
      </c>
      <c r="BZ24" s="302">
        <f t="shared" si="7"/>
        <v>0</v>
      </c>
      <c r="CB24" s="297">
        <v>0.6</v>
      </c>
      <c r="CC24" s="297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0" t="str">
        <f t="shared" si="19"/>
        <v/>
      </c>
      <c r="AZ25" s="310" t="str">
        <f t="shared" si="20"/>
        <v/>
      </c>
      <c r="BA25" s="311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8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6" t="str">
        <f>+VLOOKUP(G25,Liste!$A$7:$H$69,8,FALSE)</f>
        <v>Résineux</v>
      </c>
      <c r="BU25" s="296">
        <f t="shared" si="3"/>
        <v>0</v>
      </c>
      <c r="BV25" s="298">
        <f t="shared" si="4"/>
        <v>1</v>
      </c>
      <c r="BW25" s="317">
        <v>0</v>
      </c>
      <c r="BX25" s="296">
        <f t="shared" si="5"/>
        <v>0.43</v>
      </c>
      <c r="BY25">
        <f t="shared" si="6"/>
        <v>0</v>
      </c>
      <c r="BZ25" s="302">
        <f t="shared" si="7"/>
        <v>0</v>
      </c>
      <c r="CB25" s="297">
        <v>0.6</v>
      </c>
      <c r="CC25" s="297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0">
        <f t="shared" si="19"/>
        <v>0</v>
      </c>
      <c r="AZ26" s="310">
        <f t="shared" si="20"/>
        <v>0.78597461227368504</v>
      </c>
      <c r="BA26" s="311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8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6" t="str">
        <f>+VLOOKUP(G26,Liste!$A$7:$H$69,8,FALSE)</f>
        <v>Résineux</v>
      </c>
      <c r="BU26" s="296">
        <f t="shared" si="3"/>
        <v>0</v>
      </c>
      <c r="BV26" s="298">
        <f t="shared" si="4"/>
        <v>1</v>
      </c>
      <c r="BW26" s="317">
        <v>0</v>
      </c>
      <c r="BX26" s="296">
        <f t="shared" si="5"/>
        <v>0.43</v>
      </c>
      <c r="BY26">
        <f t="shared" si="6"/>
        <v>0</v>
      </c>
      <c r="BZ26" s="302">
        <f t="shared" si="7"/>
        <v>0</v>
      </c>
      <c r="CB26" s="297">
        <v>0.6</v>
      </c>
      <c r="CC26" s="297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0" t="str">
        <f t="shared" si="19"/>
        <v/>
      </c>
      <c r="AZ27" s="310" t="str">
        <f t="shared" si="20"/>
        <v/>
      </c>
      <c r="BA27" s="311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8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6" t="str">
        <f>+VLOOKUP(G27,Liste!$A$7:$H$69,8,FALSE)</f>
        <v>Résineux</v>
      </c>
      <c r="BU27" s="296">
        <f t="shared" si="3"/>
        <v>0</v>
      </c>
      <c r="BV27" s="298">
        <f t="shared" si="4"/>
        <v>1</v>
      </c>
      <c r="BW27" s="317">
        <v>0</v>
      </c>
      <c r="BX27" s="296">
        <f t="shared" si="5"/>
        <v>0.43</v>
      </c>
      <c r="BY27">
        <f t="shared" si="6"/>
        <v>0</v>
      </c>
      <c r="BZ27" s="302">
        <f t="shared" si="7"/>
        <v>0</v>
      </c>
      <c r="CB27" s="297">
        <v>0.6</v>
      </c>
      <c r="CC27" s="297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0" t="str">
        <f t="shared" si="19"/>
        <v/>
      </c>
      <c r="AZ28" s="310" t="str">
        <f t="shared" si="20"/>
        <v/>
      </c>
      <c r="BA28" s="311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8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6" t="str">
        <f>+VLOOKUP(G28,Liste!$A$7:$H$69,8,FALSE)</f>
        <v>Résineux</v>
      </c>
      <c r="BU28" s="296">
        <f t="shared" si="3"/>
        <v>0</v>
      </c>
      <c r="BV28" s="298">
        <f t="shared" si="4"/>
        <v>1</v>
      </c>
      <c r="BW28" s="317">
        <v>0</v>
      </c>
      <c r="BX28" s="296">
        <f t="shared" si="5"/>
        <v>0.43</v>
      </c>
      <c r="BY28">
        <f t="shared" si="6"/>
        <v>0</v>
      </c>
      <c r="BZ28" s="302">
        <f t="shared" si="7"/>
        <v>0</v>
      </c>
      <c r="CB28" s="297">
        <v>0.6</v>
      </c>
      <c r="CC28" s="297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0" t="str">
        <f t="shared" si="19"/>
        <v/>
      </c>
      <c r="AZ29" s="310" t="str">
        <f t="shared" si="20"/>
        <v/>
      </c>
      <c r="BA29" s="311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8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6" t="str">
        <f>+VLOOKUP(G29,Liste!$A$7:$H$69,8,FALSE)</f>
        <v>Résineux</v>
      </c>
      <c r="BU29" s="296">
        <f t="shared" si="3"/>
        <v>0</v>
      </c>
      <c r="BV29" s="298">
        <f t="shared" si="4"/>
        <v>1</v>
      </c>
      <c r="BW29" s="317">
        <v>0</v>
      </c>
      <c r="BX29" s="296">
        <f t="shared" si="5"/>
        <v>0.43</v>
      </c>
      <c r="BY29">
        <f t="shared" si="6"/>
        <v>0</v>
      </c>
      <c r="BZ29" s="302">
        <f t="shared" si="7"/>
        <v>0</v>
      </c>
      <c r="CB29" s="297">
        <v>0.6</v>
      </c>
      <c r="CC29" s="297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0" t="str">
        <f t="shared" si="19"/>
        <v/>
      </c>
      <c r="AZ30" s="310" t="str">
        <f t="shared" si="20"/>
        <v/>
      </c>
      <c r="BA30" s="311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8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6" t="str">
        <f>+VLOOKUP(G30,Liste!$A$7:$H$69,8,FALSE)</f>
        <v>Résineux</v>
      </c>
      <c r="BU30" s="296">
        <f t="shared" si="3"/>
        <v>0</v>
      </c>
      <c r="BV30" s="298">
        <f t="shared" si="4"/>
        <v>1</v>
      </c>
      <c r="BW30" s="317">
        <v>0</v>
      </c>
      <c r="BX30" s="296">
        <f t="shared" si="5"/>
        <v>0.43</v>
      </c>
      <c r="BY30">
        <f t="shared" si="6"/>
        <v>0</v>
      </c>
      <c r="BZ30" s="302">
        <f t="shared" si="7"/>
        <v>0</v>
      </c>
      <c r="CB30" s="297">
        <v>0.6</v>
      </c>
      <c r="CC30" s="297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0" t="str">
        <f t="shared" si="19"/>
        <v/>
      </c>
      <c r="AZ31" s="310" t="str">
        <f t="shared" si="20"/>
        <v/>
      </c>
      <c r="BA31" s="311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8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6" t="str">
        <f>+VLOOKUP(G31,Liste!$A$7:$H$69,8,FALSE)</f>
        <v>Résineux</v>
      </c>
      <c r="BU31" s="296">
        <f t="shared" si="3"/>
        <v>0</v>
      </c>
      <c r="BV31" s="298">
        <f t="shared" si="4"/>
        <v>1</v>
      </c>
      <c r="BW31" s="317">
        <v>0</v>
      </c>
      <c r="BX31" s="296">
        <f t="shared" si="5"/>
        <v>0.43</v>
      </c>
      <c r="BY31">
        <f t="shared" si="6"/>
        <v>0</v>
      </c>
      <c r="BZ31" s="302">
        <f t="shared" si="7"/>
        <v>0</v>
      </c>
      <c r="CB31" s="297">
        <v>0.6</v>
      </c>
      <c r="CC31" s="297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0" t="str">
        <f t="shared" si="19"/>
        <v/>
      </c>
      <c r="AZ32" s="310" t="str">
        <f t="shared" si="20"/>
        <v/>
      </c>
      <c r="BA32" s="311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8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6" t="str">
        <f>+VLOOKUP(G32,Liste!$A$7:$H$69,8,FALSE)</f>
        <v>Résineux</v>
      </c>
      <c r="BU32" s="296">
        <f t="shared" si="3"/>
        <v>0</v>
      </c>
      <c r="BV32" s="298">
        <f t="shared" si="4"/>
        <v>1</v>
      </c>
      <c r="BW32" s="317">
        <v>0</v>
      </c>
      <c r="BX32" s="296">
        <f t="shared" si="5"/>
        <v>0.43</v>
      </c>
      <c r="BY32">
        <f t="shared" si="6"/>
        <v>0</v>
      </c>
      <c r="BZ32" s="302">
        <f t="shared" si="7"/>
        <v>0</v>
      </c>
      <c r="CB32" s="297">
        <v>0.6</v>
      </c>
      <c r="CC32" s="297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0">
        <f t="shared" si="19"/>
        <v>0</v>
      </c>
      <c r="AZ33" s="310">
        <f t="shared" si="20"/>
        <v>0.87265621923334813</v>
      </c>
      <c r="BA33" s="311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8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6" t="str">
        <f>+VLOOKUP(G33,Liste!$A$7:$H$69,8,FALSE)</f>
        <v>Résineux</v>
      </c>
      <c r="BU33" s="296">
        <f t="shared" si="3"/>
        <v>0</v>
      </c>
      <c r="BV33" s="298">
        <f t="shared" si="4"/>
        <v>1</v>
      </c>
      <c r="BW33" s="317">
        <v>0</v>
      </c>
      <c r="BX33" s="296">
        <f t="shared" si="5"/>
        <v>0.43</v>
      </c>
      <c r="BY33">
        <f t="shared" si="6"/>
        <v>0</v>
      </c>
      <c r="BZ33" s="302">
        <f t="shared" si="7"/>
        <v>0</v>
      </c>
      <c r="CB33" s="297">
        <v>0.6</v>
      </c>
      <c r="CC33" s="297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0" t="str">
        <f t="shared" si="19"/>
        <v/>
      </c>
      <c r="AZ34" s="310" t="str">
        <f t="shared" si="20"/>
        <v/>
      </c>
      <c r="BA34" s="311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8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6" t="str">
        <f>+VLOOKUP(G34,Liste!$A$7:$H$69,8,FALSE)</f>
        <v>Résineux</v>
      </c>
      <c r="BU34" s="296">
        <f t="shared" si="3"/>
        <v>0</v>
      </c>
      <c r="BV34" s="298">
        <f t="shared" si="4"/>
        <v>1</v>
      </c>
      <c r="BW34" s="317">
        <v>0</v>
      </c>
      <c r="BX34" s="296">
        <f t="shared" si="5"/>
        <v>0.43</v>
      </c>
      <c r="BY34">
        <f t="shared" si="6"/>
        <v>0</v>
      </c>
      <c r="BZ34" s="302">
        <f t="shared" si="7"/>
        <v>0</v>
      </c>
      <c r="CB34" s="297">
        <v>0.6</v>
      </c>
      <c r="CC34" s="297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0" t="str">
        <f t="shared" si="19"/>
        <v/>
      </c>
      <c r="AZ35" s="310" t="str">
        <f t="shared" si="20"/>
        <v/>
      </c>
      <c r="BA35" s="311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8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6" t="str">
        <f>+VLOOKUP(G35,Liste!$A$7:$H$69,8,FALSE)</f>
        <v>Résineux</v>
      </c>
      <c r="BU35" s="296">
        <f t="shared" si="3"/>
        <v>0</v>
      </c>
      <c r="BV35" s="298">
        <f t="shared" si="4"/>
        <v>1</v>
      </c>
      <c r="BW35" s="317">
        <v>0</v>
      </c>
      <c r="BX35" s="296">
        <f t="shared" si="5"/>
        <v>0.43</v>
      </c>
      <c r="BY35">
        <f t="shared" si="6"/>
        <v>0</v>
      </c>
      <c r="BZ35" s="302">
        <f t="shared" si="7"/>
        <v>0</v>
      </c>
      <c r="CB35" s="297">
        <v>0.6</v>
      </c>
      <c r="CC35" s="297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0" t="str">
        <f t="shared" si="19"/>
        <v/>
      </c>
      <c r="AZ36" s="310" t="str">
        <f t="shared" si="20"/>
        <v/>
      </c>
      <c r="BA36" s="311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8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6" t="str">
        <f>+VLOOKUP(G36,Liste!$A$7:$H$69,8,FALSE)</f>
        <v>Résineux</v>
      </c>
      <c r="BU36" s="296">
        <f t="shared" si="3"/>
        <v>0</v>
      </c>
      <c r="BV36" s="298">
        <f t="shared" si="4"/>
        <v>1</v>
      </c>
      <c r="BW36" s="317">
        <v>0</v>
      </c>
      <c r="BX36" s="296">
        <f t="shared" si="5"/>
        <v>0.43</v>
      </c>
      <c r="BY36">
        <f t="shared" si="6"/>
        <v>0</v>
      </c>
      <c r="BZ36" s="302">
        <f t="shared" si="7"/>
        <v>0</v>
      </c>
      <c r="CB36" s="297">
        <v>0.6</v>
      </c>
      <c r="CC36" s="297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0" t="str">
        <f t="shared" si="19"/>
        <v/>
      </c>
      <c r="AZ37" s="310" t="str">
        <f t="shared" si="20"/>
        <v/>
      </c>
      <c r="BA37" s="311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8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6" t="str">
        <f>+VLOOKUP(G37,Liste!$A$7:$H$69,8,FALSE)</f>
        <v>Résineux</v>
      </c>
      <c r="BU37" s="296">
        <f t="shared" si="3"/>
        <v>0</v>
      </c>
      <c r="BV37" s="298">
        <f t="shared" si="4"/>
        <v>1</v>
      </c>
      <c r="BW37" s="317">
        <v>0</v>
      </c>
      <c r="BX37" s="296">
        <f t="shared" si="5"/>
        <v>0.43</v>
      </c>
      <c r="BY37">
        <f t="shared" si="6"/>
        <v>0</v>
      </c>
      <c r="BZ37" s="302">
        <f t="shared" si="7"/>
        <v>0</v>
      </c>
      <c r="CB37" s="297">
        <v>0.6</v>
      </c>
      <c r="CC37" s="297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0" t="str">
        <f t="shared" si="19"/>
        <v/>
      </c>
      <c r="AZ38" s="310" t="str">
        <f t="shared" si="20"/>
        <v/>
      </c>
      <c r="BA38" s="311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8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6" t="str">
        <f>+VLOOKUP(G38,Liste!$A$7:$H$69,8,FALSE)</f>
        <v>Résineux</v>
      </c>
      <c r="BU38" s="296">
        <f t="shared" si="3"/>
        <v>0</v>
      </c>
      <c r="BV38" s="298">
        <f t="shared" si="4"/>
        <v>1</v>
      </c>
      <c r="BW38" s="317">
        <v>0</v>
      </c>
      <c r="BX38" s="296">
        <f t="shared" si="5"/>
        <v>0.43</v>
      </c>
      <c r="BY38">
        <f t="shared" si="6"/>
        <v>0</v>
      </c>
      <c r="BZ38" s="302">
        <f t="shared" si="7"/>
        <v>0</v>
      </c>
      <c r="CB38" s="297">
        <v>0.6</v>
      </c>
      <c r="CC38" s="297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0" t="str">
        <f t="shared" si="19"/>
        <v/>
      </c>
      <c r="AZ39" s="310" t="str">
        <f t="shared" si="20"/>
        <v/>
      </c>
      <c r="BA39" s="311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8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6" t="str">
        <f>+VLOOKUP(G39,Liste!$A$7:$H$69,8,FALSE)</f>
        <v>Résineux</v>
      </c>
      <c r="BU39" s="296">
        <f t="shared" si="3"/>
        <v>0</v>
      </c>
      <c r="BV39" s="298">
        <f t="shared" si="4"/>
        <v>1</v>
      </c>
      <c r="BW39" s="317">
        <v>0</v>
      </c>
      <c r="BX39" s="296">
        <f t="shared" si="5"/>
        <v>0.43</v>
      </c>
      <c r="BY39">
        <f t="shared" si="6"/>
        <v>0</v>
      </c>
      <c r="BZ39" s="302">
        <f t="shared" si="7"/>
        <v>0</v>
      </c>
      <c r="CB39" s="297">
        <v>0.6</v>
      </c>
      <c r="CC39" s="297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0">
        <f t="shared" si="19"/>
        <v>0</v>
      </c>
      <c r="AZ40" s="310">
        <f t="shared" si="20"/>
        <v>0.91900789075703981</v>
      </c>
      <c r="BA40" s="311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8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6" t="str">
        <f>+VLOOKUP(G40,Liste!$A$7:$H$69,8,FALSE)</f>
        <v>Résineux</v>
      </c>
      <c r="BU40" s="296">
        <f t="shared" si="3"/>
        <v>0</v>
      </c>
      <c r="BV40" s="298">
        <f t="shared" si="4"/>
        <v>1</v>
      </c>
      <c r="BW40" s="317">
        <v>0</v>
      </c>
      <c r="BX40" s="296">
        <f t="shared" si="5"/>
        <v>0.43</v>
      </c>
      <c r="BY40">
        <f t="shared" si="6"/>
        <v>0</v>
      </c>
      <c r="BZ40" s="302">
        <f t="shared" si="7"/>
        <v>0</v>
      </c>
      <c r="CB40" s="297">
        <v>0.6</v>
      </c>
      <c r="CC40" s="297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0" t="str">
        <f t="shared" si="19"/>
        <v/>
      </c>
      <c r="AZ41" s="310" t="str">
        <f t="shared" si="20"/>
        <v/>
      </c>
      <c r="BA41" s="311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8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6" t="str">
        <f>+VLOOKUP(G41,Liste!$A$7:$H$69,8,FALSE)</f>
        <v>Résineux</v>
      </c>
      <c r="BU41" s="296">
        <f t="shared" si="3"/>
        <v>0</v>
      </c>
      <c r="BV41" s="298">
        <f t="shared" si="4"/>
        <v>1</v>
      </c>
      <c r="BW41" s="317">
        <v>0</v>
      </c>
      <c r="BX41" s="296">
        <f t="shared" si="5"/>
        <v>0.43</v>
      </c>
      <c r="BY41">
        <f t="shared" si="6"/>
        <v>0</v>
      </c>
      <c r="BZ41" s="302">
        <f t="shared" si="7"/>
        <v>0</v>
      </c>
      <c r="CB41" s="297">
        <v>0.6</v>
      </c>
      <c r="CC41" s="297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0" t="str">
        <f t="shared" si="19"/>
        <v/>
      </c>
      <c r="AZ42" s="310" t="str">
        <f t="shared" si="20"/>
        <v/>
      </c>
      <c r="BA42" s="311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8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6" t="str">
        <f>+VLOOKUP(G42,Liste!$A$7:$H$69,8,FALSE)</f>
        <v>Résineux</v>
      </c>
      <c r="BU42" s="296">
        <f t="shared" si="3"/>
        <v>0</v>
      </c>
      <c r="BV42" s="298">
        <f t="shared" si="4"/>
        <v>1</v>
      </c>
      <c r="BW42" s="317">
        <v>0</v>
      </c>
      <c r="BX42" s="296">
        <f t="shared" si="5"/>
        <v>0.43</v>
      </c>
      <c r="BY42">
        <f t="shared" si="6"/>
        <v>0</v>
      </c>
      <c r="BZ42" s="302">
        <f t="shared" si="7"/>
        <v>0</v>
      </c>
      <c r="CB42" s="297">
        <v>0.6</v>
      </c>
      <c r="CC42" s="297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0" t="str">
        <f t="shared" si="19"/>
        <v/>
      </c>
      <c r="AZ43" s="310" t="str">
        <f t="shared" si="20"/>
        <v/>
      </c>
      <c r="BA43" s="311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8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6" t="str">
        <f>+VLOOKUP(G43,Liste!$A$7:$H$69,8,FALSE)</f>
        <v>Résineux</v>
      </c>
      <c r="BU43" s="296">
        <f t="shared" si="3"/>
        <v>0</v>
      </c>
      <c r="BV43" s="298">
        <f t="shared" si="4"/>
        <v>1</v>
      </c>
      <c r="BW43" s="317">
        <v>0</v>
      </c>
      <c r="BX43" s="296">
        <f t="shared" si="5"/>
        <v>0.43</v>
      </c>
      <c r="BY43">
        <f t="shared" si="6"/>
        <v>0</v>
      </c>
      <c r="BZ43" s="302">
        <f t="shared" si="7"/>
        <v>0</v>
      </c>
      <c r="CB43" s="297">
        <v>0.6</v>
      </c>
      <c r="CC43" s="297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0" t="str">
        <f t="shared" si="19"/>
        <v/>
      </c>
      <c r="AZ44" s="310" t="str">
        <f t="shared" si="20"/>
        <v/>
      </c>
      <c r="BA44" s="311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8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6" t="str">
        <f>+VLOOKUP(G44,Liste!$A$7:$H$69,8,FALSE)</f>
        <v>Résineux</v>
      </c>
      <c r="BU44" s="296">
        <f t="shared" si="3"/>
        <v>0</v>
      </c>
      <c r="BV44" s="298">
        <f t="shared" si="4"/>
        <v>1</v>
      </c>
      <c r="BW44" s="317">
        <v>0</v>
      </c>
      <c r="BX44" s="296">
        <f t="shared" si="5"/>
        <v>0.43</v>
      </c>
      <c r="BY44">
        <f t="shared" si="6"/>
        <v>0</v>
      </c>
      <c r="BZ44" s="302">
        <f t="shared" si="7"/>
        <v>0</v>
      </c>
      <c r="CB44" s="297">
        <v>0.6</v>
      </c>
      <c r="CC44" s="297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0" t="str">
        <f t="shared" si="19"/>
        <v/>
      </c>
      <c r="AZ45" s="310" t="str">
        <f t="shared" si="20"/>
        <v/>
      </c>
      <c r="BA45" s="311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8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6" t="str">
        <f>+VLOOKUP(G45,Liste!$A$7:$H$69,8,FALSE)</f>
        <v>Résineux</v>
      </c>
      <c r="BU45" s="296">
        <f t="shared" si="3"/>
        <v>0</v>
      </c>
      <c r="BV45" s="298">
        <f t="shared" si="4"/>
        <v>1</v>
      </c>
      <c r="BW45" s="317">
        <v>0</v>
      </c>
      <c r="BX45" s="296">
        <f t="shared" si="5"/>
        <v>0.43</v>
      </c>
      <c r="BY45">
        <f t="shared" si="6"/>
        <v>0</v>
      </c>
      <c r="BZ45" s="302">
        <f t="shared" si="7"/>
        <v>0</v>
      </c>
      <c r="CB45" s="297">
        <v>0.6</v>
      </c>
      <c r="CC45" s="297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0" t="str">
        <f t="shared" si="19"/>
        <v/>
      </c>
      <c r="AZ46" s="310" t="str">
        <f t="shared" si="20"/>
        <v/>
      </c>
      <c r="BA46" s="311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8"/>
      <c r="BM46" s="13">
        <v>130.09512196666674</v>
      </c>
      <c r="BN46" s="13">
        <v>681.92720354675032</v>
      </c>
      <c r="BP46" s="13">
        <v>323.23</v>
      </c>
      <c r="BQ46" s="13"/>
      <c r="BT46" s="296" t="str">
        <f>+VLOOKUP(G46,Liste!$A$7:$H$69,8,FALSE)</f>
        <v>Résineux</v>
      </c>
      <c r="BU46" s="296">
        <f t="shared" si="3"/>
        <v>0</v>
      </c>
      <c r="BV46" s="298">
        <f t="shared" si="4"/>
        <v>1</v>
      </c>
      <c r="BW46" s="317">
        <v>0</v>
      </c>
      <c r="BX46" s="296">
        <f t="shared" si="5"/>
        <v>0.43</v>
      </c>
      <c r="BY46">
        <f t="shared" si="6"/>
        <v>0</v>
      </c>
      <c r="BZ46" s="302">
        <f t="shared" si="7"/>
        <v>0</v>
      </c>
      <c r="CB46" s="297">
        <v>0.6</v>
      </c>
      <c r="CC46" s="297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0">
        <f t="shared" si="19"/>
        <v>0.24649664870468208</v>
      </c>
      <c r="AZ47" s="310">
        <f t="shared" si="20"/>
        <v>0.71293730449516746</v>
      </c>
      <c r="BA47" s="311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8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6" t="str">
        <f>+VLOOKUP(G47,Liste!$A$7:$H$69,8,FALSE)</f>
        <v>Résineux</v>
      </c>
      <c r="BU47" s="296">
        <f t="shared" si="3"/>
        <v>0</v>
      </c>
      <c r="BV47" s="298">
        <f t="shared" si="4"/>
        <v>1</v>
      </c>
      <c r="BW47" s="317">
        <v>0</v>
      </c>
      <c r="BX47" s="296">
        <f t="shared" si="5"/>
        <v>0.43</v>
      </c>
      <c r="BY47">
        <f t="shared" si="6"/>
        <v>0</v>
      </c>
      <c r="BZ47" s="302">
        <f t="shared" si="7"/>
        <v>0</v>
      </c>
      <c r="CB47" s="297">
        <v>0.6</v>
      </c>
      <c r="CC47" s="297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8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6" t="str">
        <f>+VLOOKUP(G48,Liste!$A$7:$H$69,8,FALSE)</f>
        <v>Résineux</v>
      </c>
      <c r="BU48" s="296">
        <f t="shared" si="3"/>
        <v>0</v>
      </c>
      <c r="BV48" s="298">
        <f t="shared" si="4"/>
        <v>1</v>
      </c>
      <c r="BW48" s="317">
        <v>0</v>
      </c>
      <c r="BX48" s="296">
        <f t="shared" si="5"/>
        <v>0.43</v>
      </c>
      <c r="BY48">
        <f t="shared" si="6"/>
        <v>0</v>
      </c>
      <c r="BZ48" s="302">
        <f t="shared" si="7"/>
        <v>0</v>
      </c>
      <c r="CB48" s="297">
        <v>0.6</v>
      </c>
      <c r="CC48" s="297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8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6" t="str">
        <f>+VLOOKUP(G49,Liste!$A$7:$H$69,8,FALSE)</f>
        <v>Résineux</v>
      </c>
      <c r="BU49" s="296">
        <f t="shared" si="3"/>
        <v>0</v>
      </c>
      <c r="BV49" s="298">
        <f t="shared" si="4"/>
        <v>1</v>
      </c>
      <c r="BW49" s="317">
        <v>0</v>
      </c>
      <c r="BX49" s="296">
        <f t="shared" si="5"/>
        <v>0.43</v>
      </c>
      <c r="BY49">
        <f t="shared" si="6"/>
        <v>53.26416562814839</v>
      </c>
      <c r="BZ49" s="302">
        <f t="shared" si="7"/>
        <v>53.26416562814839</v>
      </c>
      <c r="CB49" s="297">
        <v>0.6</v>
      </c>
      <c r="CC49" s="297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8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6" t="str">
        <f>+VLOOKUP(G50,Liste!$A$7:$H$69,8,FALSE)</f>
        <v>Résineux</v>
      </c>
      <c r="BU50" s="296">
        <f t="shared" si="3"/>
        <v>0</v>
      </c>
      <c r="BV50" s="298">
        <f t="shared" si="4"/>
        <v>1</v>
      </c>
      <c r="BW50" s="317">
        <v>0</v>
      </c>
      <c r="BX50" s="296">
        <f t="shared" si="5"/>
        <v>0.43</v>
      </c>
      <c r="BY50">
        <f t="shared" si="6"/>
        <v>0</v>
      </c>
      <c r="BZ50" s="302">
        <f t="shared" si="7"/>
        <v>53.26416562814839</v>
      </c>
      <c r="CB50" s="297">
        <v>0.6</v>
      </c>
      <c r="CC50" s="297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8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6" t="str">
        <f>+VLOOKUP(G51,Liste!$A$7:$H$69,8,FALSE)</f>
        <v>Résineux</v>
      </c>
      <c r="BU51" s="296">
        <f t="shared" si="3"/>
        <v>0</v>
      </c>
      <c r="BV51" s="298">
        <f t="shared" si="4"/>
        <v>1</v>
      </c>
      <c r="BW51" s="317">
        <v>0</v>
      </c>
      <c r="BX51" s="296">
        <f t="shared" si="5"/>
        <v>0.43</v>
      </c>
      <c r="BY51">
        <f t="shared" si="6"/>
        <v>0</v>
      </c>
      <c r="BZ51" s="302">
        <f t="shared" si="7"/>
        <v>53.26416562814839</v>
      </c>
      <c r="CB51" s="297">
        <v>0.6</v>
      </c>
      <c r="CC51" s="297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8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6" t="str">
        <f>+VLOOKUP(G52,Liste!$A$7:$H$69,8,FALSE)</f>
        <v>Résineux</v>
      </c>
      <c r="BU52" s="296">
        <f t="shared" si="3"/>
        <v>0</v>
      </c>
      <c r="BV52" s="298">
        <f t="shared" si="4"/>
        <v>1</v>
      </c>
      <c r="BW52" s="317">
        <v>0</v>
      </c>
      <c r="BX52" s="296">
        <f t="shared" si="5"/>
        <v>0.43</v>
      </c>
      <c r="BY52">
        <f t="shared" si="6"/>
        <v>0</v>
      </c>
      <c r="BZ52" s="302">
        <f t="shared" si="7"/>
        <v>53.26416562814839</v>
      </c>
      <c r="CB52" s="297">
        <v>0.6</v>
      </c>
      <c r="CC52" s="297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8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6" t="str">
        <f>+VLOOKUP(G53,Liste!$A$7:$H$69,8,FALSE)</f>
        <v>Résineux</v>
      </c>
      <c r="BU53" s="296">
        <f t="shared" si="3"/>
        <v>0</v>
      </c>
      <c r="BV53" s="298">
        <f t="shared" si="4"/>
        <v>1</v>
      </c>
      <c r="BW53" s="317">
        <v>0</v>
      </c>
      <c r="BX53" s="296">
        <f t="shared" si="5"/>
        <v>0.43</v>
      </c>
      <c r="BY53">
        <f t="shared" si="6"/>
        <v>0</v>
      </c>
      <c r="BZ53" s="302">
        <f t="shared" si="7"/>
        <v>53.26416562814839</v>
      </c>
      <c r="CB53" s="297">
        <v>0.6</v>
      </c>
      <c r="CC53" s="297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8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6" t="str">
        <f>+VLOOKUP(G54,Liste!$A$7:$H$69,8,FALSE)</f>
        <v>Résineux</v>
      </c>
      <c r="BU54" s="296">
        <f t="shared" si="3"/>
        <v>0</v>
      </c>
      <c r="BV54" s="298">
        <f t="shared" si="4"/>
        <v>1</v>
      </c>
      <c r="BW54" s="317">
        <v>0</v>
      </c>
      <c r="BX54" s="296">
        <f t="shared" si="5"/>
        <v>0.43</v>
      </c>
      <c r="BY54">
        <f t="shared" si="6"/>
        <v>0</v>
      </c>
      <c r="BZ54" s="302">
        <f t="shared" si="7"/>
        <v>53.26416562814839</v>
      </c>
      <c r="CB54" s="297">
        <v>0.6</v>
      </c>
      <c r="CC54" s="297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8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6" t="str">
        <f>+VLOOKUP(G55,Liste!$A$7:$H$69,8,FALSE)</f>
        <v>Résineux</v>
      </c>
      <c r="BU55" s="296">
        <f t="shared" si="3"/>
        <v>0</v>
      </c>
      <c r="BV55" s="298">
        <f t="shared" si="4"/>
        <v>1</v>
      </c>
      <c r="BW55" s="317">
        <v>0</v>
      </c>
      <c r="BX55" s="296">
        <f t="shared" si="5"/>
        <v>0.43</v>
      </c>
      <c r="BY55">
        <f t="shared" si="6"/>
        <v>0</v>
      </c>
      <c r="BZ55" s="302">
        <f t="shared" si="7"/>
        <v>53.26416562814839</v>
      </c>
      <c r="CB55" s="297">
        <v>0.6</v>
      </c>
      <c r="CC55" s="297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8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6" t="str">
        <f>+VLOOKUP(G56,Liste!$A$7:$H$69,8,FALSE)</f>
        <v>Résineux</v>
      </c>
      <c r="BU56" s="296">
        <f t="shared" si="3"/>
        <v>0</v>
      </c>
      <c r="BV56" s="298">
        <f t="shared" si="4"/>
        <v>1</v>
      </c>
      <c r="BW56" s="317">
        <v>0</v>
      </c>
      <c r="BX56" s="296">
        <f t="shared" si="5"/>
        <v>0.43</v>
      </c>
      <c r="BY56">
        <f t="shared" si="6"/>
        <v>13.809572879373125</v>
      </c>
      <c r="BZ56" s="302">
        <f t="shared" si="7"/>
        <v>67.073738507521512</v>
      </c>
      <c r="CB56" s="297">
        <v>0.6</v>
      </c>
      <c r="CC56" s="297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8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6" t="str">
        <f>+VLOOKUP(G57,Liste!$A$7:$H$69,8,FALSE)</f>
        <v>Résineux</v>
      </c>
      <c r="BU57" s="296">
        <f t="shared" si="3"/>
        <v>0</v>
      </c>
      <c r="BV57" s="298">
        <f t="shared" si="4"/>
        <v>1</v>
      </c>
      <c r="BW57" s="317">
        <v>0</v>
      </c>
      <c r="BX57" s="296">
        <f t="shared" si="5"/>
        <v>0.43</v>
      </c>
      <c r="BY57">
        <f t="shared" si="6"/>
        <v>0</v>
      </c>
      <c r="BZ57" s="302">
        <f t="shared" si="7"/>
        <v>0</v>
      </c>
      <c r="CB57" s="297">
        <v>0.6</v>
      </c>
      <c r="CC57" s="297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8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6" t="str">
        <f>+VLOOKUP(G58,Liste!$A$7:$H$69,8,FALSE)</f>
        <v>Résineux</v>
      </c>
      <c r="BU58" s="296">
        <f t="shared" si="3"/>
        <v>0</v>
      </c>
      <c r="BV58" s="298">
        <f t="shared" si="4"/>
        <v>1</v>
      </c>
      <c r="BW58" s="317">
        <v>0</v>
      </c>
      <c r="BX58" s="296">
        <f t="shared" si="5"/>
        <v>0.43</v>
      </c>
      <c r="BY58">
        <f t="shared" si="6"/>
        <v>0</v>
      </c>
      <c r="BZ58" s="302">
        <f t="shared" si="7"/>
        <v>0</v>
      </c>
      <c r="CB58" s="297">
        <v>0.6</v>
      </c>
      <c r="CC58" s="297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8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6" t="str">
        <f>+VLOOKUP(G59,Liste!$A$7:$H$69,8,FALSE)</f>
        <v>Résineux</v>
      </c>
      <c r="BU59" s="296">
        <f t="shared" si="3"/>
        <v>0</v>
      </c>
      <c r="BV59" s="298">
        <f t="shared" si="4"/>
        <v>1</v>
      </c>
      <c r="BW59" s="317">
        <v>0</v>
      </c>
      <c r="BX59" s="296">
        <f t="shared" si="5"/>
        <v>0.43</v>
      </c>
      <c r="BY59">
        <f t="shared" si="6"/>
        <v>0</v>
      </c>
      <c r="BZ59" s="302">
        <f t="shared" si="7"/>
        <v>0</v>
      </c>
      <c r="CB59" s="297">
        <v>0.6</v>
      </c>
      <c r="CC59" s="297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8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6" t="str">
        <f>+VLOOKUP(G60,Liste!$A$7:$H$69,8,FALSE)</f>
        <v>Résineux</v>
      </c>
      <c r="BU60" s="296">
        <f t="shared" si="3"/>
        <v>0</v>
      </c>
      <c r="BV60" s="298">
        <f t="shared" si="4"/>
        <v>1</v>
      </c>
      <c r="BW60" s="317">
        <v>0</v>
      </c>
      <c r="BX60" s="296">
        <f t="shared" si="5"/>
        <v>0.43</v>
      </c>
      <c r="BY60">
        <f t="shared" si="6"/>
        <v>0</v>
      </c>
      <c r="BZ60" s="302">
        <f t="shared" si="7"/>
        <v>0</v>
      </c>
      <c r="CB60" s="297">
        <v>0.6</v>
      </c>
      <c r="CC60" s="297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8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6" t="str">
        <f>+VLOOKUP(G61,Liste!$A$7:$H$69,8,FALSE)</f>
        <v>Résineux</v>
      </c>
      <c r="BU61" s="296">
        <f t="shared" si="3"/>
        <v>0</v>
      </c>
      <c r="BV61" s="298">
        <f t="shared" si="4"/>
        <v>1</v>
      </c>
      <c r="BW61" s="317">
        <v>0</v>
      </c>
      <c r="BX61" s="296">
        <f t="shared" si="5"/>
        <v>0.43</v>
      </c>
      <c r="BY61">
        <f t="shared" si="6"/>
        <v>0</v>
      </c>
      <c r="BZ61" s="302">
        <f t="shared" si="7"/>
        <v>0</v>
      </c>
      <c r="CB61" s="297">
        <v>0.6</v>
      </c>
      <c r="CC61" s="297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8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6" t="str">
        <f>+VLOOKUP(G62,Liste!$A$7:$H$69,8,FALSE)</f>
        <v>Résineux</v>
      </c>
      <c r="BU62" s="296">
        <f t="shared" si="3"/>
        <v>0</v>
      </c>
      <c r="BV62" s="298">
        <f t="shared" si="4"/>
        <v>1</v>
      </c>
      <c r="BW62" s="317">
        <v>0</v>
      </c>
      <c r="BX62" s="296">
        <f t="shared" si="5"/>
        <v>0.43</v>
      </c>
      <c r="BY62">
        <f t="shared" si="6"/>
        <v>0</v>
      </c>
      <c r="BZ62" s="302">
        <f t="shared" si="7"/>
        <v>0</v>
      </c>
      <c r="CB62" s="297">
        <v>0.6</v>
      </c>
      <c r="CC62" s="297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8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6" t="str">
        <f>+VLOOKUP(G63,Liste!$A$7:$H$69,8,FALSE)</f>
        <v>Résineux</v>
      </c>
      <c r="BU63" s="296">
        <f t="shared" si="3"/>
        <v>0</v>
      </c>
      <c r="BV63" s="298">
        <f t="shared" si="4"/>
        <v>1</v>
      </c>
      <c r="BW63" s="317">
        <v>0</v>
      </c>
      <c r="BX63" s="296">
        <f t="shared" si="5"/>
        <v>0.43</v>
      </c>
      <c r="BY63">
        <f t="shared" si="6"/>
        <v>0</v>
      </c>
      <c r="BZ63" s="302">
        <f t="shared" si="7"/>
        <v>0</v>
      </c>
      <c r="CB63" s="297">
        <v>0.6</v>
      </c>
      <c r="CC63" s="297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8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6" t="str">
        <f>+VLOOKUP(G64,Liste!$A$7:$H$69,8,FALSE)</f>
        <v>Résineux</v>
      </c>
      <c r="BU64" s="296">
        <f t="shared" si="3"/>
        <v>0</v>
      </c>
      <c r="BV64" s="298">
        <f t="shared" si="4"/>
        <v>1</v>
      </c>
      <c r="BW64" s="317">
        <v>0</v>
      </c>
      <c r="BX64" s="296">
        <f t="shared" si="5"/>
        <v>0.43</v>
      </c>
      <c r="BY64">
        <f t="shared" si="6"/>
        <v>0</v>
      </c>
      <c r="BZ64" s="302">
        <f t="shared" si="7"/>
        <v>0</v>
      </c>
      <c r="CB64" s="297">
        <v>0.6</v>
      </c>
      <c r="CC64" s="297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8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6" t="str">
        <f>+VLOOKUP(G65,Liste!$A$7:$H$69,8,FALSE)</f>
        <v>Résineux</v>
      </c>
      <c r="BU65" s="296">
        <f t="shared" si="3"/>
        <v>0</v>
      </c>
      <c r="BV65" s="298">
        <f t="shared" si="4"/>
        <v>1</v>
      </c>
      <c r="BW65" s="317">
        <v>0</v>
      </c>
      <c r="BX65" s="296">
        <f t="shared" si="5"/>
        <v>0.43</v>
      </c>
      <c r="BY65">
        <f t="shared" si="6"/>
        <v>0</v>
      </c>
      <c r="BZ65" s="302">
        <f t="shared" si="7"/>
        <v>0</v>
      </c>
      <c r="CB65" s="297">
        <v>0.6</v>
      </c>
      <c r="CC65" s="297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8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6" t="str">
        <f>+VLOOKUP(G66,Liste!$A$7:$H$69,8,FALSE)</f>
        <v>Résineux</v>
      </c>
      <c r="BU66" s="296">
        <f t="shared" si="3"/>
        <v>0</v>
      </c>
      <c r="BV66" s="298">
        <f t="shared" si="4"/>
        <v>1</v>
      </c>
      <c r="BW66" s="317">
        <v>0</v>
      </c>
      <c r="BX66" s="296">
        <f t="shared" si="5"/>
        <v>0.43</v>
      </c>
      <c r="BY66">
        <f t="shared" si="6"/>
        <v>0</v>
      </c>
      <c r="BZ66" s="302">
        <f t="shared" si="7"/>
        <v>0</v>
      </c>
      <c r="CB66" s="297">
        <v>0.6</v>
      </c>
      <c r="CC66" s="297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18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6" t="str">
        <f>+VLOOKUP(G67,Liste!$A$7:$H$69,8,FALSE)</f>
        <v>Résineux</v>
      </c>
      <c r="BU67" s="296">
        <f t="shared" si="3"/>
        <v>0</v>
      </c>
      <c r="BV67" s="298">
        <f t="shared" si="4"/>
        <v>1</v>
      </c>
      <c r="BW67" s="317">
        <v>0</v>
      </c>
      <c r="BX67" s="296">
        <f t="shared" si="5"/>
        <v>0.43</v>
      </c>
      <c r="BY67">
        <f t="shared" si="6"/>
        <v>0</v>
      </c>
      <c r="BZ67" s="302">
        <f t="shared" si="7"/>
        <v>0</v>
      </c>
      <c r="CB67" s="297">
        <v>0.6</v>
      </c>
      <c r="CC67" s="297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18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6" t="str">
        <f>+VLOOKUP(G68,Liste!$A$7:$H$69,8,FALSE)</f>
        <v>Résineux</v>
      </c>
      <c r="BU68" s="296">
        <f t="shared" ref="BU68:BU131" si="30">IF(BT68="Résineux",0%,100%)</f>
        <v>0</v>
      </c>
      <c r="BV68" s="298">
        <f t="shared" ref="BV68:BV131" si="31">+IF(BT68="Résineux",100%,0%)</f>
        <v>1</v>
      </c>
      <c r="BW68" s="317">
        <v>0</v>
      </c>
      <c r="BX68" s="296">
        <f t="shared" ref="BX68:BX131" si="32">+IF(BV68&lt;&gt;0,0.43,0.25)</f>
        <v>0.43</v>
      </c>
      <c r="BY68">
        <f t="shared" ref="BY68:BY131" si="33">+IF(BJ68&lt;=30,AV68*BX68,0)</f>
        <v>0</v>
      </c>
      <c r="BZ68" s="302">
        <f t="shared" ref="BZ68:BZ131" si="34">+IF(BJ68&gt;=31,0,BY68+BZ67)</f>
        <v>0</v>
      </c>
      <c r="CB68" s="297">
        <v>0.6</v>
      </c>
      <c r="CC68" s="297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18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6" t="str">
        <f>+VLOOKUP(G69,Liste!$A$7:$H$69,8,FALSE)</f>
        <v>Résineux</v>
      </c>
      <c r="BU69" s="296">
        <f t="shared" si="30"/>
        <v>0</v>
      </c>
      <c r="BV69" s="298">
        <f t="shared" si="31"/>
        <v>1</v>
      </c>
      <c r="BW69" s="317">
        <v>0</v>
      </c>
      <c r="BX69" s="296">
        <f t="shared" si="32"/>
        <v>0.43</v>
      </c>
      <c r="BY69">
        <f t="shared" si="33"/>
        <v>0</v>
      </c>
      <c r="BZ69" s="302">
        <f t="shared" si="34"/>
        <v>0</v>
      </c>
      <c r="CB69" s="297">
        <v>0.6</v>
      </c>
      <c r="CC69" s="297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18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6" t="str">
        <f>+VLOOKUP(G70,Liste!$A$7:$H$69,8,FALSE)</f>
        <v>Résineux</v>
      </c>
      <c r="BU70" s="296">
        <f t="shared" si="30"/>
        <v>0</v>
      </c>
      <c r="BV70" s="298">
        <f t="shared" si="31"/>
        <v>1</v>
      </c>
      <c r="BW70" s="317">
        <v>0</v>
      </c>
      <c r="BX70" s="296">
        <f t="shared" si="32"/>
        <v>0.43</v>
      </c>
      <c r="BY70">
        <f t="shared" si="33"/>
        <v>0</v>
      </c>
      <c r="BZ70" s="302">
        <f t="shared" si="34"/>
        <v>0</v>
      </c>
      <c r="CB70" s="297">
        <v>0.6</v>
      </c>
      <c r="CC70" s="297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18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6" t="str">
        <f>+VLOOKUP(G71,Liste!$A$7:$H$69,8,FALSE)</f>
        <v>Résineux</v>
      </c>
      <c r="BU71" s="296">
        <f t="shared" si="30"/>
        <v>0</v>
      </c>
      <c r="BV71" s="298">
        <f t="shared" si="31"/>
        <v>1</v>
      </c>
      <c r="BW71" s="317">
        <v>0</v>
      </c>
      <c r="BX71" s="296">
        <f t="shared" si="32"/>
        <v>0.43</v>
      </c>
      <c r="BY71">
        <f t="shared" si="33"/>
        <v>0</v>
      </c>
      <c r="BZ71" s="302">
        <f t="shared" si="34"/>
        <v>0</v>
      </c>
      <c r="CB71" s="297">
        <v>0.6</v>
      </c>
      <c r="CC71" s="297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18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6" t="str">
        <f>+VLOOKUP(G72,Liste!$A$7:$H$69,8,FALSE)</f>
        <v>Résineux</v>
      </c>
      <c r="BU72" s="296">
        <f t="shared" si="30"/>
        <v>0</v>
      </c>
      <c r="BV72" s="298">
        <f t="shared" si="31"/>
        <v>1</v>
      </c>
      <c r="BW72" s="317">
        <v>0</v>
      </c>
      <c r="BX72" s="296">
        <f t="shared" si="32"/>
        <v>0.43</v>
      </c>
      <c r="BY72">
        <f t="shared" si="33"/>
        <v>0</v>
      </c>
      <c r="BZ72" s="302">
        <f t="shared" si="34"/>
        <v>0</v>
      </c>
      <c r="CB72" s="297">
        <v>0.6</v>
      </c>
      <c r="CC72" s="297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18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6" t="str">
        <f>+VLOOKUP(G73,Liste!$A$7:$H$69,8,FALSE)</f>
        <v>Résineux</v>
      </c>
      <c r="BU73" s="296">
        <f t="shared" si="30"/>
        <v>0</v>
      </c>
      <c r="BV73" s="298">
        <f t="shared" si="31"/>
        <v>1</v>
      </c>
      <c r="BW73" s="317">
        <v>0</v>
      </c>
      <c r="BX73" s="296">
        <f t="shared" si="32"/>
        <v>0.43</v>
      </c>
      <c r="BY73">
        <f t="shared" si="33"/>
        <v>0</v>
      </c>
      <c r="BZ73" s="302">
        <f t="shared" si="34"/>
        <v>0</v>
      </c>
      <c r="CB73" s="297">
        <v>0.6</v>
      </c>
      <c r="CC73" s="297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18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6" t="str">
        <f>+VLOOKUP(G74,Liste!$A$7:$H$69,8,FALSE)</f>
        <v>Résineux</v>
      </c>
      <c r="BU74" s="296">
        <f t="shared" si="30"/>
        <v>0</v>
      </c>
      <c r="BV74" s="298">
        <f t="shared" si="31"/>
        <v>1</v>
      </c>
      <c r="BW74" s="317">
        <v>0</v>
      </c>
      <c r="BX74" s="296">
        <f t="shared" si="32"/>
        <v>0.43</v>
      </c>
      <c r="BY74">
        <f t="shared" si="33"/>
        <v>0</v>
      </c>
      <c r="BZ74" s="302">
        <f t="shared" si="34"/>
        <v>0</v>
      </c>
      <c r="CB74" s="297">
        <v>0.6</v>
      </c>
      <c r="CC74" s="297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18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6" t="str">
        <f>+VLOOKUP(G75,Liste!$A$7:$H$69,8,FALSE)</f>
        <v>Résineux</v>
      </c>
      <c r="BU75" s="296">
        <f t="shared" si="30"/>
        <v>0</v>
      </c>
      <c r="BV75" s="298">
        <f t="shared" si="31"/>
        <v>1</v>
      </c>
      <c r="BW75" s="317">
        <v>0</v>
      </c>
      <c r="BX75" s="296">
        <f t="shared" si="32"/>
        <v>0.43</v>
      </c>
      <c r="BY75">
        <f t="shared" si="33"/>
        <v>0</v>
      </c>
      <c r="BZ75" s="302">
        <f t="shared" si="34"/>
        <v>0</v>
      </c>
      <c r="CB75" s="297">
        <v>0.6</v>
      </c>
      <c r="CC75" s="297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18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6" t="str">
        <f>+VLOOKUP(G76,Liste!$A$7:$H$69,8,FALSE)</f>
        <v>Résineux</v>
      </c>
      <c r="BU76" s="296">
        <f t="shared" si="30"/>
        <v>0</v>
      </c>
      <c r="BV76" s="298">
        <f t="shared" si="31"/>
        <v>1</v>
      </c>
      <c r="BW76" s="317">
        <v>0</v>
      </c>
      <c r="BX76" s="296">
        <f t="shared" si="32"/>
        <v>0.43</v>
      </c>
      <c r="BY76">
        <f t="shared" si="33"/>
        <v>0</v>
      </c>
      <c r="BZ76" s="302">
        <f t="shared" si="34"/>
        <v>0</v>
      </c>
      <c r="CB76" s="297">
        <v>0.6</v>
      </c>
      <c r="CC76" s="297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18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6" t="str">
        <f>+VLOOKUP(G77,Liste!$A$7:$H$69,8,FALSE)</f>
        <v>Résineux</v>
      </c>
      <c r="BU77" s="296">
        <f t="shared" si="30"/>
        <v>0</v>
      </c>
      <c r="BV77" s="298">
        <f t="shared" si="31"/>
        <v>1</v>
      </c>
      <c r="BW77" s="317">
        <v>0</v>
      </c>
      <c r="BX77" s="296">
        <f t="shared" si="32"/>
        <v>0.43</v>
      </c>
      <c r="BY77">
        <f t="shared" si="33"/>
        <v>0</v>
      </c>
      <c r="BZ77" s="302">
        <f t="shared" si="34"/>
        <v>0</v>
      </c>
      <c r="CB77" s="297">
        <v>0.6</v>
      </c>
      <c r="CC77" s="297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18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6" t="str">
        <f>+VLOOKUP(G78,Liste!$A$7:$H$69,8,FALSE)</f>
        <v>Résineux</v>
      </c>
      <c r="BU78" s="296">
        <f t="shared" si="30"/>
        <v>0</v>
      </c>
      <c r="BV78" s="298">
        <f t="shared" si="31"/>
        <v>1</v>
      </c>
      <c r="BW78" s="317">
        <v>0</v>
      </c>
      <c r="BX78" s="296">
        <f t="shared" si="32"/>
        <v>0.43</v>
      </c>
      <c r="BY78">
        <f t="shared" si="33"/>
        <v>0</v>
      </c>
      <c r="BZ78" s="302">
        <f t="shared" si="34"/>
        <v>0</v>
      </c>
      <c r="CB78" s="297">
        <v>0.6</v>
      </c>
      <c r="CC78" s="297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18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6" t="str">
        <f>+VLOOKUP(G79,Liste!$A$7:$H$69,8,FALSE)</f>
        <v>Résineux</v>
      </c>
      <c r="BU79" s="296">
        <f t="shared" si="30"/>
        <v>0</v>
      </c>
      <c r="BV79" s="298">
        <f t="shared" si="31"/>
        <v>1</v>
      </c>
      <c r="BW79" s="317">
        <v>0</v>
      </c>
      <c r="BX79" s="296">
        <f t="shared" si="32"/>
        <v>0.43</v>
      </c>
      <c r="BY79">
        <f t="shared" si="33"/>
        <v>0</v>
      </c>
      <c r="BZ79" s="302">
        <f t="shared" si="34"/>
        <v>0</v>
      </c>
      <c r="CB79" s="297">
        <v>0.6</v>
      </c>
      <c r="CC79" s="297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18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6" t="str">
        <f>+VLOOKUP(G80,Liste!$A$7:$H$69,8,FALSE)</f>
        <v>Résineux</v>
      </c>
      <c r="BU80" s="296">
        <f t="shared" si="30"/>
        <v>0</v>
      </c>
      <c r="BV80" s="298">
        <f t="shared" si="31"/>
        <v>1</v>
      </c>
      <c r="BW80" s="317">
        <v>0</v>
      </c>
      <c r="BX80" s="296">
        <f t="shared" si="32"/>
        <v>0.43</v>
      </c>
      <c r="BY80">
        <f t="shared" si="33"/>
        <v>0</v>
      </c>
      <c r="BZ80" s="302">
        <f t="shared" si="34"/>
        <v>0</v>
      </c>
      <c r="CB80" s="297">
        <v>0.6</v>
      </c>
      <c r="CC80" s="297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18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6" t="str">
        <f>+VLOOKUP(G81,Liste!$A$7:$H$69,8,FALSE)</f>
        <v>Résineux</v>
      </c>
      <c r="BU81" s="296">
        <f t="shared" si="30"/>
        <v>0</v>
      </c>
      <c r="BV81" s="298">
        <f t="shared" si="31"/>
        <v>1</v>
      </c>
      <c r="BW81" s="317">
        <v>0</v>
      </c>
      <c r="BX81" s="296">
        <f t="shared" si="32"/>
        <v>0.43</v>
      </c>
      <c r="BY81">
        <f t="shared" si="33"/>
        <v>0</v>
      </c>
      <c r="BZ81" s="302">
        <f t="shared" si="34"/>
        <v>0</v>
      </c>
      <c r="CB81" s="297">
        <v>0.6</v>
      </c>
      <c r="CC81" s="297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18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6" t="str">
        <f>+VLOOKUP(G82,Liste!$A$7:$H$69,8,FALSE)</f>
        <v>Résineux</v>
      </c>
      <c r="BU82" s="296">
        <f t="shared" si="30"/>
        <v>0</v>
      </c>
      <c r="BV82" s="298">
        <f t="shared" si="31"/>
        <v>1</v>
      </c>
      <c r="BW82" s="317">
        <v>0</v>
      </c>
      <c r="BX82" s="296">
        <f t="shared" si="32"/>
        <v>0.43</v>
      </c>
      <c r="BY82">
        <f t="shared" si="33"/>
        <v>0</v>
      </c>
      <c r="BZ82" s="302">
        <f t="shared" si="34"/>
        <v>0</v>
      </c>
      <c r="CB82" s="297">
        <v>0.6</v>
      </c>
      <c r="CC82" s="297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18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6" t="str">
        <f>+VLOOKUP(G83,Liste!$A$7:$H$69,8,FALSE)</f>
        <v>Résineux</v>
      </c>
      <c r="BU83" s="296">
        <f t="shared" si="30"/>
        <v>0</v>
      </c>
      <c r="BV83" s="298">
        <f t="shared" si="31"/>
        <v>1</v>
      </c>
      <c r="BW83" s="317">
        <v>0</v>
      </c>
      <c r="BX83" s="296">
        <f t="shared" si="32"/>
        <v>0.43</v>
      </c>
      <c r="BY83">
        <f t="shared" si="33"/>
        <v>0</v>
      </c>
      <c r="BZ83" s="302">
        <f t="shared" si="34"/>
        <v>0</v>
      </c>
      <c r="CB83" s="297">
        <v>0.6</v>
      </c>
      <c r="CC83" s="297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18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6" t="str">
        <f>+VLOOKUP(G84,Liste!$A$7:$H$69,8,FALSE)</f>
        <v>Résineux</v>
      </c>
      <c r="BU84" s="296">
        <f t="shared" si="30"/>
        <v>0</v>
      </c>
      <c r="BV84" s="298">
        <f t="shared" si="31"/>
        <v>1</v>
      </c>
      <c r="BW84" s="317">
        <v>0</v>
      </c>
      <c r="BX84" s="296">
        <f t="shared" si="32"/>
        <v>0.43</v>
      </c>
      <c r="BY84">
        <f t="shared" si="33"/>
        <v>0</v>
      </c>
      <c r="BZ84" s="302">
        <f t="shared" si="34"/>
        <v>0</v>
      </c>
      <c r="CB84" s="297">
        <v>0.6</v>
      </c>
      <c r="CC84" s="297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18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6" t="str">
        <f>+VLOOKUP(G85,Liste!$A$7:$H$69,8,FALSE)</f>
        <v>Résineux</v>
      </c>
      <c r="BU85" s="296">
        <f t="shared" si="30"/>
        <v>0</v>
      </c>
      <c r="BV85" s="298">
        <f t="shared" si="31"/>
        <v>1</v>
      </c>
      <c r="BW85" s="317">
        <v>0</v>
      </c>
      <c r="BX85" s="296">
        <f t="shared" si="32"/>
        <v>0.43</v>
      </c>
      <c r="BY85">
        <f t="shared" si="33"/>
        <v>0</v>
      </c>
      <c r="BZ85" s="302">
        <f t="shared" si="34"/>
        <v>0</v>
      </c>
      <c r="CB85" s="297">
        <v>0.6</v>
      </c>
      <c r="CC85" s="297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18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6" t="str">
        <f>+VLOOKUP(G86,Liste!$A$7:$H$69,8,FALSE)</f>
        <v>Résineux</v>
      </c>
      <c r="BU86" s="296">
        <f t="shared" si="30"/>
        <v>0</v>
      </c>
      <c r="BV86" s="298">
        <f t="shared" si="31"/>
        <v>1</v>
      </c>
      <c r="BW86" s="317">
        <v>0</v>
      </c>
      <c r="BX86" s="296">
        <f t="shared" si="32"/>
        <v>0.43</v>
      </c>
      <c r="BY86">
        <f t="shared" si="33"/>
        <v>0</v>
      </c>
      <c r="BZ86" s="302">
        <f t="shared" si="34"/>
        <v>0</v>
      </c>
      <c r="CB86" s="297">
        <v>0.6</v>
      </c>
      <c r="CC86" s="297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18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6" t="str">
        <f>+VLOOKUP(G87,Liste!$A$7:$H$69,8,FALSE)</f>
        <v>Résineux</v>
      </c>
      <c r="BU87" s="296">
        <f t="shared" si="30"/>
        <v>0</v>
      </c>
      <c r="BV87" s="298">
        <f t="shared" si="31"/>
        <v>1</v>
      </c>
      <c r="BW87" s="317">
        <v>0</v>
      </c>
      <c r="BX87" s="296">
        <f t="shared" si="32"/>
        <v>0.43</v>
      </c>
      <c r="BY87">
        <f t="shared" si="33"/>
        <v>0</v>
      </c>
      <c r="BZ87" s="302">
        <f t="shared" si="34"/>
        <v>0</v>
      </c>
      <c r="CB87" s="297">
        <v>0.6</v>
      </c>
      <c r="CC87" s="297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18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6" t="str">
        <f>+VLOOKUP(G88,Liste!$A$7:$H$69,8,FALSE)</f>
        <v>Résineux</v>
      </c>
      <c r="BU88" s="296">
        <f t="shared" si="30"/>
        <v>0</v>
      </c>
      <c r="BV88" s="298">
        <f t="shared" si="31"/>
        <v>1</v>
      </c>
      <c r="BW88" s="317">
        <v>0</v>
      </c>
      <c r="BX88" s="296">
        <f t="shared" si="32"/>
        <v>0.43</v>
      </c>
      <c r="BY88">
        <f t="shared" si="33"/>
        <v>0</v>
      </c>
      <c r="BZ88" s="302">
        <f t="shared" si="34"/>
        <v>0</v>
      </c>
      <c r="CB88" s="297">
        <v>0.6</v>
      </c>
      <c r="CC88" s="297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18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6" t="str">
        <f>+VLOOKUP(G89,Liste!$A$7:$H$69,8,FALSE)</f>
        <v>Résineux</v>
      </c>
      <c r="BU89" s="296">
        <f t="shared" si="30"/>
        <v>0</v>
      </c>
      <c r="BV89" s="298">
        <f t="shared" si="31"/>
        <v>1</v>
      </c>
      <c r="BW89" s="317">
        <v>0</v>
      </c>
      <c r="BX89" s="296">
        <f t="shared" si="32"/>
        <v>0.43</v>
      </c>
      <c r="BY89">
        <f t="shared" si="33"/>
        <v>0</v>
      </c>
      <c r="BZ89" s="302">
        <f t="shared" si="34"/>
        <v>0</v>
      </c>
      <c r="CB89" s="297">
        <v>0.6</v>
      </c>
      <c r="CC89" s="297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18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6" t="str">
        <f>+VLOOKUP(G90,Liste!$A$7:$H$69,8,FALSE)</f>
        <v>Résineux</v>
      </c>
      <c r="BU90" s="296">
        <f t="shared" si="30"/>
        <v>0</v>
      </c>
      <c r="BV90" s="298">
        <f t="shared" si="31"/>
        <v>1</v>
      </c>
      <c r="BW90" s="317">
        <v>0</v>
      </c>
      <c r="BX90" s="296">
        <f t="shared" si="32"/>
        <v>0.43</v>
      </c>
      <c r="BY90">
        <f t="shared" si="33"/>
        <v>0</v>
      </c>
      <c r="BZ90" s="302">
        <f t="shared" si="34"/>
        <v>0</v>
      </c>
      <c r="CB90" s="297">
        <v>0.6</v>
      </c>
      <c r="CC90" s="297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18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6" t="str">
        <f>+VLOOKUP(G91,Liste!$A$7:$H$69,8,FALSE)</f>
        <v>Résineux</v>
      </c>
      <c r="BU91" s="296">
        <f t="shared" si="30"/>
        <v>0</v>
      </c>
      <c r="BV91" s="298">
        <f t="shared" si="31"/>
        <v>1</v>
      </c>
      <c r="BW91" s="317">
        <v>0</v>
      </c>
      <c r="BX91" s="296">
        <f t="shared" si="32"/>
        <v>0.43</v>
      </c>
      <c r="BY91">
        <f t="shared" si="33"/>
        <v>0</v>
      </c>
      <c r="BZ91" s="302">
        <f t="shared" si="34"/>
        <v>0</v>
      </c>
      <c r="CB91" s="297">
        <v>0.6</v>
      </c>
      <c r="CC91" s="297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18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6" t="str">
        <f>+VLOOKUP(G92,Liste!$A$7:$H$69,8,FALSE)</f>
        <v>Résineux</v>
      </c>
      <c r="BU92" s="296">
        <f t="shared" si="30"/>
        <v>0</v>
      </c>
      <c r="BV92" s="298">
        <f t="shared" si="31"/>
        <v>1</v>
      </c>
      <c r="BW92" s="317">
        <v>0</v>
      </c>
      <c r="BX92" s="296">
        <f t="shared" si="32"/>
        <v>0.43</v>
      </c>
      <c r="BY92">
        <f t="shared" si="33"/>
        <v>0</v>
      </c>
      <c r="BZ92" s="302">
        <f t="shared" si="34"/>
        <v>0</v>
      </c>
      <c r="CB92" s="297">
        <v>0.6</v>
      </c>
      <c r="CC92" s="297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18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6" t="str">
        <f>+VLOOKUP(G93,Liste!$A$7:$H$69,8,FALSE)</f>
        <v>Résineux</v>
      </c>
      <c r="BU93" s="296">
        <f t="shared" si="30"/>
        <v>0</v>
      </c>
      <c r="BV93" s="298">
        <f t="shared" si="31"/>
        <v>1</v>
      </c>
      <c r="BW93" s="317">
        <v>0</v>
      </c>
      <c r="BX93" s="296">
        <f t="shared" si="32"/>
        <v>0.43</v>
      </c>
      <c r="BY93">
        <f t="shared" si="33"/>
        <v>0</v>
      </c>
      <c r="BZ93" s="302">
        <f t="shared" si="34"/>
        <v>0</v>
      </c>
      <c r="CB93" s="297">
        <v>0.6</v>
      </c>
      <c r="CC93" s="297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18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6" t="str">
        <f>+VLOOKUP(G94,Liste!$A$7:$H$69,8,FALSE)</f>
        <v>Résineux</v>
      </c>
      <c r="BU94" s="296">
        <f t="shared" si="30"/>
        <v>0</v>
      </c>
      <c r="BV94" s="298">
        <f t="shared" si="31"/>
        <v>1</v>
      </c>
      <c r="BW94" s="317">
        <v>0</v>
      </c>
      <c r="BX94" s="296">
        <f t="shared" si="32"/>
        <v>0.43</v>
      </c>
      <c r="BY94">
        <f t="shared" si="33"/>
        <v>0</v>
      </c>
      <c r="BZ94" s="302">
        <f t="shared" si="34"/>
        <v>0</v>
      </c>
      <c r="CB94" s="297">
        <v>0.6</v>
      </c>
      <c r="CC94" s="297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18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6" t="str">
        <f>+VLOOKUP(G95,Liste!$A$7:$H$69,8,FALSE)</f>
        <v>Résineux</v>
      </c>
      <c r="BU95" s="296">
        <f t="shared" si="30"/>
        <v>0</v>
      </c>
      <c r="BV95" s="298">
        <f t="shared" si="31"/>
        <v>1</v>
      </c>
      <c r="BW95" s="317">
        <v>0</v>
      </c>
      <c r="BX95" s="296">
        <f t="shared" si="32"/>
        <v>0.43</v>
      </c>
      <c r="BY95">
        <f t="shared" si="33"/>
        <v>0</v>
      </c>
      <c r="BZ95" s="302">
        <f t="shared" si="34"/>
        <v>0</v>
      </c>
      <c r="CB95" s="297">
        <v>0.6</v>
      </c>
      <c r="CC95" s="297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18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6" t="str">
        <f>+VLOOKUP(G96,Liste!$A$7:$H$69,8,FALSE)</f>
        <v>Résineux</v>
      </c>
      <c r="BU96" s="296">
        <f t="shared" si="30"/>
        <v>0</v>
      </c>
      <c r="BV96" s="298">
        <f t="shared" si="31"/>
        <v>1</v>
      </c>
      <c r="BW96" s="317">
        <v>0</v>
      </c>
      <c r="BX96" s="296">
        <f t="shared" si="32"/>
        <v>0.43</v>
      </c>
      <c r="BY96">
        <f t="shared" si="33"/>
        <v>0</v>
      </c>
      <c r="BZ96" s="302">
        <f t="shared" si="34"/>
        <v>0</v>
      </c>
      <c r="CB96" s="297">
        <v>0.6</v>
      </c>
      <c r="CC96" s="297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18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6" t="str">
        <f>+VLOOKUP(G97,Liste!$A$7:$H$69,8,FALSE)</f>
        <v>Résineux</v>
      </c>
      <c r="BU97" s="296">
        <f t="shared" si="30"/>
        <v>0</v>
      </c>
      <c r="BV97" s="298">
        <f t="shared" si="31"/>
        <v>1</v>
      </c>
      <c r="BW97" s="317">
        <v>0</v>
      </c>
      <c r="BX97" s="296">
        <f t="shared" si="32"/>
        <v>0.43</v>
      </c>
      <c r="BY97">
        <f t="shared" si="33"/>
        <v>0</v>
      </c>
      <c r="BZ97" s="302">
        <f t="shared" si="34"/>
        <v>0</v>
      </c>
      <c r="CB97" s="297">
        <v>0.6</v>
      </c>
      <c r="CC97" s="297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18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6" t="str">
        <f>+VLOOKUP(G98,Liste!$A$7:$H$69,8,FALSE)</f>
        <v>Résineux</v>
      </c>
      <c r="BU98" s="296">
        <f t="shared" si="30"/>
        <v>0</v>
      </c>
      <c r="BV98" s="298">
        <f t="shared" si="31"/>
        <v>1</v>
      </c>
      <c r="BW98" s="317">
        <v>0</v>
      </c>
      <c r="BX98" s="296">
        <f t="shared" si="32"/>
        <v>0.43</v>
      </c>
      <c r="BY98">
        <f t="shared" si="33"/>
        <v>0</v>
      </c>
      <c r="BZ98" s="302">
        <f t="shared" si="34"/>
        <v>0</v>
      </c>
      <c r="CB98" s="297">
        <v>0.6</v>
      </c>
      <c r="CC98" s="297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18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6" t="str">
        <f>+VLOOKUP(G99,Liste!$A$7:$H$69,8,FALSE)</f>
        <v>Résineux</v>
      </c>
      <c r="BU99" s="296">
        <f t="shared" si="30"/>
        <v>0</v>
      </c>
      <c r="BV99" s="298">
        <f t="shared" si="31"/>
        <v>1</v>
      </c>
      <c r="BW99" s="317">
        <v>0</v>
      </c>
      <c r="BX99" s="296">
        <f t="shared" si="32"/>
        <v>0.43</v>
      </c>
      <c r="BY99">
        <f t="shared" si="33"/>
        <v>0</v>
      </c>
      <c r="BZ99" s="302">
        <f t="shared" si="34"/>
        <v>0</v>
      </c>
      <c r="CB99" s="297">
        <v>0.6</v>
      </c>
      <c r="CC99" s="297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18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6" t="str">
        <f>+VLOOKUP(G100,Liste!$A$7:$H$69,8,FALSE)</f>
        <v>Résineux</v>
      </c>
      <c r="BU100" s="296">
        <f t="shared" si="30"/>
        <v>0</v>
      </c>
      <c r="BV100" s="298">
        <f t="shared" si="31"/>
        <v>1</v>
      </c>
      <c r="BW100" s="317">
        <v>0</v>
      </c>
      <c r="BX100" s="296">
        <f t="shared" si="32"/>
        <v>0.43</v>
      </c>
      <c r="BY100">
        <f t="shared" si="33"/>
        <v>0</v>
      </c>
      <c r="BZ100" s="302">
        <f t="shared" si="34"/>
        <v>0</v>
      </c>
      <c r="CB100" s="297">
        <v>0.6</v>
      </c>
      <c r="CC100" s="297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18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6" t="str">
        <f>+VLOOKUP(G101,Liste!$A$7:$H$69,8,FALSE)</f>
        <v>Résineux</v>
      </c>
      <c r="BU101" s="296">
        <f t="shared" si="30"/>
        <v>0</v>
      </c>
      <c r="BV101" s="298">
        <f t="shared" si="31"/>
        <v>1</v>
      </c>
      <c r="BW101" s="317">
        <v>0</v>
      </c>
      <c r="BX101" s="296">
        <f t="shared" si="32"/>
        <v>0.43</v>
      </c>
      <c r="BY101">
        <f t="shared" si="33"/>
        <v>0</v>
      </c>
      <c r="BZ101" s="302">
        <f t="shared" si="34"/>
        <v>0</v>
      </c>
      <c r="CB101" s="297">
        <v>0.6</v>
      </c>
      <c r="CC101" s="297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18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6" t="str">
        <f>+VLOOKUP(G102,Liste!$A$7:$H$69,8,FALSE)</f>
        <v>Résineux</v>
      </c>
      <c r="BU102" s="296">
        <f t="shared" si="30"/>
        <v>0</v>
      </c>
      <c r="BV102" s="298">
        <f t="shared" si="31"/>
        <v>1</v>
      </c>
      <c r="BW102" s="317">
        <v>0</v>
      </c>
      <c r="BX102" s="296">
        <f t="shared" si="32"/>
        <v>0.43</v>
      </c>
      <c r="BY102">
        <f t="shared" si="33"/>
        <v>0</v>
      </c>
      <c r="BZ102" s="302">
        <f t="shared" si="34"/>
        <v>0</v>
      </c>
      <c r="CB102" s="297">
        <v>0.6</v>
      </c>
      <c r="CC102" s="297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18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6" t="str">
        <f>+VLOOKUP(G103,Liste!$A$7:$H$69,8,FALSE)</f>
        <v>Résineux</v>
      </c>
      <c r="BU103" s="296">
        <f t="shared" si="30"/>
        <v>0</v>
      </c>
      <c r="BV103" s="298">
        <f t="shared" si="31"/>
        <v>1</v>
      </c>
      <c r="BW103" s="317">
        <v>0</v>
      </c>
      <c r="BX103" s="296">
        <f t="shared" si="32"/>
        <v>0.43</v>
      </c>
      <c r="BY103">
        <f t="shared" si="33"/>
        <v>0</v>
      </c>
      <c r="BZ103" s="302">
        <f t="shared" si="34"/>
        <v>0</v>
      </c>
      <c r="CB103" s="297">
        <v>0.6</v>
      </c>
      <c r="CC103" s="297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18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6" t="str">
        <f>+VLOOKUP(G104,Liste!$A$7:$H$69,8,FALSE)</f>
        <v>Résineux</v>
      </c>
      <c r="BU104" s="296">
        <f t="shared" si="30"/>
        <v>0</v>
      </c>
      <c r="BV104" s="298">
        <f t="shared" si="31"/>
        <v>1</v>
      </c>
      <c r="BW104" s="317">
        <v>0</v>
      </c>
      <c r="BX104" s="296">
        <f t="shared" si="32"/>
        <v>0.43</v>
      </c>
      <c r="BY104">
        <f t="shared" si="33"/>
        <v>0</v>
      </c>
      <c r="BZ104" s="302">
        <f t="shared" si="34"/>
        <v>0</v>
      </c>
      <c r="CB104" s="297">
        <v>0.6</v>
      </c>
      <c r="CC104" s="297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18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6" t="str">
        <f>+VLOOKUP(G105,Liste!$A$7:$H$69,8,FALSE)</f>
        <v>Résineux</v>
      </c>
      <c r="BU105" s="296">
        <f t="shared" si="30"/>
        <v>0</v>
      </c>
      <c r="BV105" s="298">
        <f t="shared" si="31"/>
        <v>1</v>
      </c>
      <c r="BW105" s="317">
        <v>0</v>
      </c>
      <c r="BX105" s="296">
        <f t="shared" si="32"/>
        <v>0.43</v>
      </c>
      <c r="BY105">
        <f t="shared" si="33"/>
        <v>0</v>
      </c>
      <c r="BZ105" s="302">
        <f t="shared" si="34"/>
        <v>0</v>
      </c>
      <c r="CB105" s="297">
        <v>0.6</v>
      </c>
      <c r="CC105" s="297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18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6" t="str">
        <f>+VLOOKUP(G106,Liste!$A$7:$H$69,8,FALSE)</f>
        <v>Résineux</v>
      </c>
      <c r="BU106" s="296">
        <f t="shared" si="30"/>
        <v>0</v>
      </c>
      <c r="BV106" s="298">
        <f t="shared" si="31"/>
        <v>1</v>
      </c>
      <c r="BW106" s="317">
        <v>0</v>
      </c>
      <c r="BX106" s="296">
        <f t="shared" si="32"/>
        <v>0.43</v>
      </c>
      <c r="BY106">
        <f t="shared" si="33"/>
        <v>0</v>
      </c>
      <c r="BZ106" s="302">
        <f t="shared" si="34"/>
        <v>0</v>
      </c>
      <c r="CB106" s="297">
        <v>0.6</v>
      </c>
      <c r="CC106" s="297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18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6" t="str">
        <f>+VLOOKUP(G107,Liste!$A$7:$H$69,8,FALSE)</f>
        <v>Résineux</v>
      </c>
      <c r="BU107" s="296">
        <f t="shared" si="30"/>
        <v>0</v>
      </c>
      <c r="BV107" s="298">
        <f t="shared" si="31"/>
        <v>1</v>
      </c>
      <c r="BW107" s="317">
        <v>0</v>
      </c>
      <c r="BX107" s="296">
        <f t="shared" si="32"/>
        <v>0.43</v>
      </c>
      <c r="BY107">
        <f t="shared" si="33"/>
        <v>0</v>
      </c>
      <c r="BZ107" s="302">
        <f t="shared" si="34"/>
        <v>0</v>
      </c>
      <c r="CB107" s="297">
        <v>0.6</v>
      </c>
      <c r="CC107" s="297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18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6" t="str">
        <f>+VLOOKUP(G108,Liste!$A$7:$H$69,8,FALSE)</f>
        <v>Résineux</v>
      </c>
      <c r="BU108" s="296">
        <f t="shared" si="30"/>
        <v>0</v>
      </c>
      <c r="BV108" s="298">
        <f t="shared" si="31"/>
        <v>1</v>
      </c>
      <c r="BW108" s="317">
        <v>0</v>
      </c>
      <c r="BX108" s="296">
        <f t="shared" si="32"/>
        <v>0.43</v>
      </c>
      <c r="BY108">
        <f t="shared" si="33"/>
        <v>0</v>
      </c>
      <c r="BZ108" s="302">
        <f t="shared" si="34"/>
        <v>0</v>
      </c>
      <c r="CB108" s="297">
        <v>0.6</v>
      </c>
      <c r="CC108" s="297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18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6" t="str">
        <f>+VLOOKUP(G109,Liste!$A$7:$H$69,8,FALSE)</f>
        <v>Résineux</v>
      </c>
      <c r="BU109" s="296">
        <f t="shared" si="30"/>
        <v>0</v>
      </c>
      <c r="BV109" s="298">
        <f t="shared" si="31"/>
        <v>1</v>
      </c>
      <c r="BW109" s="317">
        <v>0</v>
      </c>
      <c r="BX109" s="296">
        <f t="shared" si="32"/>
        <v>0.43</v>
      </c>
      <c r="BY109">
        <f t="shared" si="33"/>
        <v>0</v>
      </c>
      <c r="BZ109" s="302">
        <f t="shared" si="34"/>
        <v>0</v>
      </c>
      <c r="CB109" s="297">
        <v>0.6</v>
      </c>
      <c r="CC109" s="297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18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6" t="str">
        <f>+VLOOKUP(G110,Liste!$A$7:$H$69,8,FALSE)</f>
        <v>Résineux</v>
      </c>
      <c r="BU110" s="296">
        <f t="shared" si="30"/>
        <v>0</v>
      </c>
      <c r="BV110" s="298">
        <f t="shared" si="31"/>
        <v>1</v>
      </c>
      <c r="BW110" s="317">
        <v>0</v>
      </c>
      <c r="BX110" s="296">
        <f t="shared" si="32"/>
        <v>0.43</v>
      </c>
      <c r="BY110">
        <f t="shared" si="33"/>
        <v>0</v>
      </c>
      <c r="BZ110" s="302">
        <f t="shared" si="34"/>
        <v>0</v>
      </c>
      <c r="CB110" s="297">
        <v>0.6</v>
      </c>
      <c r="CC110" s="297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18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6" t="str">
        <f>+VLOOKUP(G111,Liste!$A$7:$H$69,8,FALSE)</f>
        <v>Résineux</v>
      </c>
      <c r="BU111" s="296">
        <f t="shared" si="30"/>
        <v>0</v>
      </c>
      <c r="BV111" s="298">
        <f t="shared" si="31"/>
        <v>1</v>
      </c>
      <c r="BW111" s="317">
        <v>0</v>
      </c>
      <c r="BX111" s="296">
        <f t="shared" si="32"/>
        <v>0.43</v>
      </c>
      <c r="BY111">
        <f t="shared" si="33"/>
        <v>0</v>
      </c>
      <c r="BZ111" s="302">
        <f t="shared" si="34"/>
        <v>0</v>
      </c>
      <c r="CB111" s="297">
        <v>0.6</v>
      </c>
      <c r="CC111" s="297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18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6" t="str">
        <f>+VLOOKUP(G112,Liste!$A$7:$H$69,8,FALSE)</f>
        <v>Résineux</v>
      </c>
      <c r="BU112" s="296">
        <f t="shared" si="30"/>
        <v>0</v>
      </c>
      <c r="BV112" s="298">
        <f t="shared" si="31"/>
        <v>1</v>
      </c>
      <c r="BW112" s="317">
        <v>0</v>
      </c>
      <c r="BX112" s="296">
        <f t="shared" si="32"/>
        <v>0.43</v>
      </c>
      <c r="BY112">
        <f t="shared" si="33"/>
        <v>0</v>
      </c>
      <c r="BZ112" s="302">
        <f t="shared" si="34"/>
        <v>0</v>
      </c>
      <c r="CB112" s="297">
        <v>0.6</v>
      </c>
      <c r="CC112" s="297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18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6" t="str">
        <f>+VLOOKUP(G113,Liste!$A$7:$H$69,8,FALSE)</f>
        <v>Résineux</v>
      </c>
      <c r="BU113" s="296">
        <f t="shared" si="30"/>
        <v>0</v>
      </c>
      <c r="BV113" s="298">
        <f t="shared" si="31"/>
        <v>1</v>
      </c>
      <c r="BW113" s="317">
        <v>0</v>
      </c>
      <c r="BX113" s="296">
        <f t="shared" si="32"/>
        <v>0.43</v>
      </c>
      <c r="BY113">
        <f t="shared" si="33"/>
        <v>0</v>
      </c>
      <c r="BZ113" s="302">
        <f t="shared" si="34"/>
        <v>0</v>
      </c>
      <c r="CB113" s="297">
        <v>0.6</v>
      </c>
      <c r="CC113" s="297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18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6" t="str">
        <f>+VLOOKUP(G114,Liste!$A$7:$H$69,8,FALSE)</f>
        <v>Résineux</v>
      </c>
      <c r="BU114" s="296">
        <f t="shared" si="30"/>
        <v>0</v>
      </c>
      <c r="BV114" s="298">
        <f t="shared" si="31"/>
        <v>1</v>
      </c>
      <c r="BW114" s="317">
        <v>0</v>
      </c>
      <c r="BX114" s="296">
        <f t="shared" si="32"/>
        <v>0.43</v>
      </c>
      <c r="BY114">
        <f t="shared" si="33"/>
        <v>0</v>
      </c>
      <c r="BZ114" s="302">
        <f t="shared" si="34"/>
        <v>0</v>
      </c>
      <c r="CB114" s="297">
        <v>0.6</v>
      </c>
      <c r="CC114" s="297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18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6" t="str">
        <f>+VLOOKUP(G115,Liste!$A$7:$H$69,8,FALSE)</f>
        <v>Résineux</v>
      </c>
      <c r="BU115" s="296">
        <f t="shared" si="30"/>
        <v>0</v>
      </c>
      <c r="BV115" s="298">
        <f t="shared" si="31"/>
        <v>1</v>
      </c>
      <c r="BW115" s="317">
        <v>0</v>
      </c>
      <c r="BX115" s="296">
        <f t="shared" si="32"/>
        <v>0.43</v>
      </c>
      <c r="BY115">
        <f t="shared" si="33"/>
        <v>0</v>
      </c>
      <c r="BZ115" s="302">
        <f t="shared" si="34"/>
        <v>0</v>
      </c>
      <c r="CB115" s="297">
        <v>0.6</v>
      </c>
      <c r="CC115" s="297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18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6" t="str">
        <f>+VLOOKUP(G116,Liste!$A$7:$H$69,8,FALSE)</f>
        <v>Résineux</v>
      </c>
      <c r="BU116" s="296">
        <f t="shared" si="30"/>
        <v>0</v>
      </c>
      <c r="BV116" s="298">
        <f t="shared" si="31"/>
        <v>1</v>
      </c>
      <c r="BW116" s="317">
        <v>0</v>
      </c>
      <c r="BX116" s="296">
        <f t="shared" si="32"/>
        <v>0.43</v>
      </c>
      <c r="BY116">
        <f t="shared" si="33"/>
        <v>0</v>
      </c>
      <c r="BZ116" s="302">
        <f t="shared" si="34"/>
        <v>0</v>
      </c>
      <c r="CB116" s="297">
        <v>0.6</v>
      </c>
      <c r="CC116" s="297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18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6" t="str">
        <f>+VLOOKUP(G117,Liste!$A$7:$H$69,8,FALSE)</f>
        <v>Résineux</v>
      </c>
      <c r="BU117" s="296">
        <f t="shared" si="30"/>
        <v>0</v>
      </c>
      <c r="BV117" s="298">
        <f t="shared" si="31"/>
        <v>1</v>
      </c>
      <c r="BW117" s="317">
        <v>0</v>
      </c>
      <c r="BX117" s="296">
        <f t="shared" si="32"/>
        <v>0.43</v>
      </c>
      <c r="BY117">
        <f t="shared" si="33"/>
        <v>0</v>
      </c>
      <c r="BZ117" s="302">
        <f t="shared" si="34"/>
        <v>0</v>
      </c>
      <c r="CB117" s="297">
        <v>0.6</v>
      </c>
      <c r="CC117" s="297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18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6" t="str">
        <f>+VLOOKUP(G118,Liste!$A$7:$H$69,8,FALSE)</f>
        <v>Résineux</v>
      </c>
      <c r="BU118" s="296">
        <f t="shared" si="30"/>
        <v>0</v>
      </c>
      <c r="BV118" s="298">
        <f t="shared" si="31"/>
        <v>1</v>
      </c>
      <c r="BW118" s="317">
        <v>0</v>
      </c>
      <c r="BX118" s="296">
        <f t="shared" si="32"/>
        <v>0.43</v>
      </c>
      <c r="BY118">
        <f t="shared" si="33"/>
        <v>0</v>
      </c>
      <c r="BZ118" s="302">
        <f t="shared" si="34"/>
        <v>0</v>
      </c>
      <c r="CB118" s="297">
        <v>0.6</v>
      </c>
      <c r="CC118" s="297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18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6" t="str">
        <f>+VLOOKUP(G119,Liste!$A$7:$H$69,8,FALSE)</f>
        <v>Résineux</v>
      </c>
      <c r="BU119" s="296">
        <f t="shared" si="30"/>
        <v>0</v>
      </c>
      <c r="BV119" s="298">
        <f t="shared" si="31"/>
        <v>1</v>
      </c>
      <c r="BW119" s="317">
        <v>0</v>
      </c>
      <c r="BX119" s="296">
        <f t="shared" si="32"/>
        <v>0.43</v>
      </c>
      <c r="BY119">
        <f t="shared" si="33"/>
        <v>0</v>
      </c>
      <c r="BZ119" s="302">
        <f t="shared" si="34"/>
        <v>0</v>
      </c>
      <c r="CB119" s="297">
        <v>0.6</v>
      </c>
      <c r="CC119" s="297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18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6" t="str">
        <f>+VLOOKUP(G120,Liste!$A$7:$H$69,8,FALSE)</f>
        <v>Résineux</v>
      </c>
      <c r="BU120" s="296">
        <f t="shared" si="30"/>
        <v>0</v>
      </c>
      <c r="BV120" s="298">
        <f t="shared" si="31"/>
        <v>1</v>
      </c>
      <c r="BW120" s="317">
        <v>0</v>
      </c>
      <c r="BX120" s="296">
        <f t="shared" si="32"/>
        <v>0.43</v>
      </c>
      <c r="BY120">
        <f t="shared" si="33"/>
        <v>0</v>
      </c>
      <c r="BZ120" s="302">
        <f t="shared" si="34"/>
        <v>0</v>
      </c>
      <c r="CB120" s="297">
        <v>0.6</v>
      </c>
      <c r="CC120" s="297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18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6" t="str">
        <f>+VLOOKUP(G121,Liste!$A$7:$H$69,8,FALSE)</f>
        <v>Résineux</v>
      </c>
      <c r="BU121" s="296">
        <f t="shared" si="30"/>
        <v>0</v>
      </c>
      <c r="BV121" s="298">
        <f t="shared" si="31"/>
        <v>1</v>
      </c>
      <c r="BW121" s="317">
        <v>0</v>
      </c>
      <c r="BX121" s="296">
        <f t="shared" si="32"/>
        <v>0.43</v>
      </c>
      <c r="BY121">
        <f t="shared" si="33"/>
        <v>0</v>
      </c>
      <c r="BZ121" s="302">
        <f t="shared" si="34"/>
        <v>0</v>
      </c>
      <c r="CB121" s="297">
        <v>0.6</v>
      </c>
      <c r="CC121" s="297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18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6" t="str">
        <f>+VLOOKUP(G122,Liste!$A$7:$H$69,8,FALSE)</f>
        <v>Résineux</v>
      </c>
      <c r="BU122" s="296">
        <f t="shared" si="30"/>
        <v>0</v>
      </c>
      <c r="BV122" s="298">
        <f t="shared" si="31"/>
        <v>1</v>
      </c>
      <c r="BW122" s="317">
        <v>0</v>
      </c>
      <c r="BX122" s="296">
        <f t="shared" si="32"/>
        <v>0.43</v>
      </c>
      <c r="BY122">
        <f t="shared" si="33"/>
        <v>0</v>
      </c>
      <c r="BZ122" s="302">
        <f t="shared" si="34"/>
        <v>0</v>
      </c>
      <c r="CB122" s="297">
        <v>0.6</v>
      </c>
      <c r="CC122" s="297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18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6" t="str">
        <f>+VLOOKUP(G123,Liste!$A$7:$H$69,8,FALSE)</f>
        <v>Résineux</v>
      </c>
      <c r="BU123" s="296">
        <f t="shared" si="30"/>
        <v>0</v>
      </c>
      <c r="BV123" s="298">
        <f t="shared" si="31"/>
        <v>1</v>
      </c>
      <c r="BW123" s="317">
        <v>0</v>
      </c>
      <c r="BX123" s="296">
        <f t="shared" si="32"/>
        <v>0.43</v>
      </c>
      <c r="BY123">
        <f t="shared" si="33"/>
        <v>0</v>
      </c>
      <c r="BZ123" s="302">
        <f t="shared" si="34"/>
        <v>0</v>
      </c>
      <c r="CB123" s="297">
        <v>0.6</v>
      </c>
      <c r="CC123" s="297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18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6" t="str">
        <f>+VLOOKUP(G124,Liste!$A$7:$H$69,8,FALSE)</f>
        <v>Résineux</v>
      </c>
      <c r="BU124" s="296">
        <f t="shared" si="30"/>
        <v>0</v>
      </c>
      <c r="BV124" s="298">
        <f t="shared" si="31"/>
        <v>1</v>
      </c>
      <c r="BW124" s="317">
        <v>0</v>
      </c>
      <c r="BX124" s="296">
        <f t="shared" si="32"/>
        <v>0.43</v>
      </c>
      <c r="BY124">
        <f t="shared" si="33"/>
        <v>0</v>
      </c>
      <c r="BZ124" s="302">
        <f t="shared" si="34"/>
        <v>0</v>
      </c>
      <c r="CB124" s="297">
        <v>0.6</v>
      </c>
      <c r="CC124" s="297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18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6" t="str">
        <f>+VLOOKUP(G125,Liste!$A$7:$H$69,8,FALSE)</f>
        <v>Résineux</v>
      </c>
      <c r="BU125" s="296">
        <f t="shared" si="30"/>
        <v>0</v>
      </c>
      <c r="BV125" s="298">
        <f t="shared" si="31"/>
        <v>1</v>
      </c>
      <c r="BW125" s="317">
        <v>0</v>
      </c>
      <c r="BX125" s="296">
        <f t="shared" si="32"/>
        <v>0.43</v>
      </c>
      <c r="BY125">
        <f t="shared" si="33"/>
        <v>0</v>
      </c>
      <c r="BZ125" s="302">
        <f t="shared" si="34"/>
        <v>0</v>
      </c>
      <c r="CB125" s="297">
        <v>0.6</v>
      </c>
      <c r="CC125" s="297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18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6" t="str">
        <f>+VLOOKUP(G126,Liste!$A$7:$H$69,8,FALSE)</f>
        <v>Résineux</v>
      </c>
      <c r="BU126" s="296">
        <f t="shared" si="30"/>
        <v>0</v>
      </c>
      <c r="BV126" s="298">
        <f t="shared" si="31"/>
        <v>1</v>
      </c>
      <c r="BW126" s="317">
        <v>0</v>
      </c>
      <c r="BX126" s="296">
        <f t="shared" si="32"/>
        <v>0.43</v>
      </c>
      <c r="BY126">
        <f t="shared" si="33"/>
        <v>0</v>
      </c>
      <c r="BZ126" s="302">
        <f t="shared" si="34"/>
        <v>0</v>
      </c>
      <c r="CB126" s="297">
        <v>0.6</v>
      </c>
      <c r="CC126" s="297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18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6" t="str">
        <f>+VLOOKUP(G127,Liste!$A$7:$H$69,8,FALSE)</f>
        <v>Résineux</v>
      </c>
      <c r="BU127" s="296">
        <f t="shared" si="30"/>
        <v>0</v>
      </c>
      <c r="BV127" s="298">
        <f t="shared" si="31"/>
        <v>1</v>
      </c>
      <c r="BW127" s="317">
        <v>0</v>
      </c>
      <c r="BX127" s="296">
        <f t="shared" si="32"/>
        <v>0.43</v>
      </c>
      <c r="BY127">
        <f t="shared" si="33"/>
        <v>0</v>
      </c>
      <c r="BZ127" s="302">
        <f t="shared" si="34"/>
        <v>0</v>
      </c>
      <c r="CB127" s="297">
        <v>0.6</v>
      </c>
      <c r="CC127" s="297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18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6" t="str">
        <f>+VLOOKUP(G128,Liste!$A$7:$H$69,8,FALSE)</f>
        <v>Résineux</v>
      </c>
      <c r="BU128" s="296">
        <f t="shared" si="30"/>
        <v>0</v>
      </c>
      <c r="BV128" s="298">
        <f t="shared" si="31"/>
        <v>1</v>
      </c>
      <c r="BW128" s="317">
        <v>0</v>
      </c>
      <c r="BX128" s="296">
        <f t="shared" si="32"/>
        <v>0.43</v>
      </c>
      <c r="BY128">
        <f t="shared" si="33"/>
        <v>0</v>
      </c>
      <c r="BZ128" s="302">
        <f t="shared" si="34"/>
        <v>0</v>
      </c>
      <c r="CB128" s="297">
        <v>0.6</v>
      </c>
      <c r="CC128" s="297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18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6" t="str">
        <f>+VLOOKUP(G129,Liste!$A$7:$H$69,8,FALSE)</f>
        <v>Résineux</v>
      </c>
      <c r="BU129" s="296">
        <f t="shared" si="30"/>
        <v>0</v>
      </c>
      <c r="BV129" s="298">
        <f t="shared" si="31"/>
        <v>1</v>
      </c>
      <c r="BW129" s="317">
        <v>0</v>
      </c>
      <c r="BX129" s="296">
        <f t="shared" si="32"/>
        <v>0.43</v>
      </c>
      <c r="BY129">
        <f t="shared" si="33"/>
        <v>0</v>
      </c>
      <c r="BZ129" s="302">
        <f t="shared" si="34"/>
        <v>0</v>
      </c>
      <c r="CB129" s="297">
        <v>0.6</v>
      </c>
      <c r="CC129" s="297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18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6" t="str">
        <f>+VLOOKUP(G130,Liste!$A$7:$H$69,8,FALSE)</f>
        <v>Résineux</v>
      </c>
      <c r="BU130" s="296">
        <f t="shared" si="30"/>
        <v>0</v>
      </c>
      <c r="BV130" s="298">
        <f t="shared" si="31"/>
        <v>1</v>
      </c>
      <c r="BW130" s="317">
        <v>0</v>
      </c>
      <c r="BX130" s="296">
        <f t="shared" si="32"/>
        <v>0.43</v>
      </c>
      <c r="BY130">
        <f t="shared" si="33"/>
        <v>0</v>
      </c>
      <c r="BZ130" s="302">
        <f t="shared" si="34"/>
        <v>0</v>
      </c>
      <c r="CB130" s="297">
        <v>0.6</v>
      </c>
      <c r="CC130" s="297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18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6" t="str">
        <f>+VLOOKUP(G131,Liste!$A$7:$H$69,8,FALSE)</f>
        <v>Résineux</v>
      </c>
      <c r="BU131" s="296">
        <f t="shared" si="30"/>
        <v>0</v>
      </c>
      <c r="BV131" s="298">
        <f t="shared" si="31"/>
        <v>1</v>
      </c>
      <c r="BW131" s="317">
        <v>0</v>
      </c>
      <c r="BX131" s="296">
        <f t="shared" si="32"/>
        <v>0.43</v>
      </c>
      <c r="BY131">
        <f t="shared" si="33"/>
        <v>0</v>
      </c>
      <c r="BZ131" s="302">
        <f t="shared" si="34"/>
        <v>0</v>
      </c>
      <c r="CB131" s="297">
        <v>0.6</v>
      </c>
      <c r="CC131" s="297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18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6" t="str">
        <f>+VLOOKUP(G132,Liste!$A$7:$H$69,8,FALSE)</f>
        <v>Résineux</v>
      </c>
      <c r="BU132" s="296">
        <f t="shared" ref="BU132:BU195" si="49">IF(BT132="Résineux",0%,100%)</f>
        <v>0</v>
      </c>
      <c r="BV132" s="298">
        <f t="shared" ref="BV132:BV195" si="50">+IF(BT132="Résineux",100%,0%)</f>
        <v>1</v>
      </c>
      <c r="BW132" s="317">
        <v>0</v>
      </c>
      <c r="BX132" s="296">
        <f t="shared" ref="BX132:BX195" si="51">+IF(BV132&lt;&gt;0,0.43,0.25)</f>
        <v>0.43</v>
      </c>
      <c r="BY132">
        <f t="shared" ref="BY132:BY195" si="52">+IF(BJ132&lt;=30,AV132*BX132,0)</f>
        <v>0</v>
      </c>
      <c r="BZ132" s="302">
        <f t="shared" ref="BZ132:BZ195" si="53">+IF(BJ132&gt;=31,0,BY132+BZ131)</f>
        <v>0</v>
      </c>
      <c r="CB132" s="297">
        <v>0.6</v>
      </c>
      <c r="CC132" s="297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18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6" t="str">
        <f>+VLOOKUP(G133,Liste!$A$7:$H$69,8,FALSE)</f>
        <v>Résineux</v>
      </c>
      <c r="BU133" s="296">
        <f t="shared" si="49"/>
        <v>0</v>
      </c>
      <c r="BV133" s="298">
        <f t="shared" si="50"/>
        <v>1</v>
      </c>
      <c r="BW133" s="317">
        <v>0</v>
      </c>
      <c r="BX133" s="296">
        <f t="shared" si="51"/>
        <v>0.43</v>
      </c>
      <c r="BY133">
        <f t="shared" si="52"/>
        <v>0</v>
      </c>
      <c r="BZ133" s="302">
        <f t="shared" si="53"/>
        <v>0</v>
      </c>
      <c r="CB133" s="297">
        <v>0.6</v>
      </c>
      <c r="CC133" s="297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18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6" t="str">
        <f>+VLOOKUP(G134,Liste!$A$7:$H$69,8,FALSE)</f>
        <v>Résineux</v>
      </c>
      <c r="BU134" s="296">
        <f t="shared" si="49"/>
        <v>0</v>
      </c>
      <c r="BV134" s="298">
        <f t="shared" si="50"/>
        <v>1</v>
      </c>
      <c r="BW134" s="317">
        <v>0</v>
      </c>
      <c r="BX134" s="296">
        <f t="shared" si="51"/>
        <v>0.43</v>
      </c>
      <c r="BY134">
        <f t="shared" si="52"/>
        <v>0</v>
      </c>
      <c r="BZ134" s="302">
        <f t="shared" si="53"/>
        <v>0</v>
      </c>
      <c r="CB134" s="297">
        <v>0.6</v>
      </c>
      <c r="CC134" s="297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18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6" t="str">
        <f>+VLOOKUP(G135,Liste!$A$7:$H$69,8,FALSE)</f>
        <v>Résineux</v>
      </c>
      <c r="BU135" s="296">
        <f t="shared" si="49"/>
        <v>0</v>
      </c>
      <c r="BV135" s="298">
        <f t="shared" si="50"/>
        <v>1</v>
      </c>
      <c r="BW135" s="317">
        <v>0</v>
      </c>
      <c r="BX135" s="296">
        <f t="shared" si="51"/>
        <v>0.43</v>
      </c>
      <c r="BY135">
        <f t="shared" si="52"/>
        <v>0</v>
      </c>
      <c r="BZ135" s="302">
        <f t="shared" si="53"/>
        <v>0</v>
      </c>
      <c r="CB135" s="297">
        <v>0.6</v>
      </c>
      <c r="CC135" s="297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18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6" t="str">
        <f>+VLOOKUP(G136,Liste!$A$7:$H$69,8,FALSE)</f>
        <v>Résineux</v>
      </c>
      <c r="BU136" s="296">
        <f t="shared" si="49"/>
        <v>0</v>
      </c>
      <c r="BV136" s="298">
        <f t="shared" si="50"/>
        <v>1</v>
      </c>
      <c r="BW136" s="317">
        <v>0</v>
      </c>
      <c r="BX136" s="296">
        <f t="shared" si="51"/>
        <v>0.43</v>
      </c>
      <c r="BY136">
        <f t="shared" si="52"/>
        <v>0</v>
      </c>
      <c r="BZ136" s="302">
        <f t="shared" si="53"/>
        <v>0</v>
      </c>
      <c r="CB136" s="297">
        <v>0.6</v>
      </c>
      <c r="CC136" s="297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18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6" t="str">
        <f>+VLOOKUP(G137,Liste!$A$7:$H$69,8,FALSE)</f>
        <v>Résineux</v>
      </c>
      <c r="BU137" s="296">
        <f t="shared" si="49"/>
        <v>0</v>
      </c>
      <c r="BV137" s="298">
        <f t="shared" si="50"/>
        <v>1</v>
      </c>
      <c r="BW137" s="317">
        <v>0</v>
      </c>
      <c r="BX137" s="296">
        <f t="shared" si="51"/>
        <v>0.43</v>
      </c>
      <c r="BY137">
        <f t="shared" si="52"/>
        <v>0</v>
      </c>
      <c r="BZ137" s="302">
        <f t="shared" si="53"/>
        <v>0</v>
      </c>
      <c r="CB137" s="297">
        <v>0.6</v>
      </c>
      <c r="CC137" s="297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18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6" t="str">
        <f>+VLOOKUP(G138,Liste!$A$7:$H$69,8,FALSE)</f>
        <v>Résineux</v>
      </c>
      <c r="BU138" s="296">
        <f t="shared" si="49"/>
        <v>0</v>
      </c>
      <c r="BV138" s="298">
        <f t="shared" si="50"/>
        <v>1</v>
      </c>
      <c r="BW138" s="317">
        <v>0</v>
      </c>
      <c r="BX138" s="296">
        <f t="shared" si="51"/>
        <v>0.43</v>
      </c>
      <c r="BY138">
        <f t="shared" si="52"/>
        <v>0</v>
      </c>
      <c r="BZ138" s="302">
        <f t="shared" si="53"/>
        <v>0</v>
      </c>
      <c r="CB138" s="297">
        <v>0.6</v>
      </c>
      <c r="CC138" s="297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18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6" t="str">
        <f>+VLOOKUP(G139,Liste!$A$7:$H$69,8,FALSE)</f>
        <v>Résineux</v>
      </c>
      <c r="BU139" s="296">
        <f t="shared" si="49"/>
        <v>0</v>
      </c>
      <c r="BV139" s="298">
        <f t="shared" si="50"/>
        <v>1</v>
      </c>
      <c r="BW139" s="317">
        <v>0</v>
      </c>
      <c r="BX139" s="296">
        <f t="shared" si="51"/>
        <v>0.43</v>
      </c>
      <c r="BY139">
        <f t="shared" si="52"/>
        <v>0</v>
      </c>
      <c r="BZ139" s="302">
        <f t="shared" si="53"/>
        <v>0</v>
      </c>
      <c r="CB139" s="297">
        <v>0.6</v>
      </c>
      <c r="CC139" s="297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18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6" t="str">
        <f>+VLOOKUP(G140,Liste!$A$7:$H$69,8,FALSE)</f>
        <v>Résineux</v>
      </c>
      <c r="BU140" s="296">
        <f t="shared" si="49"/>
        <v>0</v>
      </c>
      <c r="BV140" s="298">
        <f t="shared" si="50"/>
        <v>1</v>
      </c>
      <c r="BW140" s="317">
        <v>0</v>
      </c>
      <c r="BX140" s="296">
        <f t="shared" si="51"/>
        <v>0.43</v>
      </c>
      <c r="BY140">
        <f t="shared" si="52"/>
        <v>0</v>
      </c>
      <c r="BZ140" s="302">
        <f t="shared" si="53"/>
        <v>0</v>
      </c>
      <c r="CB140" s="297">
        <v>0.6</v>
      </c>
      <c r="CC140" s="297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0" t="str">
        <f t="shared" ref="AY141:AY177" si="65">IF(AD141="ap",IF(AU141&lt;=45,0,1.80306-(53.52431/AU141)-(1182.78539/(AU141^2))),"")</f>
        <v/>
      </c>
      <c r="AZ141" s="310" t="str">
        <f t="shared" ref="AZ141:AZ177" si="66">IF(AD141="ap",IF(AU141&lt;=20,0,(0.76104+(25.23841/AU141)-(764.19392/AU141^2))-AY141),"")</f>
        <v/>
      </c>
      <c r="BA141" s="311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18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6" t="str">
        <f>+VLOOKUP(G141,Liste!$A$7:$H$69,8,FALSE)</f>
        <v>Résineux</v>
      </c>
      <c r="BU141" s="296">
        <f t="shared" si="49"/>
        <v>0</v>
      </c>
      <c r="BV141" s="298">
        <f t="shared" si="50"/>
        <v>1</v>
      </c>
      <c r="BW141" s="317">
        <v>0</v>
      </c>
      <c r="BX141" s="296">
        <f t="shared" si="51"/>
        <v>0.43</v>
      </c>
      <c r="BY141">
        <f t="shared" si="52"/>
        <v>0</v>
      </c>
      <c r="BZ141" s="302">
        <f t="shared" si="53"/>
        <v>0</v>
      </c>
      <c r="CB141" s="297">
        <v>0.6</v>
      </c>
      <c r="CC141" s="297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0" t="str">
        <f t="shared" si="65"/>
        <v/>
      </c>
      <c r="AZ142" s="310" t="str">
        <f t="shared" si="66"/>
        <v/>
      </c>
      <c r="BA142" s="311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18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6" t="str">
        <f>+VLOOKUP(G142,Liste!$A$7:$H$69,8,FALSE)</f>
        <v>Résineux</v>
      </c>
      <c r="BU142" s="296">
        <f t="shared" si="49"/>
        <v>0</v>
      </c>
      <c r="BV142" s="298">
        <f t="shared" si="50"/>
        <v>1</v>
      </c>
      <c r="BW142" s="317">
        <v>0</v>
      </c>
      <c r="BX142" s="296">
        <f t="shared" si="51"/>
        <v>0.43</v>
      </c>
      <c r="BY142">
        <f t="shared" si="52"/>
        <v>0</v>
      </c>
      <c r="BZ142" s="302">
        <f t="shared" si="53"/>
        <v>0</v>
      </c>
      <c r="CB142" s="297">
        <v>0.6</v>
      </c>
      <c r="CC142" s="297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0">
        <f t="shared" si="65"/>
        <v>0</v>
      </c>
      <c r="AZ143" s="310">
        <f t="shared" si="66"/>
        <v>0</v>
      </c>
      <c r="BA143" s="311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18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6" t="str">
        <f>+VLOOKUP(G143,Liste!$A$7:$H$69,8,FALSE)</f>
        <v>Résineux</v>
      </c>
      <c r="BU143" s="296">
        <f t="shared" si="49"/>
        <v>0</v>
      </c>
      <c r="BV143" s="298">
        <f t="shared" si="50"/>
        <v>1</v>
      </c>
      <c r="BW143" s="317">
        <v>0</v>
      </c>
      <c r="BX143" s="296">
        <f t="shared" si="51"/>
        <v>0.43</v>
      </c>
      <c r="BY143">
        <f t="shared" si="52"/>
        <v>27.195223494131156</v>
      </c>
      <c r="BZ143" s="302">
        <f t="shared" si="53"/>
        <v>27.195223494131156</v>
      </c>
      <c r="CB143" s="297">
        <v>0.6</v>
      </c>
      <c r="CC143" s="297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0" t="str">
        <f t="shared" si="65"/>
        <v/>
      </c>
      <c r="AZ144" s="310" t="str">
        <f t="shared" si="66"/>
        <v/>
      </c>
      <c r="BA144" s="311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18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6" t="str">
        <f>+VLOOKUP(G144,Liste!$A$7:$H$69,8,FALSE)</f>
        <v>Résineux</v>
      </c>
      <c r="BU144" s="296">
        <f t="shared" si="49"/>
        <v>0</v>
      </c>
      <c r="BV144" s="298">
        <f t="shared" si="50"/>
        <v>1</v>
      </c>
      <c r="BW144" s="317">
        <v>0</v>
      </c>
      <c r="BX144" s="296">
        <f t="shared" si="51"/>
        <v>0.43</v>
      </c>
      <c r="BY144">
        <f t="shared" si="52"/>
        <v>0</v>
      </c>
      <c r="BZ144" s="302">
        <f t="shared" si="53"/>
        <v>27.195223494131156</v>
      </c>
      <c r="CB144" s="297">
        <v>0.6</v>
      </c>
      <c r="CC144" s="297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0">
        <f t="shared" si="65"/>
        <v>0</v>
      </c>
      <c r="AZ145" s="310">
        <f t="shared" si="66"/>
        <v>0.14258563124907586</v>
      </c>
      <c r="BA145" s="311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18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6" t="str">
        <f>+VLOOKUP(G145,Liste!$A$7:$H$69,8,FALSE)</f>
        <v>Résineux</v>
      </c>
      <c r="BU145" s="296">
        <f t="shared" si="49"/>
        <v>0</v>
      </c>
      <c r="BV145" s="298">
        <f t="shared" si="50"/>
        <v>1</v>
      </c>
      <c r="BW145" s="317">
        <v>0</v>
      </c>
      <c r="BX145" s="296">
        <f t="shared" si="51"/>
        <v>0.43</v>
      </c>
      <c r="BY145">
        <f t="shared" si="52"/>
        <v>25.781148608489179</v>
      </c>
      <c r="BZ145" s="302">
        <f t="shared" si="53"/>
        <v>52.976372102620331</v>
      </c>
      <c r="CB145" s="297">
        <v>0.6</v>
      </c>
      <c r="CC145" s="297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0" t="str">
        <f t="shared" si="65"/>
        <v/>
      </c>
      <c r="AZ146" s="310" t="str">
        <f t="shared" si="66"/>
        <v/>
      </c>
      <c r="BA146" s="311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18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6" t="str">
        <f>+VLOOKUP(G146,Liste!$A$7:$H$69,8,FALSE)</f>
        <v>Résineux</v>
      </c>
      <c r="BU146" s="296">
        <f t="shared" si="49"/>
        <v>0</v>
      </c>
      <c r="BV146" s="298">
        <f t="shared" si="50"/>
        <v>1</v>
      </c>
      <c r="BW146" s="317">
        <v>0</v>
      </c>
      <c r="BX146" s="296">
        <f t="shared" si="51"/>
        <v>0.43</v>
      </c>
      <c r="BY146">
        <f t="shared" si="52"/>
        <v>0</v>
      </c>
      <c r="BZ146" s="302">
        <f t="shared" si="53"/>
        <v>52.976372102620331</v>
      </c>
      <c r="CB146" s="297">
        <v>0.6</v>
      </c>
      <c r="CC146" s="297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0" t="str">
        <f t="shared" si="65"/>
        <v/>
      </c>
      <c r="AZ147" s="310" t="str">
        <f t="shared" si="66"/>
        <v/>
      </c>
      <c r="BA147" s="311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18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6" t="str">
        <f>+VLOOKUP(G147,Liste!$A$7:$H$69,8,FALSE)</f>
        <v>Résineux</v>
      </c>
      <c r="BU147" s="296">
        <f t="shared" si="49"/>
        <v>0</v>
      </c>
      <c r="BV147" s="298">
        <f t="shared" si="50"/>
        <v>1</v>
      </c>
      <c r="BW147" s="317">
        <v>0</v>
      </c>
      <c r="BX147" s="296">
        <f t="shared" si="51"/>
        <v>0.43</v>
      </c>
      <c r="BY147">
        <f t="shared" si="52"/>
        <v>0</v>
      </c>
      <c r="BZ147" s="302">
        <f t="shared" si="53"/>
        <v>0</v>
      </c>
      <c r="CB147" s="297">
        <v>0.6</v>
      </c>
      <c r="CC147" s="297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0">
        <f t="shared" si="65"/>
        <v>0</v>
      </c>
      <c r="AZ148" s="310">
        <f t="shared" si="66"/>
        <v>0.60140767453434085</v>
      </c>
      <c r="BA148" s="311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18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6" t="str">
        <f>+VLOOKUP(G148,Liste!$A$7:$H$69,8,FALSE)</f>
        <v>Résineux</v>
      </c>
      <c r="BU148" s="296">
        <f t="shared" si="49"/>
        <v>0</v>
      </c>
      <c r="BV148" s="298">
        <f t="shared" si="50"/>
        <v>1</v>
      </c>
      <c r="BW148" s="317">
        <v>0</v>
      </c>
      <c r="BX148" s="296">
        <f t="shared" si="51"/>
        <v>0.43</v>
      </c>
      <c r="BY148">
        <f t="shared" si="52"/>
        <v>0</v>
      </c>
      <c r="BZ148" s="302">
        <f t="shared" si="53"/>
        <v>0</v>
      </c>
      <c r="CB148" s="297">
        <v>0.6</v>
      </c>
      <c r="CC148" s="297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0" t="str">
        <f t="shared" si="65"/>
        <v/>
      </c>
      <c r="AZ149" s="310" t="str">
        <f t="shared" si="66"/>
        <v/>
      </c>
      <c r="BA149" s="311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18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6" t="str">
        <f>+VLOOKUP(G149,Liste!$A$7:$H$69,8,FALSE)</f>
        <v>Résineux</v>
      </c>
      <c r="BU149" s="296">
        <f t="shared" si="49"/>
        <v>0</v>
      </c>
      <c r="BV149" s="298">
        <f t="shared" si="50"/>
        <v>1</v>
      </c>
      <c r="BW149" s="317">
        <v>0</v>
      </c>
      <c r="BX149" s="296">
        <f t="shared" si="51"/>
        <v>0.43</v>
      </c>
      <c r="BY149">
        <f t="shared" si="52"/>
        <v>0</v>
      </c>
      <c r="BZ149" s="302">
        <f t="shared" si="53"/>
        <v>0</v>
      </c>
      <c r="CB149" s="297">
        <v>0.6</v>
      </c>
      <c r="CC149" s="297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0">
        <f t="shared" si="65"/>
        <v>0</v>
      </c>
      <c r="AZ150" s="310">
        <f t="shared" si="66"/>
        <v>0.79636092585811713</v>
      </c>
      <c r="BA150" s="311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18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6" t="str">
        <f>+VLOOKUP(G150,Liste!$A$7:$H$69,8,FALSE)</f>
        <v>Résineux</v>
      </c>
      <c r="BU150" s="296">
        <f t="shared" si="49"/>
        <v>0</v>
      </c>
      <c r="BV150" s="298">
        <f t="shared" si="50"/>
        <v>1</v>
      </c>
      <c r="BW150" s="317">
        <v>0</v>
      </c>
      <c r="BX150" s="296">
        <f t="shared" si="51"/>
        <v>0.43</v>
      </c>
      <c r="BY150">
        <f t="shared" si="52"/>
        <v>0</v>
      </c>
      <c r="BZ150" s="302">
        <f t="shared" si="53"/>
        <v>0</v>
      </c>
      <c r="CB150" s="297">
        <v>0.6</v>
      </c>
      <c r="CC150" s="297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0" t="str">
        <f t="shared" si="65"/>
        <v/>
      </c>
      <c r="AZ151" s="310" t="str">
        <f t="shared" si="66"/>
        <v/>
      </c>
      <c r="BA151" s="311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18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6" t="str">
        <f>+VLOOKUP(G151,Liste!$A$7:$H$69,8,FALSE)</f>
        <v>Résineux</v>
      </c>
      <c r="BU151" s="296">
        <f t="shared" si="49"/>
        <v>0</v>
      </c>
      <c r="BV151" s="298">
        <f t="shared" si="50"/>
        <v>1</v>
      </c>
      <c r="BW151" s="317">
        <v>0</v>
      </c>
      <c r="BX151" s="296">
        <f t="shared" si="51"/>
        <v>0.43</v>
      </c>
      <c r="BY151">
        <f t="shared" si="52"/>
        <v>0</v>
      </c>
      <c r="BZ151" s="302">
        <f t="shared" si="53"/>
        <v>0</v>
      </c>
      <c r="CB151" s="297">
        <v>0.6</v>
      </c>
      <c r="CC151" s="297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0">
        <f t="shared" si="65"/>
        <v>0</v>
      </c>
      <c r="AZ152" s="310">
        <f t="shared" si="66"/>
        <v>0.90459537674431212</v>
      </c>
      <c r="BA152" s="311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18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6" t="str">
        <f>+VLOOKUP(G152,Liste!$A$7:$H$69,8,FALSE)</f>
        <v>Résineux</v>
      </c>
      <c r="BU152" s="296">
        <f t="shared" si="49"/>
        <v>0</v>
      </c>
      <c r="BV152" s="298">
        <f t="shared" si="50"/>
        <v>1</v>
      </c>
      <c r="BW152" s="317">
        <v>0</v>
      </c>
      <c r="BX152" s="296">
        <f t="shared" si="51"/>
        <v>0.43</v>
      </c>
      <c r="BY152">
        <f t="shared" si="52"/>
        <v>0</v>
      </c>
      <c r="BZ152" s="302">
        <f t="shared" si="53"/>
        <v>0</v>
      </c>
      <c r="CB152" s="297">
        <v>0.6</v>
      </c>
      <c r="CC152" s="297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0" t="str">
        <f t="shared" si="65"/>
        <v/>
      </c>
      <c r="AZ153" s="310" t="str">
        <f t="shared" si="66"/>
        <v/>
      </c>
      <c r="BA153" s="311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18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6" t="str">
        <f>+VLOOKUP(G153,Liste!$A$7:$H$69,8,FALSE)</f>
        <v>Résineux</v>
      </c>
      <c r="BU153" s="296">
        <f t="shared" si="49"/>
        <v>0</v>
      </c>
      <c r="BV153" s="298">
        <f t="shared" si="50"/>
        <v>1</v>
      </c>
      <c r="BW153" s="317">
        <v>0</v>
      </c>
      <c r="BX153" s="296">
        <f t="shared" si="51"/>
        <v>0.43</v>
      </c>
      <c r="BY153">
        <f t="shared" si="52"/>
        <v>0</v>
      </c>
      <c r="BZ153" s="302">
        <f t="shared" si="53"/>
        <v>0</v>
      </c>
      <c r="CB153" s="297">
        <v>0.6</v>
      </c>
      <c r="CC153" s="297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0">
        <f t="shared" si="65"/>
        <v>0</v>
      </c>
      <c r="AZ154" s="310">
        <f t="shared" si="66"/>
        <v>0.92804158756668942</v>
      </c>
      <c r="BA154" s="311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18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6" t="str">
        <f>+VLOOKUP(G154,Liste!$A$7:$H$69,8,FALSE)</f>
        <v>Résineux</v>
      </c>
      <c r="BU154" s="296">
        <f t="shared" si="49"/>
        <v>0</v>
      </c>
      <c r="BV154" s="298">
        <f t="shared" si="50"/>
        <v>1</v>
      </c>
      <c r="BW154" s="317">
        <v>0</v>
      </c>
      <c r="BX154" s="296">
        <f t="shared" si="51"/>
        <v>0.43</v>
      </c>
      <c r="BY154">
        <f t="shared" si="52"/>
        <v>0</v>
      </c>
      <c r="BZ154" s="302">
        <f t="shared" si="53"/>
        <v>0</v>
      </c>
      <c r="CB154" s="297">
        <v>0.6</v>
      </c>
      <c r="CC154" s="297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0" t="str">
        <f t="shared" si="65"/>
        <v/>
      </c>
      <c r="AZ155" s="310" t="str">
        <f t="shared" si="66"/>
        <v/>
      </c>
      <c r="BA155" s="311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18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6" t="str">
        <f>+VLOOKUP(G155,Liste!$A$7:$H$69,8,FALSE)</f>
        <v>Résineux</v>
      </c>
      <c r="BU155" s="296">
        <f t="shared" si="49"/>
        <v>0</v>
      </c>
      <c r="BV155" s="298">
        <f t="shared" si="50"/>
        <v>1</v>
      </c>
      <c r="BW155" s="317">
        <v>0</v>
      </c>
      <c r="BX155" s="296">
        <f t="shared" si="51"/>
        <v>0.43</v>
      </c>
      <c r="BY155">
        <f t="shared" si="52"/>
        <v>0</v>
      </c>
      <c r="BZ155" s="302">
        <f t="shared" si="53"/>
        <v>0</v>
      </c>
      <c r="CB155" s="297">
        <v>0.6</v>
      </c>
      <c r="CC155" s="297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0">
        <f t="shared" si="65"/>
        <v>0.10784317394669873</v>
      </c>
      <c r="AZ156" s="310">
        <f t="shared" si="66"/>
        <v>0.84274149651428543</v>
      </c>
      <c r="BA156" s="311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18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6" t="str">
        <f>+VLOOKUP(G156,Liste!$A$7:$H$69,8,FALSE)</f>
        <v>Résineux</v>
      </c>
      <c r="BU156" s="296">
        <f t="shared" si="49"/>
        <v>0</v>
      </c>
      <c r="BV156" s="298">
        <f t="shared" si="50"/>
        <v>1</v>
      </c>
      <c r="BW156" s="317">
        <v>0</v>
      </c>
      <c r="BX156" s="296">
        <f t="shared" si="51"/>
        <v>0.43</v>
      </c>
      <c r="BY156">
        <f t="shared" si="52"/>
        <v>0</v>
      </c>
      <c r="BZ156" s="302">
        <f t="shared" si="53"/>
        <v>0</v>
      </c>
      <c r="CB156" s="297">
        <v>0.6</v>
      </c>
      <c r="CC156" s="297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0" t="str">
        <f t="shared" si="65"/>
        <v/>
      </c>
      <c r="AZ157" s="310" t="str">
        <f t="shared" si="66"/>
        <v/>
      </c>
      <c r="BA157" s="311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18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6" t="str">
        <f>+VLOOKUP(G157,Liste!$A$7:$H$69,8,FALSE)</f>
        <v>Résineux</v>
      </c>
      <c r="BU157" s="296">
        <f t="shared" si="49"/>
        <v>0</v>
      </c>
      <c r="BV157" s="298">
        <f t="shared" si="50"/>
        <v>1</v>
      </c>
      <c r="BW157" s="317">
        <v>0</v>
      </c>
      <c r="BX157" s="296">
        <f t="shared" si="51"/>
        <v>0.43</v>
      </c>
      <c r="BY157">
        <f t="shared" si="52"/>
        <v>0</v>
      </c>
      <c r="BZ157" s="302">
        <f t="shared" si="53"/>
        <v>0</v>
      </c>
      <c r="CB157" s="297">
        <v>0.6</v>
      </c>
      <c r="CC157" s="297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0">
        <f t="shared" si="65"/>
        <v>0.40441206431423932</v>
      </c>
      <c r="AZ158" s="310">
        <f t="shared" si="66"/>
        <v>0.56187851719595727</v>
      </c>
      <c r="BA158" s="311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18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6" t="str">
        <f>+VLOOKUP(G158,Liste!$A$7:$H$69,8,FALSE)</f>
        <v>Résineux</v>
      </c>
      <c r="BU158" s="296">
        <f t="shared" si="49"/>
        <v>0</v>
      </c>
      <c r="BV158" s="298">
        <f t="shared" si="50"/>
        <v>1</v>
      </c>
      <c r="BW158" s="317">
        <v>0</v>
      </c>
      <c r="BX158" s="296">
        <f t="shared" si="51"/>
        <v>0.43</v>
      </c>
      <c r="BY158">
        <f t="shared" si="52"/>
        <v>0</v>
      </c>
      <c r="BZ158" s="302">
        <f t="shared" si="53"/>
        <v>0</v>
      </c>
      <c r="CB158" s="297">
        <v>0.6</v>
      </c>
      <c r="CC158" s="297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0" t="str">
        <f t="shared" si="65"/>
        <v/>
      </c>
      <c r="AZ159" s="310" t="str">
        <f t="shared" si="66"/>
        <v/>
      </c>
      <c r="BA159" s="311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18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6" t="str">
        <f>+VLOOKUP(G159,Liste!$A$7:$H$69,8,FALSE)</f>
        <v>Résineux</v>
      </c>
      <c r="BU159" s="296">
        <f t="shared" si="49"/>
        <v>0</v>
      </c>
      <c r="BV159" s="298">
        <f t="shared" si="50"/>
        <v>1</v>
      </c>
      <c r="BW159" s="317">
        <v>0</v>
      </c>
      <c r="BX159" s="296">
        <f t="shared" si="51"/>
        <v>0.43</v>
      </c>
      <c r="BY159">
        <f t="shared" si="52"/>
        <v>0</v>
      </c>
      <c r="BZ159" s="302">
        <f t="shared" si="53"/>
        <v>0</v>
      </c>
      <c r="CB159" s="297">
        <v>0.6</v>
      </c>
      <c r="CC159" s="297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0" t="str">
        <f t="shared" si="65"/>
        <v/>
      </c>
      <c r="AZ160" s="310" t="str">
        <f t="shared" si="66"/>
        <v/>
      </c>
      <c r="BA160" s="311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18"/>
      <c r="BM160" s="13">
        <v>50.977469276666682</v>
      </c>
      <c r="BN160" s="13">
        <v>242.10532551449</v>
      </c>
      <c r="BP160" s="13">
        <v>283.36739999999998</v>
      </c>
      <c r="BT160" s="296" t="str">
        <f>+VLOOKUP(G160,Liste!$A$7:$H$69,8,FALSE)</f>
        <v>Résineux</v>
      </c>
      <c r="BU160" s="296">
        <f t="shared" si="49"/>
        <v>0</v>
      </c>
      <c r="BV160" s="298">
        <f t="shared" si="50"/>
        <v>1</v>
      </c>
      <c r="BW160" s="317">
        <v>0</v>
      </c>
      <c r="BX160" s="296">
        <f t="shared" si="51"/>
        <v>0.43</v>
      </c>
      <c r="BY160">
        <f t="shared" si="52"/>
        <v>0</v>
      </c>
      <c r="BZ160" s="302">
        <f t="shared" si="53"/>
        <v>0</v>
      </c>
      <c r="CB160" s="297">
        <v>0.6</v>
      </c>
      <c r="CC160" s="297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0" t="str">
        <f t="shared" si="65"/>
        <v/>
      </c>
      <c r="AZ161" s="310" t="str">
        <f t="shared" si="66"/>
        <v/>
      </c>
      <c r="BA161" s="311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18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6" t="str">
        <f>+VLOOKUP(G161,Liste!$A$7:$H$69,8,FALSE)</f>
        <v>Résineux</v>
      </c>
      <c r="BU161" s="296">
        <f t="shared" si="49"/>
        <v>0</v>
      </c>
      <c r="BV161" s="298">
        <f t="shared" si="50"/>
        <v>1</v>
      </c>
      <c r="BW161" s="317">
        <v>0</v>
      </c>
      <c r="BX161" s="296">
        <f t="shared" si="51"/>
        <v>0.43</v>
      </c>
      <c r="BY161">
        <f t="shared" si="52"/>
        <v>0</v>
      </c>
      <c r="BZ161" s="302">
        <f t="shared" si="53"/>
        <v>0</v>
      </c>
      <c r="CB161" s="297">
        <v>0.6</v>
      </c>
      <c r="CC161" s="297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2">
        <v>0.63935203974432886</v>
      </c>
      <c r="AX162" s="74">
        <v>9.3122668423960858E-2</v>
      </c>
      <c r="AY162" s="310">
        <f t="shared" si="65"/>
        <v>0</v>
      </c>
      <c r="AZ162" s="310">
        <f t="shared" si="66"/>
        <v>0</v>
      </c>
      <c r="BA162" s="311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18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6" t="str">
        <f>+VLOOKUP(G162,Liste!$A$7:$H$69,8,FALSE)</f>
        <v>Résineux</v>
      </c>
      <c r="BU162" s="296">
        <f t="shared" si="49"/>
        <v>0</v>
      </c>
      <c r="BV162" s="298">
        <f t="shared" si="50"/>
        <v>1</v>
      </c>
      <c r="BW162" s="317">
        <v>0</v>
      </c>
      <c r="BX162" s="296">
        <f t="shared" si="51"/>
        <v>0.43</v>
      </c>
      <c r="BY162">
        <f t="shared" si="52"/>
        <v>0</v>
      </c>
      <c r="BZ162" s="302">
        <f t="shared" si="53"/>
        <v>0</v>
      </c>
      <c r="CB162" s="297">
        <v>0.6</v>
      </c>
      <c r="CC162" s="297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2"/>
      <c r="AX163" s="74" t="s">
        <v>169</v>
      </c>
      <c r="AY163" s="310" t="str">
        <f t="shared" si="65"/>
        <v/>
      </c>
      <c r="AZ163" s="310" t="str">
        <f t="shared" si="66"/>
        <v/>
      </c>
      <c r="BA163" s="311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18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6" t="str">
        <f>+VLOOKUP(G163,Liste!$A$7:$H$69,8,FALSE)</f>
        <v>Résineux</v>
      </c>
      <c r="BU163" s="296">
        <f t="shared" si="49"/>
        <v>0</v>
      </c>
      <c r="BV163" s="298">
        <f t="shared" si="50"/>
        <v>1</v>
      </c>
      <c r="BW163" s="317">
        <v>0</v>
      </c>
      <c r="BX163" s="296">
        <f t="shared" si="51"/>
        <v>0.43</v>
      </c>
      <c r="BY163">
        <f t="shared" si="52"/>
        <v>0</v>
      </c>
      <c r="BZ163" s="302">
        <f t="shared" si="53"/>
        <v>0</v>
      </c>
      <c r="CB163" s="297">
        <v>0.6</v>
      </c>
      <c r="CC163" s="297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2">
        <v>0.99396836197346849</v>
      </c>
      <c r="AX164" s="74">
        <v>0.39044846137542666</v>
      </c>
      <c r="AY164" s="310">
        <f t="shared" si="65"/>
        <v>0</v>
      </c>
      <c r="AZ164" s="310">
        <f t="shared" si="66"/>
        <v>0.54567667442904422</v>
      </c>
      <c r="BA164" s="311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18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6" t="str">
        <f>+VLOOKUP(G164,Liste!$A$7:$H$69,8,FALSE)</f>
        <v>Résineux</v>
      </c>
      <c r="BU164" s="296">
        <f t="shared" si="49"/>
        <v>0</v>
      </c>
      <c r="BV164" s="298">
        <f t="shared" si="50"/>
        <v>1</v>
      </c>
      <c r="BW164" s="317">
        <v>0</v>
      </c>
      <c r="BX164" s="296">
        <f t="shared" si="51"/>
        <v>0.43</v>
      </c>
      <c r="BY164">
        <f t="shared" si="52"/>
        <v>0</v>
      </c>
      <c r="BZ164" s="302">
        <f t="shared" si="53"/>
        <v>0</v>
      </c>
      <c r="CB164" s="297">
        <v>0.6</v>
      </c>
      <c r="CC164" s="297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3"/>
      <c r="AX165" s="74" t="s">
        <v>169</v>
      </c>
      <c r="AY165" s="310" t="str">
        <f t="shared" si="65"/>
        <v/>
      </c>
      <c r="AZ165" s="310" t="str">
        <f t="shared" si="66"/>
        <v/>
      </c>
      <c r="BA165" s="311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18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6" t="str">
        <f>+VLOOKUP(G165,Liste!$A$7:$H$69,8,FALSE)</f>
        <v>Résineux</v>
      </c>
      <c r="BU165" s="296">
        <f t="shared" si="49"/>
        <v>0</v>
      </c>
      <c r="BV165" s="298">
        <f t="shared" si="50"/>
        <v>1</v>
      </c>
      <c r="BW165" s="317">
        <v>0</v>
      </c>
      <c r="BX165" s="296">
        <f t="shared" si="51"/>
        <v>0.43</v>
      </c>
      <c r="BY165">
        <f t="shared" si="52"/>
        <v>0</v>
      </c>
      <c r="BZ165" s="302">
        <f t="shared" si="53"/>
        <v>0</v>
      </c>
      <c r="CB165" s="297">
        <v>0.6</v>
      </c>
      <c r="CC165" s="297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2">
        <v>0.98562438342269298</v>
      </c>
      <c r="AX166" s="74">
        <v>0.56626027741337992</v>
      </c>
      <c r="AY166" s="310">
        <f t="shared" si="65"/>
        <v>0</v>
      </c>
      <c r="AZ166" s="310">
        <f t="shared" si="66"/>
        <v>0.69960645744266903</v>
      </c>
      <c r="BA166" s="311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18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6" t="str">
        <f>+VLOOKUP(G166,Liste!$A$7:$H$69,8,FALSE)</f>
        <v>Résineux</v>
      </c>
      <c r="BU166" s="296">
        <f t="shared" si="49"/>
        <v>0</v>
      </c>
      <c r="BV166" s="298">
        <f t="shared" si="50"/>
        <v>1</v>
      </c>
      <c r="BW166" s="317">
        <v>0</v>
      </c>
      <c r="BX166" s="296">
        <f t="shared" si="51"/>
        <v>0.43</v>
      </c>
      <c r="BY166">
        <f t="shared" si="52"/>
        <v>0</v>
      </c>
      <c r="BZ166" s="302">
        <f t="shared" si="53"/>
        <v>0</v>
      </c>
      <c r="CB166" s="297">
        <v>0.6</v>
      </c>
      <c r="CC166" s="297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2"/>
      <c r="AX167" s="74" t="s">
        <v>169</v>
      </c>
      <c r="AY167" s="310" t="str">
        <f t="shared" si="65"/>
        <v/>
      </c>
      <c r="AZ167" s="310" t="str">
        <f t="shared" si="66"/>
        <v/>
      </c>
      <c r="BA167" s="311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18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6" t="str">
        <f>+VLOOKUP(G167,Liste!$A$7:$H$69,8,FALSE)</f>
        <v>Résineux</v>
      </c>
      <c r="BU167" s="296">
        <f t="shared" si="49"/>
        <v>0</v>
      </c>
      <c r="BV167" s="298">
        <f t="shared" si="50"/>
        <v>1</v>
      </c>
      <c r="BW167" s="317">
        <v>0</v>
      </c>
      <c r="BX167" s="296">
        <f t="shared" si="51"/>
        <v>0.43</v>
      </c>
      <c r="BY167">
        <f t="shared" si="52"/>
        <v>0</v>
      </c>
      <c r="BZ167" s="302">
        <f t="shared" si="53"/>
        <v>0</v>
      </c>
      <c r="CB167" s="297">
        <v>0.6</v>
      </c>
      <c r="CC167" s="297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2">
        <v>0.9504927475950754</v>
      </c>
      <c r="AX168" s="74">
        <v>0.76356684443692002</v>
      </c>
      <c r="AY168" s="310">
        <f t="shared" si="65"/>
        <v>0</v>
      </c>
      <c r="AZ168" s="310">
        <f t="shared" si="66"/>
        <v>0.78508400114169319</v>
      </c>
      <c r="BA168" s="311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18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6" t="str">
        <f>+VLOOKUP(G168,Liste!$A$7:$H$69,8,FALSE)</f>
        <v>Résineux</v>
      </c>
      <c r="BU168" s="296">
        <f t="shared" si="49"/>
        <v>0</v>
      </c>
      <c r="BV168" s="298">
        <f t="shared" si="50"/>
        <v>1</v>
      </c>
      <c r="BW168" s="317">
        <v>0</v>
      </c>
      <c r="BX168" s="296">
        <f t="shared" si="51"/>
        <v>0.43</v>
      </c>
      <c r="BY168">
        <f t="shared" si="52"/>
        <v>0</v>
      </c>
      <c r="BZ168" s="302">
        <f t="shared" si="53"/>
        <v>0</v>
      </c>
      <c r="CB168" s="297">
        <v>0.6</v>
      </c>
      <c r="CC168" s="297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2"/>
      <c r="AX169" s="74" t="s">
        <v>169</v>
      </c>
      <c r="AY169" s="310" t="str">
        <f t="shared" si="65"/>
        <v/>
      </c>
      <c r="AZ169" s="310" t="str">
        <f t="shared" si="66"/>
        <v/>
      </c>
      <c r="BA169" s="311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18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6" t="str">
        <f>+VLOOKUP(G169,Liste!$A$7:$H$69,8,FALSE)</f>
        <v>Résineux</v>
      </c>
      <c r="BU169" s="296">
        <f t="shared" si="49"/>
        <v>0</v>
      </c>
      <c r="BV169" s="298">
        <f t="shared" si="50"/>
        <v>1</v>
      </c>
      <c r="BW169" s="317">
        <v>0</v>
      </c>
      <c r="BX169" s="296">
        <f t="shared" si="51"/>
        <v>0.43</v>
      </c>
      <c r="BY169">
        <f t="shared" si="52"/>
        <v>0</v>
      </c>
      <c r="BZ169" s="302">
        <f t="shared" si="53"/>
        <v>0</v>
      </c>
      <c r="CB169" s="297">
        <v>0.6</v>
      </c>
      <c r="CC169" s="297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2">
        <v>1.136002736458257</v>
      </c>
      <c r="AX170" s="74">
        <v>1.2030320863691455</v>
      </c>
      <c r="AY170" s="310">
        <f t="shared" si="65"/>
        <v>0</v>
      </c>
      <c r="AZ170" s="310">
        <f t="shared" si="66"/>
        <v>0.8901360182703405</v>
      </c>
      <c r="BA170" s="311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18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6" t="str">
        <f>+VLOOKUP(G170,Liste!$A$7:$H$69,8,FALSE)</f>
        <v>Résineux</v>
      </c>
      <c r="BU170" s="296">
        <f t="shared" si="49"/>
        <v>0</v>
      </c>
      <c r="BV170" s="298">
        <f t="shared" si="50"/>
        <v>1</v>
      </c>
      <c r="BW170" s="317">
        <v>0</v>
      </c>
      <c r="BX170" s="296">
        <f t="shared" si="51"/>
        <v>0.43</v>
      </c>
      <c r="BY170">
        <f t="shared" si="52"/>
        <v>0</v>
      </c>
      <c r="BZ170" s="302">
        <f t="shared" si="53"/>
        <v>0</v>
      </c>
      <c r="CB170" s="297">
        <v>0.6</v>
      </c>
      <c r="CC170" s="297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3"/>
      <c r="AX171" s="74" t="s">
        <v>169</v>
      </c>
      <c r="AY171" s="310" t="str">
        <f t="shared" si="65"/>
        <v/>
      </c>
      <c r="AZ171" s="310" t="str">
        <f t="shared" si="66"/>
        <v/>
      </c>
      <c r="BA171" s="311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18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6" t="str">
        <f>+VLOOKUP(G171,Liste!$A$7:$H$69,8,FALSE)</f>
        <v>Résineux</v>
      </c>
      <c r="BU171" s="296">
        <f t="shared" si="49"/>
        <v>0</v>
      </c>
      <c r="BV171" s="298">
        <f t="shared" si="50"/>
        <v>1</v>
      </c>
      <c r="BW171" s="317">
        <v>0</v>
      </c>
      <c r="BX171" s="296">
        <f t="shared" si="51"/>
        <v>0.43</v>
      </c>
      <c r="BY171">
        <f t="shared" si="52"/>
        <v>0</v>
      </c>
      <c r="BZ171" s="302">
        <f t="shared" si="53"/>
        <v>0</v>
      </c>
      <c r="CB171" s="297">
        <v>0.6</v>
      </c>
      <c r="CC171" s="297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2">
        <v>1.0233572764575893</v>
      </c>
      <c r="AX172" s="74">
        <v>1.2969929322627756</v>
      </c>
      <c r="AY172" s="310">
        <f t="shared" si="65"/>
        <v>0</v>
      </c>
      <c r="AZ172" s="310">
        <f t="shared" si="66"/>
        <v>0.89287324102830223</v>
      </c>
      <c r="BA172" s="311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18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6" t="str">
        <f>+VLOOKUP(G172,Liste!$A$7:$H$69,8,FALSE)</f>
        <v>Résineux</v>
      </c>
      <c r="BU172" s="296">
        <f t="shared" si="49"/>
        <v>0</v>
      </c>
      <c r="BV172" s="298">
        <f t="shared" si="50"/>
        <v>1</v>
      </c>
      <c r="BW172" s="317">
        <v>0</v>
      </c>
      <c r="BX172" s="296">
        <f t="shared" si="51"/>
        <v>0.43</v>
      </c>
      <c r="BY172">
        <f t="shared" si="52"/>
        <v>0</v>
      </c>
      <c r="BZ172" s="302">
        <f t="shared" si="53"/>
        <v>0</v>
      </c>
      <c r="CB172" s="297">
        <v>0.6</v>
      </c>
      <c r="CC172" s="297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2"/>
      <c r="AX173" s="74" t="s">
        <v>169</v>
      </c>
      <c r="AY173" s="310" t="str">
        <f t="shared" si="65"/>
        <v/>
      </c>
      <c r="AZ173" s="310" t="str">
        <f t="shared" si="66"/>
        <v/>
      </c>
      <c r="BA173" s="311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18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6" t="str">
        <f>+VLOOKUP(G173,Liste!$A$7:$H$69,8,FALSE)</f>
        <v>Résineux</v>
      </c>
      <c r="BU173" s="296">
        <f t="shared" si="49"/>
        <v>0</v>
      </c>
      <c r="BV173" s="298">
        <f t="shared" si="50"/>
        <v>1</v>
      </c>
      <c r="BW173" s="317">
        <v>0</v>
      </c>
      <c r="BX173" s="296">
        <f t="shared" si="51"/>
        <v>0.43</v>
      </c>
      <c r="BY173">
        <f t="shared" si="52"/>
        <v>0</v>
      </c>
      <c r="BZ173" s="302">
        <f t="shared" si="53"/>
        <v>0</v>
      </c>
      <c r="CB173" s="297">
        <v>0.6</v>
      </c>
      <c r="CC173" s="297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2">
        <v>1.056588232230091</v>
      </c>
      <c r="AX174" s="74">
        <v>1.5817493551613064</v>
      </c>
      <c r="AY174" s="310">
        <f t="shared" si="65"/>
        <v>0</v>
      </c>
      <c r="AZ174" s="310">
        <f t="shared" si="66"/>
        <v>0.91855804808839348</v>
      </c>
      <c r="BA174" s="311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18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6" t="str">
        <f>+VLOOKUP(G174,Liste!$A$7:$H$69,8,FALSE)</f>
        <v>Résineux</v>
      </c>
      <c r="BU174" s="296">
        <f t="shared" si="49"/>
        <v>0</v>
      </c>
      <c r="BV174" s="298">
        <f t="shared" si="50"/>
        <v>1</v>
      </c>
      <c r="BW174" s="317">
        <v>0</v>
      </c>
      <c r="BX174" s="296">
        <f t="shared" si="51"/>
        <v>0.43</v>
      </c>
      <c r="BY174">
        <f t="shared" si="52"/>
        <v>0</v>
      </c>
      <c r="BZ174" s="302">
        <f t="shared" si="53"/>
        <v>0</v>
      </c>
      <c r="CB174" s="297">
        <v>0.6</v>
      </c>
      <c r="CC174" s="297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2"/>
      <c r="AX175" s="74" t="s">
        <v>169</v>
      </c>
      <c r="AY175" s="310" t="str">
        <f t="shared" si="65"/>
        <v/>
      </c>
      <c r="AZ175" s="310" t="str">
        <f t="shared" si="66"/>
        <v/>
      </c>
      <c r="BA175" s="311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18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6" t="str">
        <f>+VLOOKUP(G175,Liste!$A$7:$H$69,8,FALSE)</f>
        <v>Résineux</v>
      </c>
      <c r="BU175" s="296">
        <f t="shared" si="49"/>
        <v>0</v>
      </c>
      <c r="BV175" s="298">
        <f t="shared" si="50"/>
        <v>1</v>
      </c>
      <c r="BW175" s="317">
        <v>0</v>
      </c>
      <c r="BX175" s="296">
        <f t="shared" si="51"/>
        <v>0.43</v>
      </c>
      <c r="BY175">
        <f t="shared" si="52"/>
        <v>0</v>
      </c>
      <c r="BZ175" s="302">
        <f t="shared" si="53"/>
        <v>0</v>
      </c>
      <c r="CB175" s="297">
        <v>0.6</v>
      </c>
      <c r="CC175" s="297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2"/>
      <c r="AX176" s="74" t="s">
        <v>169</v>
      </c>
      <c r="AY176" s="310" t="str">
        <f t="shared" si="65"/>
        <v/>
      </c>
      <c r="AZ176" s="310" t="str">
        <f t="shared" si="66"/>
        <v/>
      </c>
      <c r="BA176" s="311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18"/>
      <c r="BM176" s="75">
        <v>84.617630666666628</v>
      </c>
      <c r="BN176" s="13">
        <v>423.77315576709401</v>
      </c>
      <c r="BP176" s="13">
        <v>283.36739999999998</v>
      </c>
      <c r="BQ176" s="13"/>
      <c r="BT176" s="296" t="str">
        <f>+VLOOKUP(G176,Liste!$A$7:$H$69,8,FALSE)</f>
        <v>Résineux</v>
      </c>
      <c r="BU176" s="296">
        <f t="shared" si="49"/>
        <v>0</v>
      </c>
      <c r="BV176" s="298">
        <f t="shared" si="50"/>
        <v>1</v>
      </c>
      <c r="BW176" s="317">
        <v>0</v>
      </c>
      <c r="BX176" s="296">
        <f t="shared" si="51"/>
        <v>0.43</v>
      </c>
      <c r="BY176">
        <f t="shared" si="52"/>
        <v>0</v>
      </c>
      <c r="BZ176" s="302">
        <f t="shared" si="53"/>
        <v>0</v>
      </c>
      <c r="CB176" s="297">
        <v>0.6</v>
      </c>
      <c r="CC176" s="297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2">
        <v>1.0000000000000011</v>
      </c>
      <c r="AX177" s="74">
        <v>1.7012862252733914</v>
      </c>
      <c r="AY177" s="310">
        <f t="shared" si="65"/>
        <v>0</v>
      </c>
      <c r="AZ177" s="310">
        <f t="shared" si="66"/>
        <v>0.92330769545761937</v>
      </c>
      <c r="BA177" s="311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18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6" t="str">
        <f>+VLOOKUP(G177,Liste!$A$7:$H$69,8,FALSE)</f>
        <v>Résineux</v>
      </c>
      <c r="BU177" s="296">
        <f t="shared" si="49"/>
        <v>0</v>
      </c>
      <c r="BV177" s="298">
        <f t="shared" si="50"/>
        <v>1</v>
      </c>
      <c r="BW177" s="317">
        <v>0</v>
      </c>
      <c r="BX177" s="296">
        <f t="shared" si="51"/>
        <v>0.43</v>
      </c>
      <c r="BY177">
        <f t="shared" si="52"/>
        <v>0</v>
      </c>
      <c r="BZ177" s="302">
        <f t="shared" si="53"/>
        <v>0</v>
      </c>
      <c r="CB177" s="297">
        <v>0.6</v>
      </c>
      <c r="CC177" s="297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18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6" t="str">
        <f>+VLOOKUP(G178,Liste!$A$7:$H$69,8,FALSE)</f>
        <v>Résineux</v>
      </c>
      <c r="BU178" s="296">
        <f t="shared" si="49"/>
        <v>0</v>
      </c>
      <c r="BV178" s="298">
        <f t="shared" si="50"/>
        <v>1</v>
      </c>
      <c r="BW178" s="317">
        <v>0</v>
      </c>
      <c r="BX178" s="296">
        <f t="shared" si="51"/>
        <v>0.43</v>
      </c>
      <c r="BY178">
        <f t="shared" si="52"/>
        <v>0</v>
      </c>
      <c r="BZ178" s="302">
        <f t="shared" si="53"/>
        <v>0</v>
      </c>
      <c r="CB178" s="297">
        <v>0.6</v>
      </c>
      <c r="CC178" s="297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18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6" t="str">
        <f>+VLOOKUP(G179,Liste!$A$7:$H$69,8,FALSE)</f>
        <v>Résineux</v>
      </c>
      <c r="BU179" s="296">
        <f t="shared" si="49"/>
        <v>0</v>
      </c>
      <c r="BV179" s="298">
        <f t="shared" si="50"/>
        <v>1</v>
      </c>
      <c r="BW179" s="317">
        <v>0</v>
      </c>
      <c r="BX179" s="296">
        <f t="shared" si="51"/>
        <v>0.43</v>
      </c>
      <c r="BY179">
        <f t="shared" si="52"/>
        <v>42.226104127107938</v>
      </c>
      <c r="BZ179" s="302">
        <f t="shared" si="53"/>
        <v>42.226104127107938</v>
      </c>
      <c r="CB179" s="297">
        <v>0.6</v>
      </c>
      <c r="CC179" s="297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18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6" t="str">
        <f>+VLOOKUP(G180,Liste!$A$7:$H$69,8,FALSE)</f>
        <v>Résineux</v>
      </c>
      <c r="BU180" s="296">
        <f t="shared" si="49"/>
        <v>0</v>
      </c>
      <c r="BV180" s="298">
        <f t="shared" si="50"/>
        <v>1</v>
      </c>
      <c r="BW180" s="317">
        <v>0</v>
      </c>
      <c r="BX180" s="296">
        <f t="shared" si="51"/>
        <v>0.43</v>
      </c>
      <c r="BY180">
        <f t="shared" si="52"/>
        <v>0</v>
      </c>
      <c r="BZ180" s="302">
        <f t="shared" si="53"/>
        <v>42.226104127107938</v>
      </c>
      <c r="CB180" s="297">
        <v>0.6</v>
      </c>
      <c r="CC180" s="297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18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6" t="str">
        <f>+VLOOKUP(G181,Liste!$A$7:$H$69,8,FALSE)</f>
        <v>Résineux</v>
      </c>
      <c r="BU181" s="296">
        <f t="shared" si="49"/>
        <v>0</v>
      </c>
      <c r="BV181" s="298">
        <f t="shared" si="50"/>
        <v>1</v>
      </c>
      <c r="BW181" s="317">
        <v>0</v>
      </c>
      <c r="BX181" s="296">
        <f t="shared" si="51"/>
        <v>0.43</v>
      </c>
      <c r="BY181">
        <f t="shared" si="52"/>
        <v>0</v>
      </c>
      <c r="BZ181" s="302">
        <f t="shared" si="53"/>
        <v>42.226104127107938</v>
      </c>
      <c r="CB181" s="297">
        <v>0.6</v>
      </c>
      <c r="CC181" s="297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18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6" t="str">
        <f>+VLOOKUP(G182,Liste!$A$7:$H$69,8,FALSE)</f>
        <v>Résineux</v>
      </c>
      <c r="BU182" s="296">
        <f t="shared" si="49"/>
        <v>0</v>
      </c>
      <c r="BV182" s="298">
        <f t="shared" si="50"/>
        <v>1</v>
      </c>
      <c r="BW182" s="317">
        <v>0</v>
      </c>
      <c r="BX182" s="296">
        <f t="shared" si="51"/>
        <v>0.43</v>
      </c>
      <c r="BY182">
        <f t="shared" si="52"/>
        <v>0</v>
      </c>
      <c r="BZ182" s="302">
        <f t="shared" si="53"/>
        <v>0</v>
      </c>
      <c r="CB182" s="297">
        <v>0.6</v>
      </c>
      <c r="CC182" s="297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18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6" t="str">
        <f>+VLOOKUP(G183,Liste!$A$7:$H$69,8,FALSE)</f>
        <v>Résineux</v>
      </c>
      <c r="BU183" s="296">
        <f t="shared" si="49"/>
        <v>0</v>
      </c>
      <c r="BV183" s="298">
        <f t="shared" si="50"/>
        <v>1</v>
      </c>
      <c r="BW183" s="317">
        <v>0</v>
      </c>
      <c r="BX183" s="296">
        <f t="shared" si="51"/>
        <v>0.43</v>
      </c>
      <c r="BY183">
        <f t="shared" si="52"/>
        <v>0</v>
      </c>
      <c r="BZ183" s="302">
        <f t="shared" si="53"/>
        <v>0</v>
      </c>
      <c r="CB183" s="297">
        <v>0.6</v>
      </c>
      <c r="CC183" s="297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18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6" t="str">
        <f>+VLOOKUP(G184,Liste!$A$7:$H$69,8,FALSE)</f>
        <v>Résineux</v>
      </c>
      <c r="BU184" s="296">
        <f t="shared" si="49"/>
        <v>0</v>
      </c>
      <c r="BV184" s="298">
        <f t="shared" si="50"/>
        <v>1</v>
      </c>
      <c r="BW184" s="317">
        <v>0</v>
      </c>
      <c r="BX184" s="296">
        <f t="shared" si="51"/>
        <v>0.43</v>
      </c>
      <c r="BY184">
        <f t="shared" si="52"/>
        <v>0</v>
      </c>
      <c r="BZ184" s="302">
        <f t="shared" si="53"/>
        <v>0</v>
      </c>
      <c r="CB184" s="297">
        <v>0.6</v>
      </c>
      <c r="CC184" s="297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18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6" t="str">
        <f>+VLOOKUP(G185,Liste!$A$7:$H$69,8,FALSE)</f>
        <v>Résineux</v>
      </c>
      <c r="BU185" s="296">
        <f t="shared" si="49"/>
        <v>0</v>
      </c>
      <c r="BV185" s="298">
        <f t="shared" si="50"/>
        <v>1</v>
      </c>
      <c r="BW185" s="317">
        <v>0</v>
      </c>
      <c r="BX185" s="296">
        <f t="shared" si="51"/>
        <v>0.43</v>
      </c>
      <c r="BY185">
        <f t="shared" si="52"/>
        <v>0</v>
      </c>
      <c r="BZ185" s="302">
        <f t="shared" si="53"/>
        <v>0</v>
      </c>
      <c r="CB185" s="297">
        <v>0.6</v>
      </c>
      <c r="CC185" s="297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18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6" t="str">
        <f>+VLOOKUP(G186,Liste!$A$7:$H$69,8,FALSE)</f>
        <v>Résineux</v>
      </c>
      <c r="BU186" s="296">
        <f t="shared" si="49"/>
        <v>0</v>
      </c>
      <c r="BV186" s="298">
        <f t="shared" si="50"/>
        <v>1</v>
      </c>
      <c r="BW186" s="317">
        <v>0</v>
      </c>
      <c r="BX186" s="296">
        <f t="shared" si="51"/>
        <v>0.43</v>
      </c>
      <c r="BY186">
        <f t="shared" si="52"/>
        <v>0</v>
      </c>
      <c r="BZ186" s="302">
        <f t="shared" si="53"/>
        <v>0</v>
      </c>
      <c r="CB186" s="297">
        <v>0.6</v>
      </c>
      <c r="CC186" s="297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18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6" t="str">
        <f>+VLOOKUP(G187,Liste!$A$7:$H$69,8,FALSE)</f>
        <v>Résineux</v>
      </c>
      <c r="BU187" s="296">
        <f t="shared" si="49"/>
        <v>0</v>
      </c>
      <c r="BV187" s="298">
        <f t="shared" si="50"/>
        <v>1</v>
      </c>
      <c r="BW187" s="317">
        <v>0</v>
      </c>
      <c r="BX187" s="296">
        <f t="shared" si="51"/>
        <v>0.43</v>
      </c>
      <c r="BY187">
        <f t="shared" si="52"/>
        <v>0</v>
      </c>
      <c r="BZ187" s="302">
        <f t="shared" si="53"/>
        <v>0</v>
      </c>
      <c r="CB187" s="297">
        <v>0.6</v>
      </c>
      <c r="CC187" s="297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18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6" t="str">
        <f>+VLOOKUP(G188,Liste!$A$7:$H$69,8,FALSE)</f>
        <v>Résineux</v>
      </c>
      <c r="BU188" s="296">
        <f t="shared" si="49"/>
        <v>0</v>
      </c>
      <c r="BV188" s="298">
        <f t="shared" si="50"/>
        <v>1</v>
      </c>
      <c r="BW188" s="317">
        <v>0</v>
      </c>
      <c r="BX188" s="296">
        <f t="shared" si="51"/>
        <v>0.43</v>
      </c>
      <c r="BY188">
        <f t="shared" si="52"/>
        <v>0</v>
      </c>
      <c r="BZ188" s="302">
        <f t="shared" si="53"/>
        <v>0</v>
      </c>
      <c r="CB188" s="297">
        <v>0.6</v>
      </c>
      <c r="CC188" s="297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18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6" t="str">
        <f>+VLOOKUP(G189,Liste!$A$7:$H$69,8,FALSE)</f>
        <v>Résineux</v>
      </c>
      <c r="BU189" s="296">
        <f t="shared" si="49"/>
        <v>0</v>
      </c>
      <c r="BV189" s="298">
        <f t="shared" si="50"/>
        <v>1</v>
      </c>
      <c r="BW189" s="317">
        <v>0</v>
      </c>
      <c r="BX189" s="296">
        <f t="shared" si="51"/>
        <v>0.43</v>
      </c>
      <c r="BY189">
        <f t="shared" si="52"/>
        <v>0</v>
      </c>
      <c r="BZ189" s="302">
        <f t="shared" si="53"/>
        <v>0</v>
      </c>
      <c r="CB189" s="297">
        <v>0.6</v>
      </c>
      <c r="CC189" s="297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18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6" t="str">
        <f>+VLOOKUP(G190,Liste!$A$7:$H$69,8,FALSE)</f>
        <v>Résineux</v>
      </c>
      <c r="BU190" s="296">
        <f t="shared" si="49"/>
        <v>0</v>
      </c>
      <c r="BV190" s="298">
        <f t="shared" si="50"/>
        <v>1</v>
      </c>
      <c r="BW190" s="317">
        <v>0</v>
      </c>
      <c r="BX190" s="296">
        <f t="shared" si="51"/>
        <v>0.43</v>
      </c>
      <c r="BY190">
        <f t="shared" si="52"/>
        <v>0</v>
      </c>
      <c r="BZ190" s="302">
        <f t="shared" si="53"/>
        <v>0</v>
      </c>
      <c r="CB190" s="297">
        <v>0.6</v>
      </c>
      <c r="CC190" s="297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18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6" t="str">
        <f>+VLOOKUP(G191,Liste!$A$7:$H$69,8,FALSE)</f>
        <v>Résineux</v>
      </c>
      <c r="BU191" s="296">
        <f t="shared" si="49"/>
        <v>0</v>
      </c>
      <c r="BV191" s="298">
        <f t="shared" si="50"/>
        <v>1</v>
      </c>
      <c r="BW191" s="317">
        <v>0</v>
      </c>
      <c r="BX191" s="296">
        <f t="shared" si="51"/>
        <v>0.43</v>
      </c>
      <c r="BY191">
        <f t="shared" si="52"/>
        <v>0</v>
      </c>
      <c r="BZ191" s="302">
        <f t="shared" si="53"/>
        <v>0</v>
      </c>
      <c r="CB191" s="297">
        <v>0.6</v>
      </c>
      <c r="CC191" s="297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18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6" t="str">
        <f>+VLOOKUP(G192,Liste!$A$7:$H$69,8,FALSE)</f>
        <v>Résineux</v>
      </c>
      <c r="BU192" s="296">
        <f t="shared" si="49"/>
        <v>0</v>
      </c>
      <c r="BV192" s="298">
        <f t="shared" si="50"/>
        <v>1</v>
      </c>
      <c r="BW192" s="317">
        <v>0</v>
      </c>
      <c r="BX192" s="296">
        <f t="shared" si="51"/>
        <v>0.43</v>
      </c>
      <c r="BY192">
        <f t="shared" si="52"/>
        <v>0</v>
      </c>
      <c r="BZ192" s="302">
        <f t="shared" si="53"/>
        <v>0</v>
      </c>
      <c r="CB192" s="297">
        <v>0.6</v>
      </c>
      <c r="CC192" s="297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18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6" t="str">
        <f>+VLOOKUP(G193,Liste!$A$7:$H$69,8,FALSE)</f>
        <v>Résineux</v>
      </c>
      <c r="BU193" s="296">
        <f t="shared" si="49"/>
        <v>0</v>
      </c>
      <c r="BV193" s="298">
        <f t="shared" si="50"/>
        <v>1</v>
      </c>
      <c r="BW193" s="317">
        <v>0</v>
      </c>
      <c r="BX193" s="296">
        <f t="shared" si="51"/>
        <v>0.43</v>
      </c>
      <c r="BY193">
        <f t="shared" si="52"/>
        <v>0</v>
      </c>
      <c r="BZ193" s="302">
        <f t="shared" si="53"/>
        <v>0</v>
      </c>
      <c r="CB193" s="297">
        <v>0.6</v>
      </c>
      <c r="CC193" s="297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18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6" t="str">
        <f>+VLOOKUP(G194,Liste!$A$7:$H$69,8,FALSE)</f>
        <v>Résineux</v>
      </c>
      <c r="BU194" s="296">
        <f t="shared" si="49"/>
        <v>0</v>
      </c>
      <c r="BV194" s="298">
        <f t="shared" si="50"/>
        <v>1</v>
      </c>
      <c r="BW194" s="317">
        <v>0</v>
      </c>
      <c r="BX194" s="296">
        <f t="shared" si="51"/>
        <v>0.43</v>
      </c>
      <c r="BY194">
        <f t="shared" si="52"/>
        <v>0</v>
      </c>
      <c r="BZ194" s="302">
        <f t="shared" si="53"/>
        <v>0</v>
      </c>
      <c r="CB194" s="297">
        <v>0.6</v>
      </c>
      <c r="CC194" s="297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18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6" t="str">
        <f>+VLOOKUP(G195,Liste!$A$7:$H$69,8,FALSE)</f>
        <v>Résineux</v>
      </c>
      <c r="BU195" s="296">
        <f t="shared" si="49"/>
        <v>0</v>
      </c>
      <c r="BV195" s="298">
        <f t="shared" si="50"/>
        <v>1</v>
      </c>
      <c r="BW195" s="317">
        <v>0</v>
      </c>
      <c r="BX195" s="296">
        <f t="shared" si="51"/>
        <v>0.43</v>
      </c>
      <c r="BY195">
        <f t="shared" si="52"/>
        <v>0</v>
      </c>
      <c r="BZ195" s="302">
        <f t="shared" si="53"/>
        <v>0</v>
      </c>
      <c r="CB195" s="297">
        <v>0.6</v>
      </c>
      <c r="CC195" s="297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18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6" t="str">
        <f>+VLOOKUP(G196,Liste!$A$7:$H$69,8,FALSE)</f>
        <v>Résineux</v>
      </c>
      <c r="BU196" s="296">
        <f t="shared" ref="BU196:BU259" si="75">IF(BT196="Résineux",0%,100%)</f>
        <v>0</v>
      </c>
      <c r="BV196" s="298">
        <f t="shared" ref="BV196:BV259" si="76">+IF(BT196="Résineux",100%,0%)</f>
        <v>1</v>
      </c>
      <c r="BW196" s="317">
        <v>0</v>
      </c>
      <c r="BX196" s="296">
        <f t="shared" ref="BX196:BX259" si="77">+IF(BV196&lt;&gt;0,0.43,0.25)</f>
        <v>0.43</v>
      </c>
      <c r="BY196">
        <f t="shared" ref="BY196:BY259" si="78">+IF(BJ196&lt;=30,AV196*BX196,0)</f>
        <v>0</v>
      </c>
      <c r="BZ196" s="302">
        <f t="shared" ref="BZ196:BZ259" si="79">+IF(BJ196&gt;=31,0,BY196+BZ195)</f>
        <v>0</v>
      </c>
      <c r="CB196" s="297">
        <v>0.6</v>
      </c>
      <c r="CC196" s="297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18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6" t="str">
        <f>+VLOOKUP(G197,Liste!$A$7:$H$69,8,FALSE)</f>
        <v>Résineux</v>
      </c>
      <c r="BU197" s="296">
        <f t="shared" si="75"/>
        <v>0</v>
      </c>
      <c r="BV197" s="298">
        <f t="shared" si="76"/>
        <v>1</v>
      </c>
      <c r="BW197" s="317">
        <v>0</v>
      </c>
      <c r="BX197" s="296">
        <f t="shared" si="77"/>
        <v>0.43</v>
      </c>
      <c r="BY197">
        <f t="shared" si="78"/>
        <v>0</v>
      </c>
      <c r="BZ197" s="302">
        <f t="shared" si="79"/>
        <v>0</v>
      </c>
      <c r="CB197" s="297">
        <v>0.6</v>
      </c>
      <c r="CC197" s="297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18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6" t="str">
        <f>+VLOOKUP(G198,Liste!$A$7:$H$69,8,FALSE)</f>
        <v>Résineux</v>
      </c>
      <c r="BU198" s="296">
        <f t="shared" si="75"/>
        <v>0</v>
      </c>
      <c r="BV198" s="298">
        <f t="shared" si="76"/>
        <v>1</v>
      </c>
      <c r="BW198" s="317">
        <v>0</v>
      </c>
      <c r="BX198" s="296">
        <f t="shared" si="77"/>
        <v>0.43</v>
      </c>
      <c r="BY198">
        <f t="shared" si="78"/>
        <v>0</v>
      </c>
      <c r="BZ198" s="302">
        <f t="shared" si="79"/>
        <v>0</v>
      </c>
      <c r="CB198" s="297">
        <v>0.6</v>
      </c>
      <c r="CC198" s="297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18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6" t="str">
        <f>+VLOOKUP(G199,Liste!$A$7:$H$69,8,FALSE)</f>
        <v>Résineux</v>
      </c>
      <c r="BU199" s="296">
        <f t="shared" si="75"/>
        <v>0</v>
      </c>
      <c r="BV199" s="298">
        <f t="shared" si="76"/>
        <v>1</v>
      </c>
      <c r="BW199" s="317">
        <v>0</v>
      </c>
      <c r="BX199" s="296">
        <f t="shared" si="77"/>
        <v>0.43</v>
      </c>
      <c r="BY199">
        <f t="shared" si="78"/>
        <v>0</v>
      </c>
      <c r="BZ199" s="302">
        <f t="shared" si="79"/>
        <v>0</v>
      </c>
      <c r="CB199" s="297">
        <v>0.6</v>
      </c>
      <c r="CC199" s="297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18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6" t="str">
        <f>+VLOOKUP(G200,Liste!$A$7:$H$69,8,FALSE)</f>
        <v>Résineux</v>
      </c>
      <c r="BU200" s="296">
        <f t="shared" si="75"/>
        <v>0</v>
      </c>
      <c r="BV200" s="298">
        <f t="shared" si="76"/>
        <v>1</v>
      </c>
      <c r="BW200" s="317">
        <v>0</v>
      </c>
      <c r="BX200" s="296">
        <f t="shared" si="77"/>
        <v>0.43</v>
      </c>
      <c r="BY200">
        <f t="shared" si="78"/>
        <v>0</v>
      </c>
      <c r="BZ200" s="302">
        <f t="shared" si="79"/>
        <v>0</v>
      </c>
      <c r="CB200" s="297">
        <v>0.6</v>
      </c>
      <c r="CC200" s="297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18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6" t="str">
        <f>+VLOOKUP(G201,Liste!$A$7:$H$69,8,FALSE)</f>
        <v>Résineux</v>
      </c>
      <c r="BU201" s="296">
        <f t="shared" si="75"/>
        <v>0</v>
      </c>
      <c r="BV201" s="298">
        <f t="shared" si="76"/>
        <v>1</v>
      </c>
      <c r="BW201" s="317">
        <v>0</v>
      </c>
      <c r="BX201" s="296">
        <f t="shared" si="77"/>
        <v>0.43</v>
      </c>
      <c r="BY201">
        <f t="shared" si="78"/>
        <v>0</v>
      </c>
      <c r="BZ201" s="302">
        <f t="shared" si="79"/>
        <v>0</v>
      </c>
      <c r="CB201" s="297">
        <v>0.6</v>
      </c>
      <c r="CC201" s="297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18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6" t="str">
        <f>+VLOOKUP(G202,Liste!$A$7:$H$69,8,FALSE)</f>
        <v>Résineux</v>
      </c>
      <c r="BU202" s="296">
        <f t="shared" si="75"/>
        <v>0</v>
      </c>
      <c r="BV202" s="298">
        <f t="shared" si="76"/>
        <v>1</v>
      </c>
      <c r="BW202" s="317">
        <v>0</v>
      </c>
      <c r="BX202" s="296">
        <f t="shared" si="77"/>
        <v>0.43</v>
      </c>
      <c r="BY202">
        <f t="shared" si="78"/>
        <v>0</v>
      </c>
      <c r="BZ202" s="302">
        <f t="shared" si="79"/>
        <v>0</v>
      </c>
      <c r="CB202" s="297">
        <v>0.6</v>
      </c>
      <c r="CC202" s="297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18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6" t="str">
        <f>+VLOOKUP(G203,Liste!$A$7:$H$69,8,FALSE)</f>
        <v>Résineux</v>
      </c>
      <c r="BU203" s="296">
        <f t="shared" si="75"/>
        <v>0</v>
      </c>
      <c r="BV203" s="298">
        <f t="shared" si="76"/>
        <v>1</v>
      </c>
      <c r="BW203" s="317">
        <v>0</v>
      </c>
      <c r="BX203" s="296">
        <f t="shared" si="77"/>
        <v>0.43</v>
      </c>
      <c r="BY203">
        <f t="shared" si="78"/>
        <v>0</v>
      </c>
      <c r="BZ203" s="302">
        <f t="shared" si="79"/>
        <v>0</v>
      </c>
      <c r="CB203" s="297">
        <v>0.6</v>
      </c>
      <c r="CC203" s="297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18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6" t="str">
        <f>+VLOOKUP(G204,Liste!$A$7:$H$69,8,FALSE)</f>
        <v>Résineux</v>
      </c>
      <c r="BU204" s="296">
        <f t="shared" si="75"/>
        <v>0</v>
      </c>
      <c r="BV204" s="298">
        <f t="shared" si="76"/>
        <v>1</v>
      </c>
      <c r="BW204" s="317">
        <v>0</v>
      </c>
      <c r="BX204" s="296">
        <f t="shared" si="77"/>
        <v>0.43</v>
      </c>
      <c r="BY204">
        <f t="shared" si="78"/>
        <v>0</v>
      </c>
      <c r="BZ204" s="302">
        <f t="shared" si="79"/>
        <v>0</v>
      </c>
      <c r="CB204" s="297">
        <v>0.6</v>
      </c>
      <c r="CC204" s="297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18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6" t="str">
        <f>+VLOOKUP(G205,Liste!$A$7:$H$69,8,FALSE)</f>
        <v>Résineux</v>
      </c>
      <c r="BU205" s="296">
        <f t="shared" si="75"/>
        <v>0</v>
      </c>
      <c r="BV205" s="298">
        <f t="shared" si="76"/>
        <v>1</v>
      </c>
      <c r="BW205" s="317">
        <v>0</v>
      </c>
      <c r="BX205" s="296">
        <f t="shared" si="77"/>
        <v>0.43</v>
      </c>
      <c r="BY205">
        <f t="shared" si="78"/>
        <v>0</v>
      </c>
      <c r="BZ205" s="302">
        <f t="shared" si="79"/>
        <v>0</v>
      </c>
      <c r="CB205" s="297">
        <v>0.6</v>
      </c>
      <c r="CC205" s="297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18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6" t="str">
        <f>+VLOOKUP(G206,Liste!$A$7:$H$69,8,FALSE)</f>
        <v>Résineux</v>
      </c>
      <c r="BU206" s="296">
        <f t="shared" si="75"/>
        <v>0</v>
      </c>
      <c r="BV206" s="298">
        <f t="shared" si="76"/>
        <v>1</v>
      </c>
      <c r="BW206" s="317">
        <v>0</v>
      </c>
      <c r="BX206" s="296">
        <f t="shared" si="77"/>
        <v>0.43</v>
      </c>
      <c r="BY206">
        <f t="shared" si="78"/>
        <v>0</v>
      </c>
      <c r="BZ206" s="302">
        <f t="shared" si="79"/>
        <v>0</v>
      </c>
      <c r="CB206" s="297">
        <v>0.6</v>
      </c>
      <c r="CC206" s="297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18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6" t="str">
        <f>+VLOOKUP(G207,Liste!$A$7:$H$69,8,FALSE)</f>
        <v>Résineux</v>
      </c>
      <c r="BU207" s="296">
        <f t="shared" si="75"/>
        <v>0</v>
      </c>
      <c r="BV207" s="298">
        <f t="shared" si="76"/>
        <v>1</v>
      </c>
      <c r="BW207" s="317">
        <v>0</v>
      </c>
      <c r="BX207" s="296">
        <f t="shared" si="77"/>
        <v>0.43</v>
      </c>
      <c r="BY207">
        <f t="shared" si="78"/>
        <v>0</v>
      </c>
      <c r="BZ207" s="302">
        <f t="shared" si="79"/>
        <v>0</v>
      </c>
      <c r="CB207" s="297">
        <v>0.6</v>
      </c>
      <c r="CC207" s="297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18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6" t="str">
        <f>+VLOOKUP(G208,Liste!$A$7:$H$69,8,FALSE)</f>
        <v>Résineux</v>
      </c>
      <c r="BU208" s="296">
        <f t="shared" si="75"/>
        <v>0</v>
      </c>
      <c r="BV208" s="298">
        <f t="shared" si="76"/>
        <v>1</v>
      </c>
      <c r="BW208" s="317">
        <v>0</v>
      </c>
      <c r="BX208" s="296">
        <f t="shared" si="77"/>
        <v>0.43</v>
      </c>
      <c r="BY208">
        <f t="shared" si="78"/>
        <v>0</v>
      </c>
      <c r="BZ208" s="302">
        <f t="shared" si="79"/>
        <v>0</v>
      </c>
      <c r="CB208" s="297">
        <v>0.6</v>
      </c>
      <c r="CC208" s="297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18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6" t="str">
        <f>+VLOOKUP(G209,Liste!$A$7:$H$69,8,FALSE)</f>
        <v>Résineux</v>
      </c>
      <c r="BU209" s="296">
        <f t="shared" si="75"/>
        <v>0</v>
      </c>
      <c r="BV209" s="298">
        <f t="shared" si="76"/>
        <v>1</v>
      </c>
      <c r="BW209" s="317">
        <v>0</v>
      </c>
      <c r="BX209" s="296">
        <f t="shared" si="77"/>
        <v>0.43</v>
      </c>
      <c r="BY209">
        <f t="shared" si="78"/>
        <v>0</v>
      </c>
      <c r="BZ209" s="302">
        <f t="shared" si="79"/>
        <v>0</v>
      </c>
      <c r="CB209" s="297">
        <v>0.6</v>
      </c>
      <c r="CC209" s="297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18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6" t="str">
        <f>+VLOOKUP(G210,Liste!$A$7:$H$69,8,FALSE)</f>
        <v>Résineux</v>
      </c>
      <c r="BU210" s="296">
        <f t="shared" si="75"/>
        <v>0</v>
      </c>
      <c r="BV210" s="298">
        <f t="shared" si="76"/>
        <v>1</v>
      </c>
      <c r="BW210" s="317">
        <v>0</v>
      </c>
      <c r="BX210" s="296">
        <f t="shared" si="77"/>
        <v>0.43</v>
      </c>
      <c r="BY210">
        <f t="shared" si="78"/>
        <v>0</v>
      </c>
      <c r="BZ210" s="302">
        <f t="shared" si="79"/>
        <v>0</v>
      </c>
      <c r="CB210" s="297">
        <v>0.6</v>
      </c>
      <c r="CC210" s="297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18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6" t="str">
        <f>+VLOOKUP(G211,Liste!$A$7:$H$69,8,FALSE)</f>
        <v>Résineux</v>
      </c>
      <c r="BU211" s="296">
        <f t="shared" si="75"/>
        <v>0</v>
      </c>
      <c r="BV211" s="298">
        <f t="shared" si="76"/>
        <v>1</v>
      </c>
      <c r="BW211" s="317">
        <v>0</v>
      </c>
      <c r="BX211" s="296">
        <f t="shared" si="77"/>
        <v>0.43</v>
      </c>
      <c r="BY211">
        <f t="shared" si="78"/>
        <v>0</v>
      </c>
      <c r="BZ211" s="302">
        <f t="shared" si="79"/>
        <v>0</v>
      </c>
      <c r="CB211" s="297">
        <v>0.6</v>
      </c>
      <c r="CC211" s="297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18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6" t="str">
        <f>+VLOOKUP(G212,Liste!$A$7:$H$69,8,FALSE)</f>
        <v>Résineux</v>
      </c>
      <c r="BU212" s="296">
        <f t="shared" si="75"/>
        <v>0</v>
      </c>
      <c r="BV212" s="298">
        <f t="shared" si="76"/>
        <v>1</v>
      </c>
      <c r="BW212" s="317">
        <v>0</v>
      </c>
      <c r="BX212" s="296">
        <f t="shared" si="77"/>
        <v>0.43</v>
      </c>
      <c r="BY212">
        <f t="shared" si="78"/>
        <v>0</v>
      </c>
      <c r="BZ212" s="302">
        <f t="shared" si="79"/>
        <v>0</v>
      </c>
      <c r="CB212" s="297">
        <v>0.6</v>
      </c>
      <c r="CC212" s="297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18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6" t="str">
        <f>+VLOOKUP(G213,Liste!$A$7:$H$69,8,FALSE)</f>
        <v>Résineux</v>
      </c>
      <c r="BU213" s="296">
        <f t="shared" si="75"/>
        <v>0</v>
      </c>
      <c r="BV213" s="298">
        <f t="shared" si="76"/>
        <v>1</v>
      </c>
      <c r="BW213" s="317">
        <v>0</v>
      </c>
      <c r="BX213" s="296">
        <f t="shared" si="77"/>
        <v>0.43</v>
      </c>
      <c r="BY213">
        <f t="shared" si="78"/>
        <v>0</v>
      </c>
      <c r="BZ213" s="302">
        <f t="shared" si="79"/>
        <v>0</v>
      </c>
      <c r="CB213" s="297">
        <v>0.6</v>
      </c>
      <c r="CC213" s="297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18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6" t="str">
        <f>+VLOOKUP(G214,Liste!$A$7:$H$69,8,FALSE)</f>
        <v>Résineux</v>
      </c>
      <c r="BU214" s="296">
        <f t="shared" si="75"/>
        <v>0</v>
      </c>
      <c r="BV214" s="298">
        <f t="shared" si="76"/>
        <v>1</v>
      </c>
      <c r="BW214" s="317">
        <v>0</v>
      </c>
      <c r="BX214" s="296">
        <f t="shared" si="77"/>
        <v>0.43</v>
      </c>
      <c r="BY214">
        <f t="shared" si="78"/>
        <v>0</v>
      </c>
      <c r="BZ214" s="302">
        <f t="shared" si="79"/>
        <v>0</v>
      </c>
      <c r="CB214" s="297">
        <v>0.6</v>
      </c>
      <c r="CC214" s="297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18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6" t="str">
        <f>+VLOOKUP(G215,Liste!$A$7:$H$69,8,FALSE)</f>
        <v>Résineux</v>
      </c>
      <c r="BU215" s="296">
        <f t="shared" si="75"/>
        <v>0</v>
      </c>
      <c r="BV215" s="298">
        <f t="shared" si="76"/>
        <v>1</v>
      </c>
      <c r="BW215" s="317">
        <v>0</v>
      </c>
      <c r="BX215" s="296">
        <f t="shared" si="77"/>
        <v>0.43</v>
      </c>
      <c r="BY215">
        <f t="shared" si="78"/>
        <v>0</v>
      </c>
      <c r="BZ215" s="302">
        <f t="shared" si="79"/>
        <v>0</v>
      </c>
      <c r="CB215" s="297">
        <v>0.6</v>
      </c>
      <c r="CC215" s="297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18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6" t="str">
        <f>+VLOOKUP(G216,Liste!$A$7:$H$69,8,FALSE)</f>
        <v>Résineux</v>
      </c>
      <c r="BU216" s="296">
        <f t="shared" si="75"/>
        <v>0</v>
      </c>
      <c r="BV216" s="298">
        <f t="shared" si="76"/>
        <v>1</v>
      </c>
      <c r="BW216" s="317">
        <v>0</v>
      </c>
      <c r="BX216" s="296">
        <f t="shared" si="77"/>
        <v>0.43</v>
      </c>
      <c r="BY216">
        <f t="shared" si="78"/>
        <v>0</v>
      </c>
      <c r="BZ216" s="302">
        <f t="shared" si="79"/>
        <v>0</v>
      </c>
      <c r="CB216" s="297">
        <v>0.6</v>
      </c>
      <c r="CC216" s="297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18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6" t="str">
        <f>+VLOOKUP(G217,Liste!$A$7:$H$69,8,FALSE)</f>
        <v>Résineux</v>
      </c>
      <c r="BU217" s="296">
        <f t="shared" si="75"/>
        <v>0</v>
      </c>
      <c r="BV217" s="298">
        <f t="shared" si="76"/>
        <v>1</v>
      </c>
      <c r="BW217" s="317">
        <v>0</v>
      </c>
      <c r="BX217" s="296">
        <f t="shared" si="77"/>
        <v>0.43</v>
      </c>
      <c r="BY217">
        <f t="shared" si="78"/>
        <v>0</v>
      </c>
      <c r="BZ217" s="302">
        <f t="shared" si="79"/>
        <v>0</v>
      </c>
      <c r="CB217" s="297">
        <v>0.6</v>
      </c>
      <c r="CC217" s="297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18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6" t="str">
        <f>+VLOOKUP(G218,Liste!$A$7:$H$69,8,FALSE)</f>
        <v>Résineux</v>
      </c>
      <c r="BU218" s="296">
        <f t="shared" si="75"/>
        <v>0</v>
      </c>
      <c r="BV218" s="298">
        <f t="shared" si="76"/>
        <v>1</v>
      </c>
      <c r="BW218" s="317">
        <v>0</v>
      </c>
      <c r="BX218" s="296">
        <f t="shared" si="77"/>
        <v>0.43</v>
      </c>
      <c r="BY218">
        <f t="shared" si="78"/>
        <v>0</v>
      </c>
      <c r="BZ218" s="302">
        <f t="shared" si="79"/>
        <v>0</v>
      </c>
      <c r="CB218" s="297">
        <v>0.6</v>
      </c>
      <c r="CC218" s="297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18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6" t="str">
        <f>+VLOOKUP(G219,Liste!$A$7:$H$69,8,FALSE)</f>
        <v>Résineux</v>
      </c>
      <c r="BU219" s="296">
        <f t="shared" si="75"/>
        <v>0</v>
      </c>
      <c r="BV219" s="298">
        <f t="shared" si="76"/>
        <v>1</v>
      </c>
      <c r="BW219" s="317">
        <v>0</v>
      </c>
      <c r="BX219" s="296">
        <f t="shared" si="77"/>
        <v>0.43</v>
      </c>
      <c r="BY219">
        <f t="shared" si="78"/>
        <v>0</v>
      </c>
      <c r="BZ219" s="302">
        <f t="shared" si="79"/>
        <v>0</v>
      </c>
      <c r="CB219" s="297">
        <v>0.6</v>
      </c>
      <c r="CC219" s="297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18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6" t="str">
        <f>+VLOOKUP(G220,Liste!$A$7:$H$69,8,FALSE)</f>
        <v>Résineux</v>
      </c>
      <c r="BU220" s="296">
        <f t="shared" si="75"/>
        <v>0</v>
      </c>
      <c r="BV220" s="298">
        <f t="shared" si="76"/>
        <v>1</v>
      </c>
      <c r="BW220" s="317">
        <v>0</v>
      </c>
      <c r="BX220" s="296">
        <f t="shared" si="77"/>
        <v>0.43</v>
      </c>
      <c r="BY220">
        <f t="shared" si="78"/>
        <v>0</v>
      </c>
      <c r="BZ220" s="302">
        <f t="shared" si="79"/>
        <v>0</v>
      </c>
      <c r="CB220" s="297">
        <v>0.6</v>
      </c>
      <c r="CC220" s="297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18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6" t="str">
        <f>+VLOOKUP(G221,Liste!$A$7:$H$69,8,FALSE)</f>
        <v>Résineux</v>
      </c>
      <c r="BU221" s="296">
        <f t="shared" si="75"/>
        <v>0</v>
      </c>
      <c r="BV221" s="298">
        <f t="shared" si="76"/>
        <v>1</v>
      </c>
      <c r="BW221" s="317">
        <v>0</v>
      </c>
      <c r="BX221" s="296">
        <f t="shared" si="77"/>
        <v>0.43</v>
      </c>
      <c r="BY221">
        <f t="shared" si="78"/>
        <v>0</v>
      </c>
      <c r="BZ221" s="302">
        <f t="shared" si="79"/>
        <v>0</v>
      </c>
      <c r="CB221" s="297">
        <v>0.6</v>
      </c>
      <c r="CC221" s="297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18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6" t="str">
        <f>+VLOOKUP(G222,Liste!$A$7:$H$69,8,FALSE)</f>
        <v>Résineux</v>
      </c>
      <c r="BU222" s="296">
        <f t="shared" si="75"/>
        <v>0</v>
      </c>
      <c r="BV222" s="298">
        <f t="shared" si="76"/>
        <v>1</v>
      </c>
      <c r="BW222" s="317">
        <v>0</v>
      </c>
      <c r="BX222" s="296">
        <f t="shared" si="77"/>
        <v>0.43</v>
      </c>
      <c r="BY222">
        <f t="shared" si="78"/>
        <v>0</v>
      </c>
      <c r="BZ222" s="302">
        <f t="shared" si="79"/>
        <v>0</v>
      </c>
      <c r="CB222" s="297">
        <v>0.6</v>
      </c>
      <c r="CC222" s="297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18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6" t="str">
        <f>+VLOOKUP(G223,Liste!$A$7:$H$69,8,FALSE)</f>
        <v>Résineux</v>
      </c>
      <c r="BU223" s="296">
        <f t="shared" si="75"/>
        <v>0</v>
      </c>
      <c r="BV223" s="298">
        <f t="shared" si="76"/>
        <v>1</v>
      </c>
      <c r="BW223" s="317">
        <v>0</v>
      </c>
      <c r="BX223" s="296">
        <f t="shared" si="77"/>
        <v>0.43</v>
      </c>
      <c r="BY223">
        <f t="shared" si="78"/>
        <v>0</v>
      </c>
      <c r="BZ223" s="302">
        <f t="shared" si="79"/>
        <v>0</v>
      </c>
      <c r="CB223" s="297">
        <v>0.6</v>
      </c>
      <c r="CC223" s="297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18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6" t="str">
        <f>+VLOOKUP(G224,Liste!$A$7:$H$69,8,FALSE)</f>
        <v>Résineux</v>
      </c>
      <c r="BU224" s="296">
        <f t="shared" si="75"/>
        <v>0</v>
      </c>
      <c r="BV224" s="298">
        <f t="shared" si="76"/>
        <v>1</v>
      </c>
      <c r="BW224" s="317">
        <v>0</v>
      </c>
      <c r="BX224" s="296">
        <f t="shared" si="77"/>
        <v>0.43</v>
      </c>
      <c r="BY224">
        <f t="shared" si="78"/>
        <v>0</v>
      </c>
      <c r="BZ224" s="302">
        <f t="shared" si="79"/>
        <v>0</v>
      </c>
      <c r="CB224" s="297">
        <v>0.6</v>
      </c>
      <c r="CC224" s="297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18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6" t="str">
        <f>+VLOOKUP(G225,Liste!$A$7:$H$69,8,FALSE)</f>
        <v>Résineux</v>
      </c>
      <c r="BU225" s="296">
        <f t="shared" si="75"/>
        <v>0</v>
      </c>
      <c r="BV225" s="298">
        <f t="shared" si="76"/>
        <v>1</v>
      </c>
      <c r="BW225" s="317">
        <v>0</v>
      </c>
      <c r="BX225" s="296">
        <f t="shared" si="77"/>
        <v>0.43</v>
      </c>
      <c r="BY225">
        <f t="shared" si="78"/>
        <v>0</v>
      </c>
      <c r="BZ225" s="302">
        <f t="shared" si="79"/>
        <v>0</v>
      </c>
      <c r="CB225" s="297">
        <v>0.6</v>
      </c>
      <c r="CC225" s="297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18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6" t="str">
        <f>+VLOOKUP(G226,Liste!$A$7:$H$69,8,FALSE)</f>
        <v>Résineux</v>
      </c>
      <c r="BU226" s="296">
        <f t="shared" si="75"/>
        <v>0</v>
      </c>
      <c r="BV226" s="298">
        <f t="shared" si="76"/>
        <v>1</v>
      </c>
      <c r="BW226" s="317">
        <v>0</v>
      </c>
      <c r="BX226" s="296">
        <f t="shared" si="77"/>
        <v>0.43</v>
      </c>
      <c r="BY226">
        <f t="shared" si="78"/>
        <v>0</v>
      </c>
      <c r="BZ226" s="302">
        <f t="shared" si="79"/>
        <v>0</v>
      </c>
      <c r="CB226" s="297">
        <v>0.6</v>
      </c>
      <c r="CC226" s="297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18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6" t="str">
        <f>+VLOOKUP(G227,Liste!$A$7:$H$69,8,FALSE)</f>
        <v>Résineux</v>
      </c>
      <c r="BU227" s="296">
        <f t="shared" si="75"/>
        <v>0</v>
      </c>
      <c r="BV227" s="298">
        <f t="shared" si="76"/>
        <v>1</v>
      </c>
      <c r="BW227" s="317">
        <v>0</v>
      </c>
      <c r="BX227" s="296">
        <f t="shared" si="77"/>
        <v>0.43</v>
      </c>
      <c r="BY227">
        <f t="shared" si="78"/>
        <v>0</v>
      </c>
      <c r="BZ227" s="302">
        <f t="shared" si="79"/>
        <v>0</v>
      </c>
      <c r="CB227" s="297">
        <v>0.6</v>
      </c>
      <c r="CC227" s="297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18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6" t="str">
        <f>+VLOOKUP(G228,Liste!$A$7:$H$69,8,FALSE)</f>
        <v>Résineux</v>
      </c>
      <c r="BU228" s="296">
        <f t="shared" si="75"/>
        <v>0</v>
      </c>
      <c r="BV228" s="298">
        <f t="shared" si="76"/>
        <v>1</v>
      </c>
      <c r="BW228" s="317">
        <v>0</v>
      </c>
      <c r="BX228" s="296">
        <f t="shared" si="77"/>
        <v>0.43</v>
      </c>
      <c r="BY228">
        <f t="shared" si="78"/>
        <v>0</v>
      </c>
      <c r="BZ228" s="302">
        <f t="shared" si="79"/>
        <v>0</v>
      </c>
      <c r="CB228" s="297">
        <v>0.6</v>
      </c>
      <c r="CC228" s="297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18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6" t="str">
        <f>+VLOOKUP(G229,Liste!$A$7:$H$69,8,FALSE)</f>
        <v>Résineux</v>
      </c>
      <c r="BU229" s="296">
        <f t="shared" si="75"/>
        <v>0</v>
      </c>
      <c r="BV229" s="298">
        <f t="shared" si="76"/>
        <v>1</v>
      </c>
      <c r="BW229" s="317">
        <v>0</v>
      </c>
      <c r="BX229" s="296">
        <f t="shared" si="77"/>
        <v>0.43</v>
      </c>
      <c r="BY229">
        <f t="shared" si="78"/>
        <v>0</v>
      </c>
      <c r="BZ229" s="302">
        <f t="shared" si="79"/>
        <v>0</v>
      </c>
      <c r="CB229" s="297">
        <v>0.6</v>
      </c>
      <c r="CC229" s="297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18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6" t="str">
        <f>+VLOOKUP(G230,Liste!$A$7:$H$69,8,FALSE)</f>
        <v>Résineux</v>
      </c>
      <c r="BU230" s="296">
        <f t="shared" si="75"/>
        <v>0</v>
      </c>
      <c r="BV230" s="298">
        <f t="shared" si="76"/>
        <v>1</v>
      </c>
      <c r="BW230" s="317">
        <v>0</v>
      </c>
      <c r="BX230" s="296">
        <f t="shared" si="77"/>
        <v>0.43</v>
      </c>
      <c r="BY230">
        <f t="shared" si="78"/>
        <v>0</v>
      </c>
      <c r="BZ230" s="302">
        <f t="shared" si="79"/>
        <v>0</v>
      </c>
      <c r="CB230" s="297">
        <v>0.6</v>
      </c>
      <c r="CC230" s="297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18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6" t="str">
        <f>+VLOOKUP(G231,Liste!$A$7:$H$69,8,FALSE)</f>
        <v>Résineux</v>
      </c>
      <c r="BU231" s="296">
        <f t="shared" si="75"/>
        <v>0</v>
      </c>
      <c r="BV231" s="298">
        <f t="shared" si="76"/>
        <v>1</v>
      </c>
      <c r="BW231" s="317">
        <v>0</v>
      </c>
      <c r="BX231" s="296">
        <f t="shared" si="77"/>
        <v>0.43</v>
      </c>
      <c r="BY231">
        <f t="shared" si="78"/>
        <v>0</v>
      </c>
      <c r="BZ231" s="302">
        <f t="shared" si="79"/>
        <v>0</v>
      </c>
      <c r="CB231" s="297">
        <v>0.6</v>
      </c>
      <c r="CC231" s="297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18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6" t="str">
        <f>+VLOOKUP(G232,Liste!$A$7:$H$69,8,FALSE)</f>
        <v>Résineux</v>
      </c>
      <c r="BU232" s="296">
        <f t="shared" si="75"/>
        <v>0</v>
      </c>
      <c r="BV232" s="298">
        <f t="shared" si="76"/>
        <v>1</v>
      </c>
      <c r="BW232" s="317">
        <v>0</v>
      </c>
      <c r="BX232" s="296">
        <f t="shared" si="77"/>
        <v>0.43</v>
      </c>
      <c r="BY232">
        <f t="shared" si="78"/>
        <v>0</v>
      </c>
      <c r="BZ232" s="302">
        <f t="shared" si="79"/>
        <v>0</v>
      </c>
      <c r="CB232" s="297">
        <v>0.6</v>
      </c>
      <c r="CC232" s="297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18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6" t="str">
        <f>+VLOOKUP(G233,Liste!$A$7:$H$69,8,FALSE)</f>
        <v>Résineux</v>
      </c>
      <c r="BU233" s="296">
        <f t="shared" si="75"/>
        <v>0</v>
      </c>
      <c r="BV233" s="298">
        <f t="shared" si="76"/>
        <v>1</v>
      </c>
      <c r="BW233" s="317">
        <v>0</v>
      </c>
      <c r="BX233" s="296">
        <f t="shared" si="77"/>
        <v>0.43</v>
      </c>
      <c r="BY233">
        <f t="shared" si="78"/>
        <v>0</v>
      </c>
      <c r="BZ233" s="302">
        <f t="shared" si="79"/>
        <v>0</v>
      </c>
      <c r="CB233" s="297">
        <v>0.6</v>
      </c>
      <c r="CC233" s="297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18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6" t="str">
        <f>+VLOOKUP(G234,Liste!$A$7:$H$69,8,FALSE)</f>
        <v>Résineux</v>
      </c>
      <c r="BU234" s="296">
        <f t="shared" si="75"/>
        <v>0</v>
      </c>
      <c r="BV234" s="298">
        <f t="shared" si="76"/>
        <v>1</v>
      </c>
      <c r="BW234" s="317">
        <v>0</v>
      </c>
      <c r="BX234" s="296">
        <f t="shared" si="77"/>
        <v>0.43</v>
      </c>
      <c r="BY234">
        <f t="shared" si="78"/>
        <v>0</v>
      </c>
      <c r="BZ234" s="302">
        <f t="shared" si="79"/>
        <v>0</v>
      </c>
      <c r="CB234" s="297">
        <v>0.6</v>
      </c>
      <c r="CC234" s="297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18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6" t="str">
        <f>+VLOOKUP(G235,Liste!$A$7:$H$69,8,FALSE)</f>
        <v>Résineux</v>
      </c>
      <c r="BU235" s="296">
        <f t="shared" si="75"/>
        <v>0</v>
      </c>
      <c r="BV235" s="298">
        <f t="shared" si="76"/>
        <v>1</v>
      </c>
      <c r="BW235" s="317">
        <v>0</v>
      </c>
      <c r="BX235" s="296">
        <f t="shared" si="77"/>
        <v>0.43</v>
      </c>
      <c r="BY235">
        <f t="shared" si="78"/>
        <v>0</v>
      </c>
      <c r="BZ235" s="302">
        <f t="shared" si="79"/>
        <v>0</v>
      </c>
      <c r="CB235" s="297">
        <v>0.6</v>
      </c>
      <c r="CC235" s="297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18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6" t="str">
        <f>+VLOOKUP(G236,Liste!$A$7:$H$69,8,FALSE)</f>
        <v>Résineux</v>
      </c>
      <c r="BU236" s="296">
        <f t="shared" si="75"/>
        <v>0</v>
      </c>
      <c r="BV236" s="298">
        <f t="shared" si="76"/>
        <v>1</v>
      </c>
      <c r="BW236" s="317">
        <v>0</v>
      </c>
      <c r="BX236" s="296">
        <f t="shared" si="77"/>
        <v>0.43</v>
      </c>
      <c r="BY236">
        <f t="shared" si="78"/>
        <v>0</v>
      </c>
      <c r="BZ236" s="302">
        <f t="shared" si="79"/>
        <v>0</v>
      </c>
      <c r="CB236" s="297">
        <v>0.6</v>
      </c>
      <c r="CC236" s="297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18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6" t="str">
        <f>+VLOOKUP(G237,Liste!$A$7:$H$69,8,FALSE)</f>
        <v>Résineux</v>
      </c>
      <c r="BU237" s="296">
        <f t="shared" si="75"/>
        <v>0</v>
      </c>
      <c r="BV237" s="298">
        <f t="shared" si="76"/>
        <v>1</v>
      </c>
      <c r="BW237" s="317">
        <v>0</v>
      </c>
      <c r="BX237" s="296">
        <f t="shared" si="77"/>
        <v>0.43</v>
      </c>
      <c r="BY237">
        <f t="shared" si="78"/>
        <v>0</v>
      </c>
      <c r="BZ237" s="302">
        <f t="shared" si="79"/>
        <v>0</v>
      </c>
      <c r="CB237" s="297">
        <v>0.6</v>
      </c>
      <c r="CC237" s="297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18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6" t="str">
        <f>+VLOOKUP(G238,Liste!$A$7:$H$69,8,FALSE)</f>
        <v>Résineux</v>
      </c>
      <c r="BU238" s="296">
        <f t="shared" si="75"/>
        <v>0</v>
      </c>
      <c r="BV238" s="298">
        <f t="shared" si="76"/>
        <v>1</v>
      </c>
      <c r="BW238" s="317">
        <v>0</v>
      </c>
      <c r="BX238" s="296">
        <f t="shared" si="77"/>
        <v>0.43</v>
      </c>
      <c r="BY238">
        <f t="shared" si="78"/>
        <v>0</v>
      </c>
      <c r="BZ238" s="302">
        <f t="shared" si="79"/>
        <v>0</v>
      </c>
      <c r="CB238" s="297">
        <v>0.6</v>
      </c>
      <c r="CC238" s="297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18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6" t="str">
        <f>+VLOOKUP(G239,Liste!$A$7:$H$69,8,FALSE)</f>
        <v>Résineux</v>
      </c>
      <c r="BU239" s="296">
        <f t="shared" si="75"/>
        <v>0</v>
      </c>
      <c r="BV239" s="298">
        <f t="shared" si="76"/>
        <v>1</v>
      </c>
      <c r="BW239" s="317">
        <v>0</v>
      </c>
      <c r="BX239" s="296">
        <f t="shared" si="77"/>
        <v>0.43</v>
      </c>
      <c r="BY239">
        <f t="shared" si="78"/>
        <v>0</v>
      </c>
      <c r="BZ239" s="302">
        <f t="shared" si="79"/>
        <v>0</v>
      </c>
      <c r="CB239" s="297">
        <v>0.6</v>
      </c>
      <c r="CC239" s="297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18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6" t="str">
        <f>+VLOOKUP(G240,Liste!$A$7:$H$69,8,FALSE)</f>
        <v>Résineux</v>
      </c>
      <c r="BU240" s="296">
        <f t="shared" si="75"/>
        <v>0</v>
      </c>
      <c r="BV240" s="298">
        <f t="shared" si="76"/>
        <v>1</v>
      </c>
      <c r="BW240" s="317">
        <v>0</v>
      </c>
      <c r="BX240" s="296">
        <f t="shared" si="77"/>
        <v>0.43</v>
      </c>
      <c r="BY240">
        <f t="shared" si="78"/>
        <v>0</v>
      </c>
      <c r="BZ240" s="302">
        <f t="shared" si="79"/>
        <v>0</v>
      </c>
      <c r="CB240" s="297">
        <v>0.6</v>
      </c>
      <c r="CC240" s="297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18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6" t="str">
        <f>+VLOOKUP(G241,Liste!$A$7:$H$69,8,FALSE)</f>
        <v>Résineux</v>
      </c>
      <c r="BU241" s="296">
        <f t="shared" si="75"/>
        <v>0</v>
      </c>
      <c r="BV241" s="298">
        <f t="shared" si="76"/>
        <v>1</v>
      </c>
      <c r="BW241" s="317">
        <v>0</v>
      </c>
      <c r="BX241" s="296">
        <f t="shared" si="77"/>
        <v>0.43</v>
      </c>
      <c r="BY241">
        <f t="shared" si="78"/>
        <v>0</v>
      </c>
      <c r="BZ241" s="302">
        <f t="shared" si="79"/>
        <v>0</v>
      </c>
      <c r="CB241" s="297">
        <v>0.6</v>
      </c>
      <c r="CC241" s="297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18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6" t="str">
        <f>+VLOOKUP(G242,Liste!$A$7:$H$69,8,FALSE)</f>
        <v>Résineux</v>
      </c>
      <c r="BU242" s="296">
        <f t="shared" si="75"/>
        <v>0</v>
      </c>
      <c r="BV242" s="298">
        <f t="shared" si="76"/>
        <v>1</v>
      </c>
      <c r="BW242" s="317">
        <v>0</v>
      </c>
      <c r="BX242" s="296">
        <f t="shared" si="77"/>
        <v>0.43</v>
      </c>
      <c r="BY242">
        <f t="shared" si="78"/>
        <v>0</v>
      </c>
      <c r="BZ242" s="302">
        <f t="shared" si="79"/>
        <v>0</v>
      </c>
      <c r="CB242" s="297">
        <v>0.6</v>
      </c>
      <c r="CC242" s="297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18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6" t="str">
        <f>+VLOOKUP(G243,Liste!$A$7:$H$69,8,FALSE)</f>
        <v>Résineux</v>
      </c>
      <c r="BU243" s="296">
        <f t="shared" si="75"/>
        <v>0</v>
      </c>
      <c r="BV243" s="298">
        <f t="shared" si="76"/>
        <v>1</v>
      </c>
      <c r="BW243" s="317">
        <v>0</v>
      </c>
      <c r="BX243" s="296">
        <f t="shared" si="77"/>
        <v>0.43</v>
      </c>
      <c r="BY243">
        <f t="shared" si="78"/>
        <v>0</v>
      </c>
      <c r="BZ243" s="302">
        <f t="shared" si="79"/>
        <v>0</v>
      </c>
      <c r="CB243" s="297">
        <v>0.6</v>
      </c>
      <c r="CC243" s="297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18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6" t="str">
        <f>+VLOOKUP(G244,Liste!$A$7:$H$69,8,FALSE)</f>
        <v>Résineux</v>
      </c>
      <c r="BU244" s="296">
        <f t="shared" si="75"/>
        <v>0</v>
      </c>
      <c r="BV244" s="298">
        <f t="shared" si="76"/>
        <v>1</v>
      </c>
      <c r="BW244" s="317">
        <v>0</v>
      </c>
      <c r="BX244" s="296">
        <f t="shared" si="77"/>
        <v>0.43</v>
      </c>
      <c r="BY244">
        <f t="shared" si="78"/>
        <v>0</v>
      </c>
      <c r="BZ244" s="302">
        <f t="shared" si="79"/>
        <v>0</v>
      </c>
      <c r="CB244" s="297">
        <v>0.6</v>
      </c>
      <c r="CC244" s="297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18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6" t="str">
        <f>+VLOOKUP(G245,Liste!$A$7:$H$69,8,FALSE)</f>
        <v>Résineux</v>
      </c>
      <c r="BU245" s="296">
        <f t="shared" si="75"/>
        <v>0</v>
      </c>
      <c r="BV245" s="298">
        <f t="shared" si="76"/>
        <v>1</v>
      </c>
      <c r="BW245" s="317">
        <v>0</v>
      </c>
      <c r="BX245" s="296">
        <f t="shared" si="77"/>
        <v>0.43</v>
      </c>
      <c r="BY245">
        <f t="shared" si="78"/>
        <v>0</v>
      </c>
      <c r="BZ245" s="302">
        <f t="shared" si="79"/>
        <v>0</v>
      </c>
      <c r="CB245" s="297">
        <v>0.6</v>
      </c>
      <c r="CC245" s="297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18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6" t="str">
        <f>+VLOOKUP(G246,Liste!$A$7:$H$69,8,FALSE)</f>
        <v>Résineux</v>
      </c>
      <c r="BU246" s="296">
        <f t="shared" si="75"/>
        <v>0</v>
      </c>
      <c r="BV246" s="298">
        <f t="shared" si="76"/>
        <v>1</v>
      </c>
      <c r="BW246" s="317">
        <v>0</v>
      </c>
      <c r="BX246" s="296">
        <f t="shared" si="77"/>
        <v>0.43</v>
      </c>
      <c r="BY246">
        <f t="shared" si="78"/>
        <v>0</v>
      </c>
      <c r="BZ246" s="302">
        <f t="shared" si="79"/>
        <v>0</v>
      </c>
      <c r="CB246" s="297">
        <v>0.6</v>
      </c>
      <c r="CC246" s="297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18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6" t="str">
        <f>+VLOOKUP(G247,Liste!$A$7:$H$69,8,FALSE)</f>
        <v>Résineux</v>
      </c>
      <c r="BU247" s="296">
        <f t="shared" si="75"/>
        <v>0</v>
      </c>
      <c r="BV247" s="298">
        <f t="shared" si="76"/>
        <v>1</v>
      </c>
      <c r="BW247" s="317">
        <v>0</v>
      </c>
      <c r="BX247" s="296">
        <f t="shared" si="77"/>
        <v>0.43</v>
      </c>
      <c r="BY247">
        <f t="shared" si="78"/>
        <v>0</v>
      </c>
      <c r="BZ247" s="302">
        <f t="shared" si="79"/>
        <v>0</v>
      </c>
      <c r="CB247" s="297">
        <v>0.6</v>
      </c>
      <c r="CC247" s="297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18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6" t="str">
        <f>+VLOOKUP(G248,Liste!$A$7:$H$69,8,FALSE)</f>
        <v>Résineux</v>
      </c>
      <c r="BU248" s="296">
        <f t="shared" si="75"/>
        <v>0</v>
      </c>
      <c r="BV248" s="298">
        <f t="shared" si="76"/>
        <v>1</v>
      </c>
      <c r="BW248" s="317">
        <v>0</v>
      </c>
      <c r="BX248" s="296">
        <f t="shared" si="77"/>
        <v>0.43</v>
      </c>
      <c r="BY248">
        <f t="shared" si="78"/>
        <v>0</v>
      </c>
      <c r="BZ248" s="302">
        <f t="shared" si="79"/>
        <v>0</v>
      </c>
      <c r="CB248" s="297">
        <v>0.6</v>
      </c>
      <c r="CC248" s="297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18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6" t="str">
        <f>+VLOOKUP(G249,Liste!$A$7:$H$69,8,FALSE)</f>
        <v>Résineux</v>
      </c>
      <c r="BU249" s="296">
        <f t="shared" si="75"/>
        <v>0</v>
      </c>
      <c r="BV249" s="298">
        <f t="shared" si="76"/>
        <v>1</v>
      </c>
      <c r="BW249" s="317">
        <v>0</v>
      </c>
      <c r="BX249" s="296">
        <f t="shared" si="77"/>
        <v>0.43</v>
      </c>
      <c r="BY249">
        <f t="shared" si="78"/>
        <v>0</v>
      </c>
      <c r="BZ249" s="302">
        <f t="shared" si="79"/>
        <v>0</v>
      </c>
      <c r="CB249" s="297">
        <v>0.6</v>
      </c>
      <c r="CC249" s="297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18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6" t="str">
        <f>+VLOOKUP(G250,Liste!$A$7:$H$69,8,FALSE)</f>
        <v>Résineux</v>
      </c>
      <c r="BU250" s="296">
        <f t="shared" si="75"/>
        <v>0</v>
      </c>
      <c r="BV250" s="298">
        <f t="shared" si="76"/>
        <v>1</v>
      </c>
      <c r="BW250" s="317">
        <v>0</v>
      </c>
      <c r="BX250" s="296">
        <f t="shared" si="77"/>
        <v>0.43</v>
      </c>
      <c r="BY250">
        <f t="shared" si="78"/>
        <v>0</v>
      </c>
      <c r="BZ250" s="302">
        <f t="shared" si="79"/>
        <v>0</v>
      </c>
      <c r="CB250" s="297">
        <v>0.6</v>
      </c>
      <c r="CC250" s="297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18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6" t="str">
        <f>+VLOOKUP(G251,Liste!$A$7:$H$69,8,FALSE)</f>
        <v>Résineux</v>
      </c>
      <c r="BU251" s="296">
        <f t="shared" si="75"/>
        <v>0</v>
      </c>
      <c r="BV251" s="298">
        <f t="shared" si="76"/>
        <v>1</v>
      </c>
      <c r="BW251" s="317">
        <v>0</v>
      </c>
      <c r="BX251" s="296">
        <f t="shared" si="77"/>
        <v>0.43</v>
      </c>
      <c r="BY251">
        <f t="shared" si="78"/>
        <v>0</v>
      </c>
      <c r="BZ251" s="302">
        <f t="shared" si="79"/>
        <v>0</v>
      </c>
      <c r="CB251" s="297">
        <v>0.6</v>
      </c>
      <c r="CC251" s="297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18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6" t="str">
        <f>+VLOOKUP(G252,Liste!$A$7:$H$69,8,FALSE)</f>
        <v>Résineux</v>
      </c>
      <c r="BU252" s="296">
        <f t="shared" si="75"/>
        <v>0</v>
      </c>
      <c r="BV252" s="298">
        <f t="shared" si="76"/>
        <v>1</v>
      </c>
      <c r="BW252" s="317">
        <v>0</v>
      </c>
      <c r="BX252" s="296">
        <f t="shared" si="77"/>
        <v>0.43</v>
      </c>
      <c r="BY252">
        <f t="shared" si="78"/>
        <v>0</v>
      </c>
      <c r="BZ252" s="302">
        <f t="shared" si="79"/>
        <v>0</v>
      </c>
      <c r="CB252" s="297">
        <v>0.6</v>
      </c>
      <c r="CC252" s="297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18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6" t="str">
        <f>+VLOOKUP(G253,Liste!$A$7:$H$69,8,FALSE)</f>
        <v>Résineux</v>
      </c>
      <c r="BU253" s="296">
        <f t="shared" si="75"/>
        <v>0</v>
      </c>
      <c r="BV253" s="298">
        <f t="shared" si="76"/>
        <v>1</v>
      </c>
      <c r="BW253" s="317">
        <v>0</v>
      </c>
      <c r="BX253" s="296">
        <f t="shared" si="77"/>
        <v>0.43</v>
      </c>
      <c r="BY253">
        <f t="shared" si="78"/>
        <v>0</v>
      </c>
      <c r="BZ253" s="302">
        <f t="shared" si="79"/>
        <v>0</v>
      </c>
      <c r="CB253" s="297">
        <v>0.6</v>
      </c>
      <c r="CC253" s="297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18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6" t="str">
        <f>+VLOOKUP(G254,Liste!$A$7:$H$69,8,FALSE)</f>
        <v>Résineux</v>
      </c>
      <c r="BU254" s="296">
        <f t="shared" si="75"/>
        <v>0</v>
      </c>
      <c r="BV254" s="298">
        <f t="shared" si="76"/>
        <v>1</v>
      </c>
      <c r="BW254" s="317">
        <v>0</v>
      </c>
      <c r="BX254" s="296">
        <f t="shared" si="77"/>
        <v>0.43</v>
      </c>
      <c r="BY254">
        <f t="shared" si="78"/>
        <v>0</v>
      </c>
      <c r="BZ254" s="302">
        <f t="shared" si="79"/>
        <v>0</v>
      </c>
      <c r="CB254" s="297">
        <v>0.6</v>
      </c>
      <c r="CC254" s="297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18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6" t="str">
        <f>+VLOOKUP(G255,Liste!$A$7:$H$69,8,FALSE)</f>
        <v>Résineux</v>
      </c>
      <c r="BU255" s="296">
        <f t="shared" si="75"/>
        <v>0</v>
      </c>
      <c r="BV255" s="298">
        <f t="shared" si="76"/>
        <v>1</v>
      </c>
      <c r="BW255" s="317">
        <v>0</v>
      </c>
      <c r="BX255" s="296">
        <f t="shared" si="77"/>
        <v>0.43</v>
      </c>
      <c r="BY255">
        <f t="shared" si="78"/>
        <v>0</v>
      </c>
      <c r="BZ255" s="302">
        <f t="shared" si="79"/>
        <v>0</v>
      </c>
      <c r="CB255" s="297">
        <v>0.6</v>
      </c>
      <c r="CC255" s="297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18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6" t="str">
        <f>+VLOOKUP(G256,Liste!$A$7:$H$69,8,FALSE)</f>
        <v>Résineux</v>
      </c>
      <c r="BU256" s="296">
        <f t="shared" si="75"/>
        <v>0</v>
      </c>
      <c r="BV256" s="298">
        <f t="shared" si="76"/>
        <v>1</v>
      </c>
      <c r="BW256" s="317">
        <v>0</v>
      </c>
      <c r="BX256" s="296">
        <f t="shared" si="77"/>
        <v>0.43</v>
      </c>
      <c r="BY256">
        <f t="shared" si="78"/>
        <v>0</v>
      </c>
      <c r="BZ256" s="302">
        <f t="shared" si="79"/>
        <v>0</v>
      </c>
      <c r="CB256" s="297">
        <v>0.6</v>
      </c>
      <c r="CC256" s="297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18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6" t="str">
        <f>+VLOOKUP(G257,Liste!$A$7:$H$69,8,FALSE)</f>
        <v>Résineux</v>
      </c>
      <c r="BU257" s="296">
        <f t="shared" si="75"/>
        <v>0</v>
      </c>
      <c r="BV257" s="298">
        <f t="shared" si="76"/>
        <v>1</v>
      </c>
      <c r="BW257" s="317">
        <v>0</v>
      </c>
      <c r="BX257" s="296">
        <f t="shared" si="77"/>
        <v>0.43</v>
      </c>
      <c r="BY257">
        <f t="shared" si="78"/>
        <v>0</v>
      </c>
      <c r="BZ257" s="302">
        <f t="shared" si="79"/>
        <v>0</v>
      </c>
      <c r="CB257" s="297">
        <v>0.6</v>
      </c>
      <c r="CC257" s="297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18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6" t="str">
        <f>+VLOOKUP(G258,Liste!$A$7:$H$69,8,FALSE)</f>
        <v>Résineux</v>
      </c>
      <c r="BU258" s="296">
        <f t="shared" si="75"/>
        <v>0</v>
      </c>
      <c r="BV258" s="298">
        <f t="shared" si="76"/>
        <v>1</v>
      </c>
      <c r="BW258" s="317">
        <v>0</v>
      </c>
      <c r="BX258" s="296">
        <f t="shared" si="77"/>
        <v>0.43</v>
      </c>
      <c r="BY258">
        <f t="shared" si="78"/>
        <v>0</v>
      </c>
      <c r="BZ258" s="302">
        <f t="shared" si="79"/>
        <v>0</v>
      </c>
      <c r="CB258" s="297">
        <v>0.6</v>
      </c>
      <c r="CC258" s="297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18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6" t="str">
        <f>+VLOOKUP(G259,Liste!$A$7:$H$69,8,FALSE)</f>
        <v>Résineux</v>
      </c>
      <c r="BU259" s="296">
        <f t="shared" si="75"/>
        <v>0</v>
      </c>
      <c r="BV259" s="298">
        <f t="shared" si="76"/>
        <v>1</v>
      </c>
      <c r="BW259" s="317">
        <v>0</v>
      </c>
      <c r="BX259" s="296">
        <f t="shared" si="77"/>
        <v>0.43</v>
      </c>
      <c r="BY259">
        <f t="shared" si="78"/>
        <v>0</v>
      </c>
      <c r="BZ259" s="302">
        <f t="shared" si="79"/>
        <v>0</v>
      </c>
      <c r="CB259" s="297">
        <v>0.6</v>
      </c>
      <c r="CC259" s="297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18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6" t="str">
        <f>+VLOOKUP(G260,Liste!$A$7:$H$69,8,FALSE)</f>
        <v>Résineux</v>
      </c>
      <c r="BU260" s="296">
        <f t="shared" ref="BU260:BU323" si="94">IF(BT260="Résineux",0%,100%)</f>
        <v>0</v>
      </c>
      <c r="BV260" s="298">
        <f t="shared" ref="BV260:BV323" si="95">+IF(BT260="Résineux",100%,0%)</f>
        <v>1</v>
      </c>
      <c r="BW260" s="317">
        <v>0</v>
      </c>
      <c r="BX260" s="296">
        <f t="shared" ref="BX260:BX323" si="96">+IF(BV260&lt;&gt;0,0.43,0.25)</f>
        <v>0.43</v>
      </c>
      <c r="BY260">
        <f t="shared" ref="BY260:BY323" si="97">+IF(BJ260&lt;=30,AV260*BX260,0)</f>
        <v>0</v>
      </c>
      <c r="BZ260" s="302">
        <f t="shared" ref="BZ260:BZ323" si="98">+IF(BJ260&gt;=31,0,BY260+BZ259)</f>
        <v>0</v>
      </c>
      <c r="CB260" s="297">
        <v>0.6</v>
      </c>
      <c r="CC260" s="297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18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6" t="str">
        <f>+VLOOKUP(G261,Liste!$A$7:$H$69,8,FALSE)</f>
        <v>Résineux</v>
      </c>
      <c r="BU261" s="296">
        <f t="shared" si="94"/>
        <v>0</v>
      </c>
      <c r="BV261" s="298">
        <f t="shared" si="95"/>
        <v>1</v>
      </c>
      <c r="BW261" s="317">
        <v>0</v>
      </c>
      <c r="BX261" s="296">
        <f t="shared" si="96"/>
        <v>0.43</v>
      </c>
      <c r="BY261">
        <f t="shared" si="97"/>
        <v>0</v>
      </c>
      <c r="BZ261" s="302">
        <f t="shared" si="98"/>
        <v>0</v>
      </c>
      <c r="CB261" s="297">
        <v>0.6</v>
      </c>
      <c r="CC261" s="297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18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6" t="str">
        <f>+VLOOKUP(G262,Liste!$A$7:$H$69,8,FALSE)</f>
        <v>Résineux</v>
      </c>
      <c r="BU262" s="296">
        <f t="shared" si="94"/>
        <v>0</v>
      </c>
      <c r="BV262" s="298">
        <f t="shared" si="95"/>
        <v>1</v>
      </c>
      <c r="BW262" s="317">
        <v>0</v>
      </c>
      <c r="BX262" s="296">
        <f t="shared" si="96"/>
        <v>0.43</v>
      </c>
      <c r="BY262">
        <f t="shared" si="97"/>
        <v>0</v>
      </c>
      <c r="BZ262" s="302">
        <f t="shared" si="98"/>
        <v>0</v>
      </c>
      <c r="CB262" s="297">
        <v>0.6</v>
      </c>
      <c r="CC262" s="297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18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6" t="str">
        <f>+VLOOKUP(G263,Liste!$A$7:$H$69,8,FALSE)</f>
        <v>Résineux</v>
      </c>
      <c r="BU263" s="296">
        <f t="shared" si="94"/>
        <v>0</v>
      </c>
      <c r="BV263" s="298">
        <f t="shared" si="95"/>
        <v>1</v>
      </c>
      <c r="BW263" s="317">
        <v>0</v>
      </c>
      <c r="BX263" s="296">
        <f t="shared" si="96"/>
        <v>0.43</v>
      </c>
      <c r="BY263">
        <f t="shared" si="97"/>
        <v>0</v>
      </c>
      <c r="BZ263" s="302">
        <f t="shared" si="98"/>
        <v>0</v>
      </c>
      <c r="CB263" s="297">
        <v>0.6</v>
      </c>
      <c r="CC263" s="297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18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6" t="str">
        <f>+VLOOKUP(G264,Liste!$A$7:$H$69,8,FALSE)</f>
        <v>Résineux</v>
      </c>
      <c r="BU264" s="296">
        <f t="shared" si="94"/>
        <v>0</v>
      </c>
      <c r="BV264" s="298">
        <f t="shared" si="95"/>
        <v>1</v>
      </c>
      <c r="BW264" s="317">
        <v>0</v>
      </c>
      <c r="BX264" s="296">
        <f t="shared" si="96"/>
        <v>0.43</v>
      </c>
      <c r="BY264">
        <f t="shared" si="97"/>
        <v>0</v>
      </c>
      <c r="BZ264" s="302">
        <f t="shared" si="98"/>
        <v>0</v>
      </c>
      <c r="CB264" s="297">
        <v>0.6</v>
      </c>
      <c r="CC264" s="297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18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6" t="str">
        <f>+VLOOKUP(G265,Liste!$A$7:$H$69,8,FALSE)</f>
        <v>Résineux</v>
      </c>
      <c r="BU265" s="296">
        <f t="shared" si="94"/>
        <v>0</v>
      </c>
      <c r="BV265" s="298">
        <f t="shared" si="95"/>
        <v>1</v>
      </c>
      <c r="BW265" s="317">
        <v>0</v>
      </c>
      <c r="BX265" s="296">
        <f t="shared" si="96"/>
        <v>0.43</v>
      </c>
      <c r="BY265">
        <f t="shared" si="97"/>
        <v>0</v>
      </c>
      <c r="BZ265" s="302">
        <f t="shared" si="98"/>
        <v>0</v>
      </c>
      <c r="CB265" s="297">
        <v>0.6</v>
      </c>
      <c r="CC265" s="297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18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6" t="str">
        <f>+VLOOKUP(G266,Liste!$A$7:$H$69,8,FALSE)</f>
        <v>Résineux</v>
      </c>
      <c r="BU266" s="296">
        <f t="shared" si="94"/>
        <v>0</v>
      </c>
      <c r="BV266" s="298">
        <f t="shared" si="95"/>
        <v>1</v>
      </c>
      <c r="BW266" s="317">
        <v>0</v>
      </c>
      <c r="BX266" s="296">
        <f t="shared" si="96"/>
        <v>0.43</v>
      </c>
      <c r="BY266">
        <f t="shared" si="97"/>
        <v>0</v>
      </c>
      <c r="BZ266" s="302">
        <f t="shared" si="98"/>
        <v>0</v>
      </c>
      <c r="CB266" s="297">
        <v>0.6</v>
      </c>
      <c r="CC266" s="297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18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6" t="str">
        <f>+VLOOKUP(G267,Liste!$A$7:$H$69,8,FALSE)</f>
        <v>Résineux</v>
      </c>
      <c r="BU267" s="296">
        <f t="shared" si="94"/>
        <v>0</v>
      </c>
      <c r="BV267" s="298">
        <f t="shared" si="95"/>
        <v>1</v>
      </c>
      <c r="BW267" s="317">
        <v>0</v>
      </c>
      <c r="BX267" s="296">
        <f t="shared" si="96"/>
        <v>0.43</v>
      </c>
      <c r="BY267">
        <f t="shared" si="97"/>
        <v>0</v>
      </c>
      <c r="BZ267" s="302">
        <f t="shared" si="98"/>
        <v>0</v>
      </c>
      <c r="CB267" s="297">
        <v>0.6</v>
      </c>
      <c r="CC267" s="297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18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6" t="str">
        <f>+VLOOKUP(G268,Liste!$A$7:$H$69,8,FALSE)</f>
        <v>Résineux</v>
      </c>
      <c r="BU268" s="296">
        <f t="shared" si="94"/>
        <v>0</v>
      </c>
      <c r="BV268" s="298">
        <f t="shared" si="95"/>
        <v>1</v>
      </c>
      <c r="BW268" s="317">
        <v>0</v>
      </c>
      <c r="BX268" s="296">
        <f t="shared" si="96"/>
        <v>0.43</v>
      </c>
      <c r="BY268">
        <f t="shared" si="97"/>
        <v>0</v>
      </c>
      <c r="BZ268" s="302">
        <f t="shared" si="98"/>
        <v>0</v>
      </c>
      <c r="CB268" s="297">
        <v>0.6</v>
      </c>
      <c r="CC268" s="297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18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6" t="str">
        <f>+VLOOKUP(G269,Liste!$A$7:$H$69,8,FALSE)</f>
        <v>Résineux</v>
      </c>
      <c r="BU269" s="296">
        <f t="shared" si="94"/>
        <v>0</v>
      </c>
      <c r="BV269" s="298">
        <f t="shared" si="95"/>
        <v>1</v>
      </c>
      <c r="BW269" s="317">
        <v>0</v>
      </c>
      <c r="BX269" s="296">
        <f t="shared" si="96"/>
        <v>0.43</v>
      </c>
      <c r="BY269">
        <f t="shared" si="97"/>
        <v>0</v>
      </c>
      <c r="BZ269" s="302">
        <f t="shared" si="98"/>
        <v>0</v>
      </c>
      <c r="CB269" s="297">
        <v>0.6</v>
      </c>
      <c r="CC269" s="297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18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6" t="str">
        <f>+VLOOKUP(G270,Liste!$A$7:$H$69,8,FALSE)</f>
        <v>Résineux</v>
      </c>
      <c r="BU270" s="296">
        <f t="shared" si="94"/>
        <v>0</v>
      </c>
      <c r="BV270" s="298">
        <f t="shared" si="95"/>
        <v>1</v>
      </c>
      <c r="BW270" s="317">
        <v>0</v>
      </c>
      <c r="BX270" s="296">
        <f t="shared" si="96"/>
        <v>0.43</v>
      </c>
      <c r="BY270">
        <f t="shared" si="97"/>
        <v>0</v>
      </c>
      <c r="BZ270" s="302">
        <f t="shared" si="98"/>
        <v>0</v>
      </c>
      <c r="CB270" s="297">
        <v>0.6</v>
      </c>
      <c r="CC270" s="297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18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6" t="str">
        <f>+VLOOKUP(G271,Liste!$A$7:$H$69,8,FALSE)</f>
        <v>Résineux</v>
      </c>
      <c r="BU271" s="296">
        <f t="shared" si="94"/>
        <v>0</v>
      </c>
      <c r="BV271" s="298">
        <f t="shared" si="95"/>
        <v>1</v>
      </c>
      <c r="BW271" s="317">
        <v>0</v>
      </c>
      <c r="BX271" s="296">
        <f t="shared" si="96"/>
        <v>0.43</v>
      </c>
      <c r="BY271">
        <f t="shared" si="97"/>
        <v>0</v>
      </c>
      <c r="BZ271" s="302">
        <f t="shared" si="98"/>
        <v>0</v>
      </c>
      <c r="CB271" s="297">
        <v>0.6</v>
      </c>
      <c r="CC271" s="297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18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6" t="str">
        <f>+VLOOKUP(G272,Liste!$A$7:$H$69,8,FALSE)</f>
        <v>Résineux</v>
      </c>
      <c r="BU272" s="296">
        <f t="shared" si="94"/>
        <v>0</v>
      </c>
      <c r="BV272" s="298">
        <f t="shared" si="95"/>
        <v>1</v>
      </c>
      <c r="BW272" s="317">
        <v>0</v>
      </c>
      <c r="BX272" s="296">
        <f t="shared" si="96"/>
        <v>0.43</v>
      </c>
      <c r="BY272">
        <f t="shared" si="97"/>
        <v>0</v>
      </c>
      <c r="BZ272" s="302">
        <f t="shared" si="98"/>
        <v>0</v>
      </c>
      <c r="CB272" s="297">
        <v>0.6</v>
      </c>
      <c r="CC272" s="297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18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6" t="str">
        <f>+VLOOKUP(G273,Liste!$A$7:$H$69,8,FALSE)</f>
        <v>Résineux</v>
      </c>
      <c r="BU273" s="296">
        <f t="shared" si="94"/>
        <v>0</v>
      </c>
      <c r="BV273" s="298">
        <f t="shared" si="95"/>
        <v>1</v>
      </c>
      <c r="BW273" s="317">
        <v>0</v>
      </c>
      <c r="BX273" s="296">
        <f t="shared" si="96"/>
        <v>0.43</v>
      </c>
      <c r="BY273">
        <f t="shared" si="97"/>
        <v>0</v>
      </c>
      <c r="BZ273" s="302">
        <f t="shared" si="98"/>
        <v>0</v>
      </c>
      <c r="CB273" s="297">
        <v>0.6</v>
      </c>
      <c r="CC273" s="297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18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6" t="str">
        <f>+VLOOKUP(G274,Liste!$A$7:$H$69,8,FALSE)</f>
        <v>Résineux</v>
      </c>
      <c r="BU274" s="296">
        <f t="shared" si="94"/>
        <v>0</v>
      </c>
      <c r="BV274" s="298">
        <f t="shared" si="95"/>
        <v>1</v>
      </c>
      <c r="BW274" s="317">
        <v>0</v>
      </c>
      <c r="BX274" s="296">
        <f t="shared" si="96"/>
        <v>0.43</v>
      </c>
      <c r="BY274">
        <f t="shared" si="97"/>
        <v>0</v>
      </c>
      <c r="BZ274" s="302">
        <f t="shared" si="98"/>
        <v>0</v>
      </c>
      <c r="CB274" s="297">
        <v>0.6</v>
      </c>
      <c r="CC274" s="297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18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6" t="str">
        <f>+VLOOKUP(G275,Liste!$A$7:$H$69,8,FALSE)</f>
        <v>Résineux</v>
      </c>
      <c r="BU275" s="296">
        <f t="shared" si="94"/>
        <v>0</v>
      </c>
      <c r="BV275" s="298">
        <f t="shared" si="95"/>
        <v>1</v>
      </c>
      <c r="BW275" s="317">
        <v>0</v>
      </c>
      <c r="BX275" s="296">
        <f t="shared" si="96"/>
        <v>0.43</v>
      </c>
      <c r="BY275">
        <f t="shared" si="97"/>
        <v>0</v>
      </c>
      <c r="BZ275" s="302">
        <f t="shared" si="98"/>
        <v>0</v>
      </c>
      <c r="CB275" s="297">
        <v>0.6</v>
      </c>
      <c r="CC275" s="297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18"/>
      <c r="BM276" s="13">
        <v>33.436072028939563</v>
      </c>
      <c r="BN276" s="13">
        <v>152.02174029047001</v>
      </c>
      <c r="BP276" s="13">
        <v>268.42</v>
      </c>
      <c r="BQ276" s="13"/>
      <c r="BT276" s="296" t="str">
        <f>+VLOOKUP(G276,Liste!$A$7:$H$69,8,FALSE)</f>
        <v>Résineux</v>
      </c>
      <c r="BU276" s="296">
        <f t="shared" si="94"/>
        <v>0</v>
      </c>
      <c r="BV276" s="298">
        <f t="shared" si="95"/>
        <v>1</v>
      </c>
      <c r="BW276" s="317">
        <v>0</v>
      </c>
      <c r="BX276" s="296">
        <f t="shared" si="96"/>
        <v>0.43</v>
      </c>
      <c r="BY276">
        <f t="shared" si="97"/>
        <v>0</v>
      </c>
      <c r="BZ276" s="302">
        <f t="shared" si="98"/>
        <v>0</v>
      </c>
      <c r="CB276" s="297">
        <v>0.6</v>
      </c>
      <c r="CC276" s="297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18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6" t="str">
        <f>+VLOOKUP(G277,Liste!$A$7:$H$69,8,FALSE)</f>
        <v>Résineux</v>
      </c>
      <c r="BU277" s="296">
        <f t="shared" si="94"/>
        <v>0</v>
      </c>
      <c r="BV277" s="298">
        <f t="shared" si="95"/>
        <v>1</v>
      </c>
      <c r="BW277" s="317">
        <v>0</v>
      </c>
      <c r="BX277" s="296">
        <f t="shared" si="96"/>
        <v>0.43</v>
      </c>
      <c r="BY277">
        <f t="shared" si="97"/>
        <v>0</v>
      </c>
      <c r="BZ277" s="302">
        <f t="shared" si="98"/>
        <v>0</v>
      </c>
      <c r="CB277" s="297">
        <v>0.6</v>
      </c>
      <c r="CC277" s="297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18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6" t="str">
        <f>+VLOOKUP(G278,Liste!$A$7:$H$69,8,FALSE)</f>
        <v>Résineux</v>
      </c>
      <c r="BU278" s="296">
        <f t="shared" si="94"/>
        <v>0</v>
      </c>
      <c r="BV278" s="298">
        <f t="shared" si="95"/>
        <v>1</v>
      </c>
      <c r="BW278" s="317">
        <v>0</v>
      </c>
      <c r="BX278" s="296">
        <f t="shared" si="96"/>
        <v>0.43</v>
      </c>
      <c r="BY278">
        <f t="shared" si="97"/>
        <v>0</v>
      </c>
      <c r="BZ278" s="302">
        <f t="shared" si="98"/>
        <v>0</v>
      </c>
      <c r="CB278" s="297">
        <v>0.6</v>
      </c>
      <c r="CC278" s="297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18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6" t="str">
        <f>+VLOOKUP(G279,Liste!$A$7:$H$69,8,FALSE)</f>
        <v>Résineux</v>
      </c>
      <c r="BU279" s="296">
        <f t="shared" si="94"/>
        <v>0</v>
      </c>
      <c r="BV279" s="298">
        <f t="shared" si="95"/>
        <v>1</v>
      </c>
      <c r="BW279" s="317">
        <v>0</v>
      </c>
      <c r="BX279" s="296">
        <f t="shared" si="96"/>
        <v>0.43</v>
      </c>
      <c r="BY279">
        <f t="shared" si="97"/>
        <v>0</v>
      </c>
      <c r="BZ279" s="302">
        <f t="shared" si="98"/>
        <v>0</v>
      </c>
      <c r="CB279" s="297">
        <v>0.6</v>
      </c>
      <c r="CC279" s="297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18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6" t="str">
        <f>+VLOOKUP(G280,Liste!$A$7:$H$69,8,FALSE)</f>
        <v>Résineux</v>
      </c>
      <c r="BU280" s="296">
        <f t="shared" si="94"/>
        <v>0</v>
      </c>
      <c r="BV280" s="298">
        <f t="shared" si="95"/>
        <v>1</v>
      </c>
      <c r="BW280" s="317">
        <v>0</v>
      </c>
      <c r="BX280" s="296">
        <f t="shared" si="96"/>
        <v>0.43</v>
      </c>
      <c r="BY280">
        <f t="shared" si="97"/>
        <v>0</v>
      </c>
      <c r="BZ280" s="302">
        <f t="shared" si="98"/>
        <v>0</v>
      </c>
      <c r="CB280" s="297">
        <v>0.6</v>
      </c>
      <c r="CC280" s="297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18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6" t="str">
        <f>+VLOOKUP(G281,Liste!$A$7:$H$69,8,FALSE)</f>
        <v>Résineux</v>
      </c>
      <c r="BU281" s="296">
        <f t="shared" si="94"/>
        <v>0</v>
      </c>
      <c r="BV281" s="298">
        <f t="shared" si="95"/>
        <v>1</v>
      </c>
      <c r="BW281" s="317">
        <v>0</v>
      </c>
      <c r="BX281" s="296">
        <f t="shared" si="96"/>
        <v>0.43</v>
      </c>
      <c r="BY281">
        <f t="shared" si="97"/>
        <v>22.648067162862954</v>
      </c>
      <c r="BZ281" s="302">
        <f t="shared" si="98"/>
        <v>22.648067162862954</v>
      </c>
      <c r="CB281" s="297">
        <v>0.6</v>
      </c>
      <c r="CC281" s="297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18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6" t="str">
        <f>+VLOOKUP(G282,Liste!$A$7:$H$69,8,FALSE)</f>
        <v>Résineux</v>
      </c>
      <c r="BU282" s="296">
        <f t="shared" si="94"/>
        <v>0</v>
      </c>
      <c r="BV282" s="298">
        <f t="shared" si="95"/>
        <v>1</v>
      </c>
      <c r="BW282" s="317">
        <v>0</v>
      </c>
      <c r="BX282" s="296">
        <f t="shared" si="96"/>
        <v>0.43</v>
      </c>
      <c r="BY282">
        <f t="shared" si="97"/>
        <v>0</v>
      </c>
      <c r="BZ282" s="302">
        <f t="shared" si="98"/>
        <v>22.648067162862954</v>
      </c>
      <c r="CB282" s="297">
        <v>0.6</v>
      </c>
      <c r="CC282" s="297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18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6" t="str">
        <f>+VLOOKUP(G283,Liste!$A$7:$H$69,8,FALSE)</f>
        <v>Résineux</v>
      </c>
      <c r="BU283" s="296">
        <f t="shared" si="94"/>
        <v>0</v>
      </c>
      <c r="BV283" s="298">
        <f t="shared" si="95"/>
        <v>1</v>
      </c>
      <c r="BW283" s="317">
        <v>0</v>
      </c>
      <c r="BX283" s="296">
        <f t="shared" si="96"/>
        <v>0.43</v>
      </c>
      <c r="BY283">
        <f t="shared" si="97"/>
        <v>0</v>
      </c>
      <c r="BZ283" s="302">
        <f t="shared" si="98"/>
        <v>22.648067162862954</v>
      </c>
      <c r="CB283" s="297">
        <v>0.6</v>
      </c>
      <c r="CC283" s="297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18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6" t="str">
        <f>+VLOOKUP(G284,Liste!$A$7:$H$69,8,FALSE)</f>
        <v>Résineux</v>
      </c>
      <c r="BU284" s="296">
        <f t="shared" si="94"/>
        <v>0</v>
      </c>
      <c r="BV284" s="298">
        <f t="shared" si="95"/>
        <v>1</v>
      </c>
      <c r="BW284" s="317">
        <v>0</v>
      </c>
      <c r="BX284" s="296">
        <f t="shared" si="96"/>
        <v>0.43</v>
      </c>
      <c r="BY284">
        <f t="shared" si="97"/>
        <v>0</v>
      </c>
      <c r="BZ284" s="302">
        <f t="shared" si="98"/>
        <v>22.648067162862954</v>
      </c>
      <c r="CB284" s="297">
        <v>0.6</v>
      </c>
      <c r="CC284" s="297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18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6" t="str">
        <f>+VLOOKUP(G285,Liste!$A$7:$H$69,8,FALSE)</f>
        <v>Résineux</v>
      </c>
      <c r="BU285" s="296">
        <f t="shared" si="94"/>
        <v>0</v>
      </c>
      <c r="BV285" s="298">
        <f t="shared" si="95"/>
        <v>1</v>
      </c>
      <c r="BW285" s="317">
        <v>0</v>
      </c>
      <c r="BX285" s="296">
        <f t="shared" si="96"/>
        <v>0.43</v>
      </c>
      <c r="BY285">
        <f t="shared" si="97"/>
        <v>0</v>
      </c>
      <c r="BZ285" s="302">
        <f t="shared" si="98"/>
        <v>22.648067162862954</v>
      </c>
      <c r="CB285" s="297">
        <v>0.6</v>
      </c>
      <c r="CC285" s="297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18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6" t="str">
        <f>+VLOOKUP(G286,Liste!$A$7:$H$69,8,FALSE)</f>
        <v>Résineux</v>
      </c>
      <c r="BU286" s="296">
        <f t="shared" si="94"/>
        <v>0</v>
      </c>
      <c r="BV286" s="298">
        <f t="shared" si="95"/>
        <v>1</v>
      </c>
      <c r="BW286" s="317">
        <v>0</v>
      </c>
      <c r="BX286" s="296">
        <f t="shared" si="96"/>
        <v>0.43</v>
      </c>
      <c r="BY286">
        <f t="shared" si="97"/>
        <v>0</v>
      </c>
      <c r="BZ286" s="302">
        <f t="shared" si="98"/>
        <v>22.648067162862954</v>
      </c>
      <c r="CB286" s="297">
        <v>0.6</v>
      </c>
      <c r="CC286" s="297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18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6" t="str">
        <f>+VLOOKUP(G287,Liste!$A$7:$H$69,8,FALSE)</f>
        <v>Résineux</v>
      </c>
      <c r="BU287" s="296">
        <f t="shared" si="94"/>
        <v>0</v>
      </c>
      <c r="BV287" s="298">
        <f t="shared" si="95"/>
        <v>1</v>
      </c>
      <c r="BW287" s="317">
        <v>0</v>
      </c>
      <c r="BX287" s="296">
        <f t="shared" si="96"/>
        <v>0.43</v>
      </c>
      <c r="BY287">
        <f t="shared" si="97"/>
        <v>19.482711101090796</v>
      </c>
      <c r="BZ287" s="302">
        <f t="shared" si="98"/>
        <v>42.130778263953751</v>
      </c>
      <c r="CB287" s="297">
        <v>0.6</v>
      </c>
      <c r="CC287" s="297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18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6" t="str">
        <f>+VLOOKUP(G288,Liste!$A$7:$H$69,8,FALSE)</f>
        <v>Résineux</v>
      </c>
      <c r="BU288" s="296">
        <f t="shared" si="94"/>
        <v>0</v>
      </c>
      <c r="BV288" s="298">
        <f t="shared" si="95"/>
        <v>1</v>
      </c>
      <c r="BW288" s="317">
        <v>0</v>
      </c>
      <c r="BX288" s="296">
        <f t="shared" si="96"/>
        <v>0.43</v>
      </c>
      <c r="BY288">
        <f t="shared" si="97"/>
        <v>0</v>
      </c>
      <c r="BZ288" s="302">
        <f t="shared" si="98"/>
        <v>42.130778263953751</v>
      </c>
      <c r="CB288" s="297">
        <v>0.6</v>
      </c>
      <c r="CC288" s="297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18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6" t="str">
        <f>+VLOOKUP(G289,Liste!$A$7:$H$69,8,FALSE)</f>
        <v>Résineux</v>
      </c>
      <c r="BU289" s="296">
        <f t="shared" si="94"/>
        <v>0</v>
      </c>
      <c r="BV289" s="298">
        <f t="shared" si="95"/>
        <v>1</v>
      </c>
      <c r="BW289" s="317">
        <v>0</v>
      </c>
      <c r="BX289" s="296">
        <f t="shared" si="96"/>
        <v>0.43</v>
      </c>
      <c r="BY289">
        <f t="shared" si="97"/>
        <v>0</v>
      </c>
      <c r="BZ289" s="302">
        <f t="shared" si="98"/>
        <v>42.130778263953751</v>
      </c>
      <c r="CB289" s="297">
        <v>0.6</v>
      </c>
      <c r="CC289" s="297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18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6" t="str">
        <f>+VLOOKUP(G290,Liste!$A$7:$H$69,8,FALSE)</f>
        <v>Résineux</v>
      </c>
      <c r="BU290" s="296">
        <f t="shared" si="94"/>
        <v>0</v>
      </c>
      <c r="BV290" s="298">
        <f t="shared" si="95"/>
        <v>1</v>
      </c>
      <c r="BW290" s="317">
        <v>0</v>
      </c>
      <c r="BX290" s="296">
        <f t="shared" si="96"/>
        <v>0.43</v>
      </c>
      <c r="BY290">
        <f t="shared" si="97"/>
        <v>0</v>
      </c>
      <c r="BZ290" s="302">
        <f t="shared" si="98"/>
        <v>0</v>
      </c>
      <c r="CB290" s="297">
        <v>0.6</v>
      </c>
      <c r="CC290" s="297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18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6" t="str">
        <f>+VLOOKUP(G291,Liste!$A$7:$H$69,8,FALSE)</f>
        <v>Résineux</v>
      </c>
      <c r="BU291" s="296">
        <f t="shared" si="94"/>
        <v>0</v>
      </c>
      <c r="BV291" s="298">
        <f t="shared" si="95"/>
        <v>1</v>
      </c>
      <c r="BW291" s="317">
        <v>0</v>
      </c>
      <c r="BX291" s="296">
        <f t="shared" si="96"/>
        <v>0.43</v>
      </c>
      <c r="BY291">
        <f t="shared" si="97"/>
        <v>0</v>
      </c>
      <c r="BZ291" s="302">
        <f t="shared" si="98"/>
        <v>0</v>
      </c>
      <c r="CB291" s="297">
        <v>0.6</v>
      </c>
      <c r="CC291" s="297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18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6" t="str">
        <f>+VLOOKUP(G292,Liste!$A$7:$H$69,8,FALSE)</f>
        <v>Résineux</v>
      </c>
      <c r="BU292" s="296">
        <f t="shared" si="94"/>
        <v>0</v>
      </c>
      <c r="BV292" s="298">
        <f t="shared" si="95"/>
        <v>1</v>
      </c>
      <c r="BW292" s="317">
        <v>0</v>
      </c>
      <c r="BX292" s="296">
        <f t="shared" si="96"/>
        <v>0.43</v>
      </c>
      <c r="BY292">
        <f t="shared" si="97"/>
        <v>0</v>
      </c>
      <c r="BZ292" s="302">
        <f t="shared" si="98"/>
        <v>0</v>
      </c>
      <c r="CB292" s="297">
        <v>0.6</v>
      </c>
      <c r="CC292" s="297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18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6" t="str">
        <f>+VLOOKUP(G293,Liste!$A$7:$H$69,8,FALSE)</f>
        <v>Résineux</v>
      </c>
      <c r="BU293" s="296">
        <f t="shared" si="94"/>
        <v>0</v>
      </c>
      <c r="BV293" s="298">
        <f t="shared" si="95"/>
        <v>1</v>
      </c>
      <c r="BW293" s="317">
        <v>0</v>
      </c>
      <c r="BX293" s="296">
        <f t="shared" si="96"/>
        <v>0.43</v>
      </c>
      <c r="BY293">
        <f t="shared" si="97"/>
        <v>0</v>
      </c>
      <c r="BZ293" s="302">
        <f t="shared" si="98"/>
        <v>0</v>
      </c>
      <c r="CB293" s="297">
        <v>0.6</v>
      </c>
      <c r="CC293" s="297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18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6" t="str">
        <f>+VLOOKUP(G294,Liste!$A$7:$H$69,8,FALSE)</f>
        <v>Résineux</v>
      </c>
      <c r="BU294" s="296">
        <f t="shared" si="94"/>
        <v>0</v>
      </c>
      <c r="BV294" s="298">
        <f t="shared" si="95"/>
        <v>1</v>
      </c>
      <c r="BW294" s="317">
        <v>0</v>
      </c>
      <c r="BX294" s="296">
        <f t="shared" si="96"/>
        <v>0.43</v>
      </c>
      <c r="BY294">
        <f t="shared" si="97"/>
        <v>0</v>
      </c>
      <c r="BZ294" s="302">
        <f t="shared" si="98"/>
        <v>0</v>
      </c>
      <c r="CB294" s="297">
        <v>0.6</v>
      </c>
      <c r="CC294" s="297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18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6" t="str">
        <f>+VLOOKUP(G295,Liste!$A$7:$H$69,8,FALSE)</f>
        <v>Résineux</v>
      </c>
      <c r="BU295" s="296">
        <f t="shared" si="94"/>
        <v>0</v>
      </c>
      <c r="BV295" s="298">
        <f t="shared" si="95"/>
        <v>1</v>
      </c>
      <c r="BW295" s="317">
        <v>0</v>
      </c>
      <c r="BX295" s="296">
        <f t="shared" si="96"/>
        <v>0.43</v>
      </c>
      <c r="BY295">
        <f t="shared" si="97"/>
        <v>0</v>
      </c>
      <c r="BZ295" s="302">
        <f t="shared" si="98"/>
        <v>0</v>
      </c>
      <c r="CB295" s="297">
        <v>0.6</v>
      </c>
      <c r="CC295" s="297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18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6" t="str">
        <f>+VLOOKUP(G296,Liste!$A$7:$H$69,8,FALSE)</f>
        <v>Résineux</v>
      </c>
      <c r="BU296" s="296">
        <f t="shared" si="94"/>
        <v>0</v>
      </c>
      <c r="BV296" s="298">
        <f t="shared" si="95"/>
        <v>1</v>
      </c>
      <c r="BW296" s="317">
        <v>0</v>
      </c>
      <c r="BX296" s="296">
        <f t="shared" si="96"/>
        <v>0.43</v>
      </c>
      <c r="BY296">
        <f t="shared" si="97"/>
        <v>0</v>
      </c>
      <c r="BZ296" s="302">
        <f t="shared" si="98"/>
        <v>0</v>
      </c>
      <c r="CB296" s="297">
        <v>0.6</v>
      </c>
      <c r="CC296" s="297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18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6" t="str">
        <f>+VLOOKUP(G297,Liste!$A$7:$H$69,8,FALSE)</f>
        <v>Résineux</v>
      </c>
      <c r="BU297" s="296">
        <f t="shared" si="94"/>
        <v>0</v>
      </c>
      <c r="BV297" s="298">
        <f t="shared" si="95"/>
        <v>1</v>
      </c>
      <c r="BW297" s="317">
        <v>0</v>
      </c>
      <c r="BX297" s="296">
        <f t="shared" si="96"/>
        <v>0.43</v>
      </c>
      <c r="BY297">
        <f t="shared" si="97"/>
        <v>0</v>
      </c>
      <c r="BZ297" s="302">
        <f t="shared" si="98"/>
        <v>0</v>
      </c>
      <c r="CB297" s="297">
        <v>0.6</v>
      </c>
      <c r="CC297" s="297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18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6" t="str">
        <f>+VLOOKUP(G298,Liste!$A$7:$H$69,8,FALSE)</f>
        <v>Résineux</v>
      </c>
      <c r="BU298" s="296">
        <f t="shared" si="94"/>
        <v>0</v>
      </c>
      <c r="BV298" s="298">
        <f t="shared" si="95"/>
        <v>1</v>
      </c>
      <c r="BW298" s="317">
        <v>0</v>
      </c>
      <c r="BX298" s="296">
        <f t="shared" si="96"/>
        <v>0.43</v>
      </c>
      <c r="BY298">
        <f t="shared" si="97"/>
        <v>0</v>
      </c>
      <c r="BZ298" s="302">
        <f t="shared" si="98"/>
        <v>0</v>
      </c>
      <c r="CB298" s="297">
        <v>0.6</v>
      </c>
      <c r="CC298" s="297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18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6" t="str">
        <f>+VLOOKUP(G299,Liste!$A$7:$H$69,8,FALSE)</f>
        <v>Résineux</v>
      </c>
      <c r="BU299" s="296">
        <f t="shared" si="94"/>
        <v>0</v>
      </c>
      <c r="BV299" s="298">
        <f t="shared" si="95"/>
        <v>1</v>
      </c>
      <c r="BW299" s="317">
        <v>0</v>
      </c>
      <c r="BX299" s="296">
        <f t="shared" si="96"/>
        <v>0.43</v>
      </c>
      <c r="BY299">
        <f t="shared" si="97"/>
        <v>0</v>
      </c>
      <c r="BZ299" s="302">
        <f t="shared" si="98"/>
        <v>0</v>
      </c>
      <c r="CB299" s="297">
        <v>0.6</v>
      </c>
      <c r="CC299" s="297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18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6" t="str">
        <f>+VLOOKUP(G300,Liste!$A$7:$H$69,8,FALSE)</f>
        <v>Résineux</v>
      </c>
      <c r="BU300" s="296">
        <f t="shared" si="94"/>
        <v>0</v>
      </c>
      <c r="BV300" s="298">
        <f t="shared" si="95"/>
        <v>1</v>
      </c>
      <c r="BW300" s="317">
        <v>0</v>
      </c>
      <c r="BX300" s="296">
        <f t="shared" si="96"/>
        <v>0.43</v>
      </c>
      <c r="BY300">
        <f t="shared" si="97"/>
        <v>0</v>
      </c>
      <c r="BZ300" s="302">
        <f t="shared" si="98"/>
        <v>0</v>
      </c>
      <c r="CB300" s="297">
        <v>0.6</v>
      </c>
      <c r="CC300" s="297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18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6" t="str">
        <f>+VLOOKUP(G301,Liste!$A$7:$H$69,8,FALSE)</f>
        <v>Résineux</v>
      </c>
      <c r="BU301" s="296">
        <f t="shared" si="94"/>
        <v>0</v>
      </c>
      <c r="BV301" s="298">
        <f t="shared" si="95"/>
        <v>1</v>
      </c>
      <c r="BW301" s="317">
        <v>0</v>
      </c>
      <c r="BX301" s="296">
        <f t="shared" si="96"/>
        <v>0.43</v>
      </c>
      <c r="BY301">
        <f t="shared" si="97"/>
        <v>0</v>
      </c>
      <c r="BZ301" s="302">
        <f t="shared" si="98"/>
        <v>0</v>
      </c>
      <c r="CB301" s="297">
        <v>0.6</v>
      </c>
      <c r="CC301" s="297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18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6" t="str">
        <f>+VLOOKUP(G302,Liste!$A$7:$H$69,8,FALSE)</f>
        <v>Résineux</v>
      </c>
      <c r="BU302" s="296">
        <f t="shared" si="94"/>
        <v>0</v>
      </c>
      <c r="BV302" s="298">
        <f t="shared" si="95"/>
        <v>1</v>
      </c>
      <c r="BW302" s="317">
        <v>0</v>
      </c>
      <c r="BX302" s="296">
        <f t="shared" si="96"/>
        <v>0.43</v>
      </c>
      <c r="BY302">
        <f t="shared" si="97"/>
        <v>0</v>
      </c>
      <c r="BZ302" s="302">
        <f t="shared" si="98"/>
        <v>0</v>
      </c>
      <c r="CB302" s="297">
        <v>0.6</v>
      </c>
      <c r="CC302" s="297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18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6" t="str">
        <f>+VLOOKUP(G303,Liste!$A$7:$H$69,8,FALSE)</f>
        <v>Résineux</v>
      </c>
      <c r="BU303" s="296">
        <f t="shared" si="94"/>
        <v>0</v>
      </c>
      <c r="BV303" s="298">
        <f t="shared" si="95"/>
        <v>1</v>
      </c>
      <c r="BW303" s="317">
        <v>0</v>
      </c>
      <c r="BX303" s="296">
        <f t="shared" si="96"/>
        <v>0.43</v>
      </c>
      <c r="BY303">
        <f t="shared" si="97"/>
        <v>0</v>
      </c>
      <c r="BZ303" s="302">
        <f t="shared" si="98"/>
        <v>0</v>
      </c>
      <c r="CB303" s="297">
        <v>0.6</v>
      </c>
      <c r="CC303" s="297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18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6" t="str">
        <f>+VLOOKUP(G304,Liste!$A$7:$H$69,8,FALSE)</f>
        <v>Résineux</v>
      </c>
      <c r="BU304" s="296">
        <f t="shared" si="94"/>
        <v>0</v>
      </c>
      <c r="BV304" s="298">
        <f t="shared" si="95"/>
        <v>1</v>
      </c>
      <c r="BW304" s="317">
        <v>0</v>
      </c>
      <c r="BX304" s="296">
        <f t="shared" si="96"/>
        <v>0.43</v>
      </c>
      <c r="BY304">
        <f t="shared" si="97"/>
        <v>0</v>
      </c>
      <c r="BZ304" s="302">
        <f t="shared" si="98"/>
        <v>0</v>
      </c>
      <c r="CB304" s="297">
        <v>0.6</v>
      </c>
      <c r="CC304" s="297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18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6" t="str">
        <f>+VLOOKUP(G305,Liste!$A$7:$H$69,8,FALSE)</f>
        <v>Résineux</v>
      </c>
      <c r="BU305" s="296">
        <f t="shared" si="94"/>
        <v>0</v>
      </c>
      <c r="BV305" s="298">
        <f t="shared" si="95"/>
        <v>1</v>
      </c>
      <c r="BW305" s="317">
        <v>0</v>
      </c>
      <c r="BX305" s="296">
        <f t="shared" si="96"/>
        <v>0.43</v>
      </c>
      <c r="BY305">
        <f t="shared" si="97"/>
        <v>0</v>
      </c>
      <c r="BZ305" s="302">
        <f t="shared" si="98"/>
        <v>0</v>
      </c>
      <c r="CB305" s="297">
        <v>0.6</v>
      </c>
      <c r="CC305" s="297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18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6" t="str">
        <f>+VLOOKUP(G306,Liste!$A$7:$H$69,8,FALSE)</f>
        <v>Résineux</v>
      </c>
      <c r="BU306" s="296">
        <f t="shared" si="94"/>
        <v>0</v>
      </c>
      <c r="BV306" s="298">
        <f t="shared" si="95"/>
        <v>1</v>
      </c>
      <c r="BW306" s="317">
        <v>0</v>
      </c>
      <c r="BX306" s="296">
        <f t="shared" si="96"/>
        <v>0.43</v>
      </c>
      <c r="BY306">
        <f t="shared" si="97"/>
        <v>0</v>
      </c>
      <c r="BZ306" s="302">
        <f t="shared" si="98"/>
        <v>0</v>
      </c>
      <c r="CB306" s="297">
        <v>0.6</v>
      </c>
      <c r="CC306" s="297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18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6" t="str">
        <f>+VLOOKUP(G307,Liste!$A$7:$H$69,8,FALSE)</f>
        <v>Résineux</v>
      </c>
      <c r="BU307" s="296">
        <f t="shared" si="94"/>
        <v>0</v>
      </c>
      <c r="BV307" s="298">
        <f t="shared" si="95"/>
        <v>1</v>
      </c>
      <c r="BW307" s="317">
        <v>0</v>
      </c>
      <c r="BX307" s="296">
        <f t="shared" si="96"/>
        <v>0.43</v>
      </c>
      <c r="BY307">
        <f t="shared" si="97"/>
        <v>0</v>
      </c>
      <c r="BZ307" s="302">
        <f t="shared" si="98"/>
        <v>0</v>
      </c>
      <c r="CB307" s="297">
        <v>0.6</v>
      </c>
      <c r="CC307" s="297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18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6" t="str">
        <f>+VLOOKUP(G308,Liste!$A$7:$H$69,8,FALSE)</f>
        <v>Résineux</v>
      </c>
      <c r="BU308" s="296">
        <f t="shared" si="94"/>
        <v>0</v>
      </c>
      <c r="BV308" s="298">
        <f t="shared" si="95"/>
        <v>1</v>
      </c>
      <c r="BW308" s="317">
        <v>0</v>
      </c>
      <c r="BX308" s="296">
        <f t="shared" si="96"/>
        <v>0.43</v>
      </c>
      <c r="BY308">
        <f t="shared" si="97"/>
        <v>0</v>
      </c>
      <c r="BZ308" s="302">
        <f t="shared" si="98"/>
        <v>0</v>
      </c>
      <c r="CB308" s="297">
        <v>0.6</v>
      </c>
      <c r="CC308" s="297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18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6" t="str">
        <f>+VLOOKUP(G309,Liste!$A$7:$H$69,8,FALSE)</f>
        <v>Résineux</v>
      </c>
      <c r="BU309" s="296">
        <f t="shared" si="94"/>
        <v>0</v>
      </c>
      <c r="BV309" s="298">
        <f t="shared" si="95"/>
        <v>1</v>
      </c>
      <c r="BW309" s="317">
        <v>0</v>
      </c>
      <c r="BX309" s="296">
        <f t="shared" si="96"/>
        <v>0.43</v>
      </c>
      <c r="BY309">
        <f t="shared" si="97"/>
        <v>0</v>
      </c>
      <c r="BZ309" s="302">
        <f t="shared" si="98"/>
        <v>0</v>
      </c>
      <c r="CB309" s="297">
        <v>0.6</v>
      </c>
      <c r="CC309" s="297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18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6" t="str">
        <f>+VLOOKUP(G310,Liste!$A$7:$H$69,8,FALSE)</f>
        <v>Résineux</v>
      </c>
      <c r="BU310" s="296">
        <f t="shared" si="94"/>
        <v>0</v>
      </c>
      <c r="BV310" s="298">
        <f t="shared" si="95"/>
        <v>1</v>
      </c>
      <c r="BW310" s="317">
        <v>0</v>
      </c>
      <c r="BX310" s="296">
        <f t="shared" si="96"/>
        <v>0.43</v>
      </c>
      <c r="BY310">
        <f t="shared" si="97"/>
        <v>0</v>
      </c>
      <c r="BZ310" s="302">
        <f t="shared" si="98"/>
        <v>0</v>
      </c>
      <c r="CB310" s="297">
        <v>0.6</v>
      </c>
      <c r="CC310" s="297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18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6" t="str">
        <f>+VLOOKUP(G311,Liste!$A$7:$H$69,8,FALSE)</f>
        <v>Résineux</v>
      </c>
      <c r="BU311" s="296">
        <f t="shared" si="94"/>
        <v>0</v>
      </c>
      <c r="BV311" s="298">
        <f t="shared" si="95"/>
        <v>1</v>
      </c>
      <c r="BW311" s="317">
        <v>0</v>
      </c>
      <c r="BX311" s="296">
        <f t="shared" si="96"/>
        <v>0.43</v>
      </c>
      <c r="BY311">
        <f t="shared" si="97"/>
        <v>0</v>
      </c>
      <c r="BZ311" s="302">
        <f t="shared" si="98"/>
        <v>0</v>
      </c>
      <c r="CB311" s="297">
        <v>0.6</v>
      </c>
      <c r="CC311" s="297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18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6" t="str">
        <f>+VLOOKUP(G312,Liste!$A$7:$H$69,8,FALSE)</f>
        <v>Résineux</v>
      </c>
      <c r="BU312" s="296">
        <f t="shared" si="94"/>
        <v>0</v>
      </c>
      <c r="BV312" s="298">
        <f t="shared" si="95"/>
        <v>1</v>
      </c>
      <c r="BW312" s="317">
        <v>0</v>
      </c>
      <c r="BX312" s="296">
        <f t="shared" si="96"/>
        <v>0.43</v>
      </c>
      <c r="BY312">
        <f t="shared" si="97"/>
        <v>0</v>
      </c>
      <c r="BZ312" s="302">
        <f t="shared" si="98"/>
        <v>0</v>
      </c>
      <c r="CB312" s="297">
        <v>0.6</v>
      </c>
      <c r="CC312" s="297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18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6" t="str">
        <f>+VLOOKUP(G313,Liste!$A$7:$H$69,8,FALSE)</f>
        <v>Résineux</v>
      </c>
      <c r="BU313" s="296">
        <f t="shared" si="94"/>
        <v>0</v>
      </c>
      <c r="BV313" s="298">
        <f t="shared" si="95"/>
        <v>1</v>
      </c>
      <c r="BW313" s="317">
        <v>0</v>
      </c>
      <c r="BX313" s="296">
        <f t="shared" si="96"/>
        <v>0.43</v>
      </c>
      <c r="BY313">
        <f t="shared" si="97"/>
        <v>0</v>
      </c>
      <c r="BZ313" s="302">
        <f t="shared" si="98"/>
        <v>0</v>
      </c>
      <c r="CB313" s="297">
        <v>0.6</v>
      </c>
      <c r="CC313" s="297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18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6" t="str">
        <f>+VLOOKUP(G314,Liste!$A$7:$H$69,8,FALSE)</f>
        <v>Résineux</v>
      </c>
      <c r="BU314" s="296">
        <f t="shared" si="94"/>
        <v>0</v>
      </c>
      <c r="BV314" s="298">
        <f t="shared" si="95"/>
        <v>1</v>
      </c>
      <c r="BW314" s="317">
        <v>0</v>
      </c>
      <c r="BX314" s="296">
        <f t="shared" si="96"/>
        <v>0.43</v>
      </c>
      <c r="BY314">
        <f t="shared" si="97"/>
        <v>0</v>
      </c>
      <c r="BZ314" s="302">
        <f t="shared" si="98"/>
        <v>0</v>
      </c>
      <c r="CB314" s="297">
        <v>0.6</v>
      </c>
      <c r="CC314" s="297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18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6" t="str">
        <f>+VLOOKUP(G315,Liste!$A$7:$H$69,8,FALSE)</f>
        <v>Résineux</v>
      </c>
      <c r="BU315" s="296">
        <f t="shared" si="94"/>
        <v>0</v>
      </c>
      <c r="BV315" s="298">
        <f t="shared" si="95"/>
        <v>1</v>
      </c>
      <c r="BW315" s="317">
        <v>0</v>
      </c>
      <c r="BX315" s="296">
        <f t="shared" si="96"/>
        <v>0.43</v>
      </c>
      <c r="BY315">
        <f t="shared" si="97"/>
        <v>0</v>
      </c>
      <c r="BZ315" s="302">
        <f t="shared" si="98"/>
        <v>0</v>
      </c>
      <c r="CB315" s="297">
        <v>0.6</v>
      </c>
      <c r="CC315" s="297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18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6" t="str">
        <f>+VLOOKUP(G316,Liste!$A$7:$H$69,8,FALSE)</f>
        <v>Résineux</v>
      </c>
      <c r="BU316" s="296">
        <f t="shared" si="94"/>
        <v>0</v>
      </c>
      <c r="BV316" s="298">
        <f t="shared" si="95"/>
        <v>1</v>
      </c>
      <c r="BW316" s="317">
        <v>0</v>
      </c>
      <c r="BX316" s="296">
        <f t="shared" si="96"/>
        <v>0.43</v>
      </c>
      <c r="BY316">
        <f t="shared" si="97"/>
        <v>0</v>
      </c>
      <c r="BZ316" s="302">
        <f t="shared" si="98"/>
        <v>0</v>
      </c>
      <c r="CB316" s="297">
        <v>0.6</v>
      </c>
      <c r="CC316" s="297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18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6" t="str">
        <f>+VLOOKUP(G317,Liste!$A$7:$H$69,8,FALSE)</f>
        <v>Résineux</v>
      </c>
      <c r="BU317" s="296">
        <f t="shared" si="94"/>
        <v>0</v>
      </c>
      <c r="BV317" s="298">
        <f t="shared" si="95"/>
        <v>1</v>
      </c>
      <c r="BW317" s="317">
        <v>0</v>
      </c>
      <c r="BX317" s="296">
        <f t="shared" si="96"/>
        <v>0.43</v>
      </c>
      <c r="BY317">
        <f t="shared" si="97"/>
        <v>0</v>
      </c>
      <c r="BZ317" s="302">
        <f t="shared" si="98"/>
        <v>0</v>
      </c>
      <c r="CB317" s="297">
        <v>0.6</v>
      </c>
      <c r="CC317" s="297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18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6" t="str">
        <f>+VLOOKUP(G318,Liste!$A$7:$H$69,8,FALSE)</f>
        <v>Résineux</v>
      </c>
      <c r="BU318" s="296">
        <f t="shared" si="94"/>
        <v>0</v>
      </c>
      <c r="BV318" s="298">
        <f t="shared" si="95"/>
        <v>1</v>
      </c>
      <c r="BW318" s="317">
        <v>0</v>
      </c>
      <c r="BX318" s="296">
        <f t="shared" si="96"/>
        <v>0.43</v>
      </c>
      <c r="BY318">
        <f t="shared" si="97"/>
        <v>0</v>
      </c>
      <c r="BZ318" s="302">
        <f t="shared" si="98"/>
        <v>0</v>
      </c>
      <c r="CB318" s="297">
        <v>0.6</v>
      </c>
      <c r="CC318" s="297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18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6" t="str">
        <f>+VLOOKUP(G319,Liste!$A$7:$H$69,8,FALSE)</f>
        <v>Résineux</v>
      </c>
      <c r="BU319" s="296">
        <f t="shared" si="94"/>
        <v>0</v>
      </c>
      <c r="BV319" s="298">
        <f t="shared" si="95"/>
        <v>1</v>
      </c>
      <c r="BW319" s="317">
        <v>0</v>
      </c>
      <c r="BX319" s="296">
        <f t="shared" si="96"/>
        <v>0.43</v>
      </c>
      <c r="BY319">
        <f t="shared" si="97"/>
        <v>0</v>
      </c>
      <c r="BZ319" s="302">
        <f t="shared" si="98"/>
        <v>0</v>
      </c>
      <c r="CB319" s="297">
        <v>0.6</v>
      </c>
      <c r="CC319" s="297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18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6" t="str">
        <f>+VLOOKUP(G320,Liste!$A$7:$H$69,8,FALSE)</f>
        <v>Résineux</v>
      </c>
      <c r="BU320" s="296">
        <f t="shared" si="94"/>
        <v>0</v>
      </c>
      <c r="BV320" s="298">
        <f t="shared" si="95"/>
        <v>1</v>
      </c>
      <c r="BW320" s="317">
        <v>0</v>
      </c>
      <c r="BX320" s="296">
        <f t="shared" si="96"/>
        <v>0.43</v>
      </c>
      <c r="BY320">
        <f t="shared" si="97"/>
        <v>0</v>
      </c>
      <c r="BZ320" s="302">
        <f t="shared" si="98"/>
        <v>0</v>
      </c>
      <c r="CB320" s="297">
        <v>0.6</v>
      </c>
      <c r="CC320" s="297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18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6" t="str">
        <f>+VLOOKUP(G321,Liste!$A$7:$H$69,8,FALSE)</f>
        <v>Résineux</v>
      </c>
      <c r="BU321" s="296">
        <f t="shared" si="94"/>
        <v>0</v>
      </c>
      <c r="BV321" s="298">
        <f t="shared" si="95"/>
        <v>1</v>
      </c>
      <c r="BW321" s="317">
        <v>0</v>
      </c>
      <c r="BX321" s="296">
        <f t="shared" si="96"/>
        <v>0.43</v>
      </c>
      <c r="BY321">
        <f t="shared" si="97"/>
        <v>0</v>
      </c>
      <c r="BZ321" s="302">
        <f t="shared" si="98"/>
        <v>0</v>
      </c>
      <c r="CB321" s="297">
        <v>0.6</v>
      </c>
      <c r="CC321" s="297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18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6" t="str">
        <f>+VLOOKUP(G322,Liste!$A$7:$H$69,8,FALSE)</f>
        <v>Résineux</v>
      </c>
      <c r="BU322" s="296">
        <f t="shared" si="94"/>
        <v>0</v>
      </c>
      <c r="BV322" s="298">
        <f t="shared" si="95"/>
        <v>1</v>
      </c>
      <c r="BW322" s="317">
        <v>0</v>
      </c>
      <c r="BX322" s="296">
        <f t="shared" si="96"/>
        <v>0.43</v>
      </c>
      <c r="BY322">
        <f t="shared" si="97"/>
        <v>0</v>
      </c>
      <c r="BZ322" s="302">
        <f t="shared" si="98"/>
        <v>0</v>
      </c>
      <c r="CB322" s="297">
        <v>0.6</v>
      </c>
      <c r="CC322" s="297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18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6" t="str">
        <f>+VLOOKUP(G323,Liste!$A$7:$H$69,8,FALSE)</f>
        <v>Résineux</v>
      </c>
      <c r="BU323" s="296">
        <f t="shared" si="94"/>
        <v>0</v>
      </c>
      <c r="BV323" s="298">
        <f t="shared" si="95"/>
        <v>1</v>
      </c>
      <c r="BW323" s="317">
        <v>0</v>
      </c>
      <c r="BX323" s="296">
        <f t="shared" si="96"/>
        <v>0.43</v>
      </c>
      <c r="BY323">
        <f t="shared" si="97"/>
        <v>0</v>
      </c>
      <c r="BZ323" s="302">
        <f t="shared" si="98"/>
        <v>0</v>
      </c>
      <c r="CB323" s="297">
        <v>0.6</v>
      </c>
      <c r="CC323" s="297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18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6" t="str">
        <f>+VLOOKUP(G324,Liste!$A$7:$H$69,8,FALSE)</f>
        <v>Résineux</v>
      </c>
      <c r="BU324" s="296">
        <f t="shared" ref="BU324:BU387" si="113">IF(BT324="Résineux",0%,100%)</f>
        <v>0</v>
      </c>
      <c r="BV324" s="298">
        <f t="shared" ref="BV324:BV387" si="114">+IF(BT324="Résineux",100%,0%)</f>
        <v>1</v>
      </c>
      <c r="BW324" s="317">
        <v>0</v>
      </c>
      <c r="BX324" s="296">
        <f t="shared" ref="BX324:BX387" si="115">+IF(BV324&lt;&gt;0,0.43,0.25)</f>
        <v>0.43</v>
      </c>
      <c r="BY324">
        <f t="shared" ref="BY324:BY387" si="116">+IF(BJ324&lt;=30,AV324*BX324,0)</f>
        <v>0</v>
      </c>
      <c r="BZ324" s="302">
        <f t="shared" ref="BZ324:BZ387" si="117">+IF(BJ324&gt;=31,0,BY324+BZ323)</f>
        <v>0</v>
      </c>
      <c r="CB324" s="297">
        <v>0.6</v>
      </c>
      <c r="CC324" s="297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18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6" t="str">
        <f>+VLOOKUP(G325,Liste!$A$7:$H$69,8,FALSE)</f>
        <v>Résineux</v>
      </c>
      <c r="BU325" s="296">
        <f t="shared" si="113"/>
        <v>0</v>
      </c>
      <c r="BV325" s="298">
        <f t="shared" si="114"/>
        <v>1</v>
      </c>
      <c r="BW325" s="317">
        <v>0</v>
      </c>
      <c r="BX325" s="296">
        <f t="shared" si="115"/>
        <v>0.43</v>
      </c>
      <c r="BY325">
        <f t="shared" si="116"/>
        <v>0</v>
      </c>
      <c r="BZ325" s="302">
        <f t="shared" si="117"/>
        <v>0</v>
      </c>
      <c r="CB325" s="297">
        <v>0.6</v>
      </c>
      <c r="CC325" s="297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18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6" t="str">
        <f>+VLOOKUP(G326,Liste!$A$7:$H$69,8,FALSE)</f>
        <v>Résineux</v>
      </c>
      <c r="BU326" s="296">
        <f t="shared" si="113"/>
        <v>0</v>
      </c>
      <c r="BV326" s="298">
        <f t="shared" si="114"/>
        <v>1</v>
      </c>
      <c r="BW326" s="317">
        <v>0</v>
      </c>
      <c r="BX326" s="296">
        <f t="shared" si="115"/>
        <v>0.43</v>
      </c>
      <c r="BY326">
        <f t="shared" si="116"/>
        <v>0</v>
      </c>
      <c r="BZ326" s="302">
        <f t="shared" si="117"/>
        <v>0</v>
      </c>
      <c r="CB326" s="297">
        <v>0.6</v>
      </c>
      <c r="CC326" s="297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18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6" t="str">
        <f>+VLOOKUP(G327,Liste!$A$7:$H$69,8,FALSE)</f>
        <v>Résineux</v>
      </c>
      <c r="BU327" s="296">
        <f t="shared" si="113"/>
        <v>0</v>
      </c>
      <c r="BV327" s="298">
        <f t="shared" si="114"/>
        <v>1</v>
      </c>
      <c r="BW327" s="317">
        <v>0</v>
      </c>
      <c r="BX327" s="296">
        <f t="shared" si="115"/>
        <v>0.43</v>
      </c>
      <c r="BY327">
        <f t="shared" si="116"/>
        <v>0</v>
      </c>
      <c r="BZ327" s="302">
        <f t="shared" si="117"/>
        <v>0</v>
      </c>
      <c r="CB327" s="297">
        <v>0.6</v>
      </c>
      <c r="CC327" s="297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18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6" t="str">
        <f>+VLOOKUP(G328,Liste!$A$7:$H$69,8,FALSE)</f>
        <v>Résineux</v>
      </c>
      <c r="BU328" s="296">
        <f t="shared" si="113"/>
        <v>0</v>
      </c>
      <c r="BV328" s="298">
        <f t="shared" si="114"/>
        <v>1</v>
      </c>
      <c r="BW328" s="317">
        <v>0</v>
      </c>
      <c r="BX328" s="296">
        <f t="shared" si="115"/>
        <v>0.43</v>
      </c>
      <c r="BY328">
        <f t="shared" si="116"/>
        <v>0</v>
      </c>
      <c r="BZ328" s="302">
        <f t="shared" si="117"/>
        <v>0</v>
      </c>
      <c r="CB328" s="297">
        <v>0.6</v>
      </c>
      <c r="CC328" s="297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18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6" t="str">
        <f>+VLOOKUP(G329,Liste!$A$7:$H$69,8,FALSE)</f>
        <v>Résineux</v>
      </c>
      <c r="BU329" s="296">
        <f t="shared" si="113"/>
        <v>0</v>
      </c>
      <c r="BV329" s="298">
        <f t="shared" si="114"/>
        <v>1</v>
      </c>
      <c r="BW329" s="317">
        <v>0</v>
      </c>
      <c r="BX329" s="296">
        <f t="shared" si="115"/>
        <v>0.43</v>
      </c>
      <c r="BY329">
        <f t="shared" si="116"/>
        <v>0</v>
      </c>
      <c r="BZ329" s="302">
        <f t="shared" si="117"/>
        <v>0</v>
      </c>
      <c r="CB329" s="297">
        <v>0.6</v>
      </c>
      <c r="CC329" s="297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18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6" t="str">
        <f>+VLOOKUP(G330,Liste!$A$7:$H$69,8,FALSE)</f>
        <v>Résineux</v>
      </c>
      <c r="BU330" s="296">
        <f t="shared" si="113"/>
        <v>0</v>
      </c>
      <c r="BV330" s="298">
        <f t="shared" si="114"/>
        <v>1</v>
      </c>
      <c r="BW330" s="317">
        <v>0</v>
      </c>
      <c r="BX330" s="296">
        <f t="shared" si="115"/>
        <v>0.43</v>
      </c>
      <c r="BY330">
        <f t="shared" si="116"/>
        <v>0</v>
      </c>
      <c r="BZ330" s="302">
        <f t="shared" si="117"/>
        <v>0</v>
      </c>
      <c r="CB330" s="297">
        <v>0.6</v>
      </c>
      <c r="CC330" s="297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18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6" t="str">
        <f>+VLOOKUP(G331,Liste!$A$7:$H$69,8,FALSE)</f>
        <v>Résineux</v>
      </c>
      <c r="BU331" s="296">
        <f t="shared" si="113"/>
        <v>0</v>
      </c>
      <c r="BV331" s="298">
        <f t="shared" si="114"/>
        <v>1</v>
      </c>
      <c r="BW331" s="317">
        <v>0</v>
      </c>
      <c r="BX331" s="296">
        <f t="shared" si="115"/>
        <v>0.43</v>
      </c>
      <c r="BY331">
        <f t="shared" si="116"/>
        <v>0</v>
      </c>
      <c r="BZ331" s="302">
        <f t="shared" si="117"/>
        <v>0</v>
      </c>
      <c r="CB331" s="297">
        <v>0.6</v>
      </c>
      <c r="CC331" s="297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18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6" t="str">
        <f>+VLOOKUP(G332,Liste!$A$7:$H$69,8,FALSE)</f>
        <v>Résineux</v>
      </c>
      <c r="BU332" s="296">
        <f t="shared" si="113"/>
        <v>0</v>
      </c>
      <c r="BV332" s="298">
        <f t="shared" si="114"/>
        <v>1</v>
      </c>
      <c r="BW332" s="317">
        <v>0</v>
      </c>
      <c r="BX332" s="296">
        <f t="shared" si="115"/>
        <v>0.43</v>
      </c>
      <c r="BY332">
        <f t="shared" si="116"/>
        <v>0</v>
      </c>
      <c r="BZ332" s="302">
        <f t="shared" si="117"/>
        <v>0</v>
      </c>
      <c r="CB332" s="297">
        <v>0.6</v>
      </c>
      <c r="CC332" s="297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18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6" t="str">
        <f>+VLOOKUP(G333,Liste!$A$7:$H$69,8,FALSE)</f>
        <v>Résineux</v>
      </c>
      <c r="BU333" s="296">
        <f t="shared" si="113"/>
        <v>0</v>
      </c>
      <c r="BV333" s="298">
        <f t="shared" si="114"/>
        <v>1</v>
      </c>
      <c r="BW333" s="317">
        <v>0</v>
      </c>
      <c r="BX333" s="296">
        <f t="shared" si="115"/>
        <v>0.43</v>
      </c>
      <c r="BY333">
        <f t="shared" si="116"/>
        <v>0</v>
      </c>
      <c r="BZ333" s="302">
        <f t="shared" si="117"/>
        <v>0</v>
      </c>
      <c r="CB333" s="297">
        <v>0.6</v>
      </c>
      <c r="CC333" s="297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18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6" t="str">
        <f>+VLOOKUP(G334,Liste!$A$7:$H$69,8,FALSE)</f>
        <v>Résineux</v>
      </c>
      <c r="BU334" s="296">
        <f t="shared" si="113"/>
        <v>0</v>
      </c>
      <c r="BV334" s="298">
        <f t="shared" si="114"/>
        <v>1</v>
      </c>
      <c r="BW334" s="317">
        <v>0</v>
      </c>
      <c r="BX334" s="296">
        <f t="shared" si="115"/>
        <v>0.43</v>
      </c>
      <c r="BY334">
        <f t="shared" si="116"/>
        <v>0</v>
      </c>
      <c r="BZ334" s="302">
        <f t="shared" si="117"/>
        <v>0</v>
      </c>
      <c r="CB334" s="297">
        <v>0.6</v>
      </c>
      <c r="CC334" s="297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18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6" t="str">
        <f>+VLOOKUP(G335,Liste!$A$7:$H$69,8,FALSE)</f>
        <v>Résineux</v>
      </c>
      <c r="BU335" s="296">
        <f t="shared" si="113"/>
        <v>0</v>
      </c>
      <c r="BV335" s="298">
        <f t="shared" si="114"/>
        <v>1</v>
      </c>
      <c r="BW335" s="317">
        <v>0</v>
      </c>
      <c r="BX335" s="296">
        <f t="shared" si="115"/>
        <v>0.43</v>
      </c>
      <c r="BY335">
        <f t="shared" si="116"/>
        <v>0</v>
      </c>
      <c r="BZ335" s="302">
        <f t="shared" si="117"/>
        <v>0</v>
      </c>
      <c r="CB335" s="297">
        <v>0.6</v>
      </c>
      <c r="CC335" s="297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18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6" t="str">
        <f>+VLOOKUP(G336,Liste!$A$7:$H$69,8,FALSE)</f>
        <v>Résineux</v>
      </c>
      <c r="BU336" s="296">
        <f t="shared" si="113"/>
        <v>0</v>
      </c>
      <c r="BV336" s="298">
        <f t="shared" si="114"/>
        <v>1</v>
      </c>
      <c r="BW336" s="317">
        <v>0</v>
      </c>
      <c r="BX336" s="296">
        <f t="shared" si="115"/>
        <v>0.43</v>
      </c>
      <c r="BY336">
        <f t="shared" si="116"/>
        <v>0</v>
      </c>
      <c r="BZ336" s="302">
        <f t="shared" si="117"/>
        <v>0</v>
      </c>
      <c r="CB336" s="297">
        <v>0.6</v>
      </c>
      <c r="CC336" s="297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18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6" t="str">
        <f>+VLOOKUP(G337,Liste!$A$7:$H$69,8,FALSE)</f>
        <v>Résineux</v>
      </c>
      <c r="BU337" s="296">
        <f t="shared" si="113"/>
        <v>0</v>
      </c>
      <c r="BV337" s="298">
        <f t="shared" si="114"/>
        <v>1</v>
      </c>
      <c r="BW337" s="317">
        <v>0</v>
      </c>
      <c r="BX337" s="296">
        <f t="shared" si="115"/>
        <v>0.43</v>
      </c>
      <c r="BY337">
        <f t="shared" si="116"/>
        <v>0</v>
      </c>
      <c r="BZ337" s="302">
        <f t="shared" si="117"/>
        <v>0</v>
      </c>
      <c r="CB337" s="297">
        <v>0.6</v>
      </c>
      <c r="CC337" s="297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18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6" t="str">
        <f>+VLOOKUP(G338,Liste!$A$7:$H$69,8,FALSE)</f>
        <v>Résineux</v>
      </c>
      <c r="BU338" s="296">
        <f t="shared" si="113"/>
        <v>0</v>
      </c>
      <c r="BV338" s="298">
        <f t="shared" si="114"/>
        <v>1</v>
      </c>
      <c r="BW338" s="317">
        <v>0</v>
      </c>
      <c r="BX338" s="296">
        <f t="shared" si="115"/>
        <v>0.43</v>
      </c>
      <c r="BY338">
        <f t="shared" si="116"/>
        <v>0</v>
      </c>
      <c r="BZ338" s="302">
        <f t="shared" si="117"/>
        <v>0</v>
      </c>
      <c r="CB338" s="297">
        <v>0.6</v>
      </c>
      <c r="CC338" s="297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18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6" t="str">
        <f>+VLOOKUP(G339,Liste!$A$7:$H$69,8,FALSE)</f>
        <v>Résineux</v>
      </c>
      <c r="BU339" s="296">
        <f t="shared" si="113"/>
        <v>0</v>
      </c>
      <c r="BV339" s="298">
        <f t="shared" si="114"/>
        <v>1</v>
      </c>
      <c r="BW339" s="317">
        <v>0</v>
      </c>
      <c r="BX339" s="296">
        <f t="shared" si="115"/>
        <v>0.43</v>
      </c>
      <c r="BY339">
        <f t="shared" si="116"/>
        <v>0</v>
      </c>
      <c r="BZ339" s="302">
        <f t="shared" si="117"/>
        <v>0</v>
      </c>
      <c r="CB339" s="297">
        <v>0.6</v>
      </c>
      <c r="CC339" s="297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18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6" t="str">
        <f>+VLOOKUP(G340,Liste!$A$7:$H$69,8,FALSE)</f>
        <v>Résineux</v>
      </c>
      <c r="BU340" s="296">
        <f t="shared" si="113"/>
        <v>0</v>
      </c>
      <c r="BV340" s="298">
        <f t="shared" si="114"/>
        <v>1</v>
      </c>
      <c r="BW340" s="317">
        <v>0</v>
      </c>
      <c r="BX340" s="296">
        <f t="shared" si="115"/>
        <v>0.43</v>
      </c>
      <c r="BY340">
        <f t="shared" si="116"/>
        <v>0</v>
      </c>
      <c r="BZ340" s="302">
        <f t="shared" si="117"/>
        <v>0</v>
      </c>
      <c r="CB340" s="297">
        <v>0.6</v>
      </c>
      <c r="CC340" s="297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18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6" t="str">
        <f>+VLOOKUP(G341,Liste!$A$7:$H$69,8,FALSE)</f>
        <v>Résineux</v>
      </c>
      <c r="BU341" s="296">
        <f t="shared" si="113"/>
        <v>0</v>
      </c>
      <c r="BV341" s="298">
        <f t="shared" si="114"/>
        <v>1</v>
      </c>
      <c r="BW341" s="317">
        <v>0</v>
      </c>
      <c r="BX341" s="296">
        <f t="shared" si="115"/>
        <v>0.43</v>
      </c>
      <c r="BY341">
        <f t="shared" si="116"/>
        <v>0</v>
      </c>
      <c r="BZ341" s="302">
        <f t="shared" si="117"/>
        <v>0</v>
      </c>
      <c r="CB341" s="297">
        <v>0.6</v>
      </c>
      <c r="CC341" s="297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18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6" t="str">
        <f>+VLOOKUP(G342,Liste!$A$7:$H$69,8,FALSE)</f>
        <v>Résineux</v>
      </c>
      <c r="BU342" s="296">
        <f t="shared" si="113"/>
        <v>0</v>
      </c>
      <c r="BV342" s="298">
        <f t="shared" si="114"/>
        <v>1</v>
      </c>
      <c r="BW342" s="317">
        <v>0</v>
      </c>
      <c r="BX342" s="296">
        <f t="shared" si="115"/>
        <v>0.43</v>
      </c>
      <c r="BY342">
        <f t="shared" si="116"/>
        <v>0</v>
      </c>
      <c r="BZ342" s="302">
        <f t="shared" si="117"/>
        <v>0</v>
      </c>
      <c r="CB342" s="297">
        <v>0.6</v>
      </c>
      <c r="CC342" s="297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18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6" t="str">
        <f>+VLOOKUP(G343,Liste!$A$7:$H$69,8,FALSE)</f>
        <v>Résineux</v>
      </c>
      <c r="BU343" s="296">
        <f t="shared" si="113"/>
        <v>0</v>
      </c>
      <c r="BV343" s="298">
        <f t="shared" si="114"/>
        <v>1</v>
      </c>
      <c r="BW343" s="317">
        <v>0</v>
      </c>
      <c r="BX343" s="296">
        <f t="shared" si="115"/>
        <v>0.43</v>
      </c>
      <c r="BY343">
        <f t="shared" si="116"/>
        <v>0</v>
      </c>
      <c r="BZ343" s="302">
        <f t="shared" si="117"/>
        <v>0</v>
      </c>
      <c r="CB343" s="297">
        <v>0.6</v>
      </c>
      <c r="CC343" s="297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18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6" t="str">
        <f>+VLOOKUP(G344,Liste!$A$7:$H$69,8,FALSE)</f>
        <v>Résineux</v>
      </c>
      <c r="BU344" s="296">
        <f t="shared" si="113"/>
        <v>0</v>
      </c>
      <c r="BV344" s="298">
        <f t="shared" si="114"/>
        <v>1</v>
      </c>
      <c r="BW344" s="317">
        <v>0</v>
      </c>
      <c r="BX344" s="296">
        <f t="shared" si="115"/>
        <v>0.43</v>
      </c>
      <c r="BY344">
        <f t="shared" si="116"/>
        <v>0</v>
      </c>
      <c r="BZ344" s="302">
        <f t="shared" si="117"/>
        <v>0</v>
      </c>
      <c r="CB344" s="297">
        <v>0.6</v>
      </c>
      <c r="CC344" s="297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18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6" t="str">
        <f>+VLOOKUP(G345,Liste!$A$7:$H$69,8,FALSE)</f>
        <v>Résineux</v>
      </c>
      <c r="BU345" s="296">
        <f t="shared" si="113"/>
        <v>0</v>
      </c>
      <c r="BV345" s="298">
        <f t="shared" si="114"/>
        <v>1</v>
      </c>
      <c r="BW345" s="317">
        <v>0</v>
      </c>
      <c r="BX345" s="296">
        <f t="shared" si="115"/>
        <v>0.43</v>
      </c>
      <c r="BY345">
        <f t="shared" si="116"/>
        <v>0</v>
      </c>
      <c r="BZ345" s="302">
        <f t="shared" si="117"/>
        <v>0</v>
      </c>
      <c r="CB345" s="297">
        <v>0.6</v>
      </c>
      <c r="CC345" s="297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18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6" t="str">
        <f>+VLOOKUP(G346,Liste!$A$7:$H$69,8,FALSE)</f>
        <v>Résineux</v>
      </c>
      <c r="BU346" s="296">
        <f t="shared" si="113"/>
        <v>0</v>
      </c>
      <c r="BV346" s="298">
        <f t="shared" si="114"/>
        <v>1</v>
      </c>
      <c r="BW346" s="317">
        <v>0</v>
      </c>
      <c r="BX346" s="296">
        <f t="shared" si="115"/>
        <v>0.43</v>
      </c>
      <c r="BY346">
        <f t="shared" si="116"/>
        <v>0</v>
      </c>
      <c r="BZ346" s="302">
        <f t="shared" si="117"/>
        <v>0</v>
      </c>
      <c r="CB346" s="297">
        <v>0.6</v>
      </c>
      <c r="CC346" s="297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18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6" t="str">
        <f>+VLOOKUP(G347,Liste!$A$7:$H$69,8,FALSE)</f>
        <v>Résineux</v>
      </c>
      <c r="BU347" s="296">
        <f t="shared" si="113"/>
        <v>0</v>
      </c>
      <c r="BV347" s="298">
        <f t="shared" si="114"/>
        <v>1</v>
      </c>
      <c r="BW347" s="317">
        <v>0</v>
      </c>
      <c r="BX347" s="296">
        <f t="shared" si="115"/>
        <v>0.43</v>
      </c>
      <c r="BY347">
        <f t="shared" si="116"/>
        <v>0</v>
      </c>
      <c r="BZ347" s="302">
        <f t="shared" si="117"/>
        <v>0</v>
      </c>
      <c r="CB347" s="297">
        <v>0.6</v>
      </c>
      <c r="CC347" s="297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18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6" t="str">
        <f>+VLOOKUP(G348,Liste!$A$7:$H$69,8,FALSE)</f>
        <v>Résineux</v>
      </c>
      <c r="BU348" s="296">
        <f t="shared" si="113"/>
        <v>0</v>
      </c>
      <c r="BV348" s="298">
        <f t="shared" si="114"/>
        <v>1</v>
      </c>
      <c r="BW348" s="317">
        <v>0</v>
      </c>
      <c r="BX348" s="296">
        <f t="shared" si="115"/>
        <v>0.43</v>
      </c>
      <c r="BY348">
        <f t="shared" si="116"/>
        <v>0</v>
      </c>
      <c r="BZ348" s="302">
        <f t="shared" si="117"/>
        <v>0</v>
      </c>
      <c r="CB348" s="297">
        <v>0.6</v>
      </c>
      <c r="CC348" s="297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18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6" t="str">
        <f>+VLOOKUP(G349,Liste!$A$7:$H$69,8,FALSE)</f>
        <v>Résineux</v>
      </c>
      <c r="BU349" s="296">
        <f t="shared" si="113"/>
        <v>0</v>
      </c>
      <c r="BV349" s="298">
        <f t="shared" si="114"/>
        <v>1</v>
      </c>
      <c r="BW349" s="317">
        <v>0</v>
      </c>
      <c r="BX349" s="296">
        <f t="shared" si="115"/>
        <v>0.43</v>
      </c>
      <c r="BY349">
        <f t="shared" si="116"/>
        <v>0</v>
      </c>
      <c r="BZ349" s="302">
        <f t="shared" si="117"/>
        <v>0</v>
      </c>
      <c r="CB349" s="297">
        <v>0.6</v>
      </c>
      <c r="CC349" s="297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18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6" t="str">
        <f>+VLOOKUP(G350,Liste!$A$7:$H$69,8,FALSE)</f>
        <v>Résineux</v>
      </c>
      <c r="BU350" s="296">
        <f t="shared" si="113"/>
        <v>0</v>
      </c>
      <c r="BV350" s="298">
        <f t="shared" si="114"/>
        <v>1</v>
      </c>
      <c r="BW350" s="317">
        <v>0</v>
      </c>
      <c r="BX350" s="296">
        <f t="shared" si="115"/>
        <v>0.43</v>
      </c>
      <c r="BY350">
        <f t="shared" si="116"/>
        <v>0</v>
      </c>
      <c r="BZ350" s="302">
        <f t="shared" si="117"/>
        <v>0</v>
      </c>
      <c r="CB350" s="297">
        <v>0.6</v>
      </c>
      <c r="CC350" s="297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18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6" t="str">
        <f>+VLOOKUP(G351,Liste!$A$7:$H$69,8,FALSE)</f>
        <v>Résineux</v>
      </c>
      <c r="BU351" s="296">
        <f t="shared" si="113"/>
        <v>0</v>
      </c>
      <c r="BV351" s="298">
        <f t="shared" si="114"/>
        <v>1</v>
      </c>
      <c r="BW351" s="317">
        <v>0</v>
      </c>
      <c r="BX351" s="296">
        <f t="shared" si="115"/>
        <v>0.43</v>
      </c>
      <c r="BY351">
        <f t="shared" si="116"/>
        <v>0</v>
      </c>
      <c r="BZ351" s="302">
        <f t="shared" si="117"/>
        <v>0</v>
      </c>
      <c r="CB351" s="297">
        <v>0.6</v>
      </c>
      <c r="CC351" s="297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18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6" t="str">
        <f>+VLOOKUP(G352,Liste!$A$7:$H$69,8,FALSE)</f>
        <v>Résineux</v>
      </c>
      <c r="BU352" s="296">
        <f t="shared" si="113"/>
        <v>0</v>
      </c>
      <c r="BV352" s="298">
        <f t="shared" si="114"/>
        <v>1</v>
      </c>
      <c r="BW352" s="317">
        <v>0</v>
      </c>
      <c r="BX352" s="296">
        <f t="shared" si="115"/>
        <v>0.43</v>
      </c>
      <c r="BY352">
        <f t="shared" si="116"/>
        <v>0</v>
      </c>
      <c r="BZ352" s="302">
        <f t="shared" si="117"/>
        <v>0</v>
      </c>
      <c r="CB352" s="297">
        <v>0.6</v>
      </c>
      <c r="CC352" s="297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18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6" t="str">
        <f>+VLOOKUP(G353,Liste!$A$7:$H$69,8,FALSE)</f>
        <v>Résineux</v>
      </c>
      <c r="BU353" s="296">
        <f t="shared" si="113"/>
        <v>0</v>
      </c>
      <c r="BV353" s="298">
        <f t="shared" si="114"/>
        <v>1</v>
      </c>
      <c r="BW353" s="317">
        <v>0</v>
      </c>
      <c r="BX353" s="296">
        <f t="shared" si="115"/>
        <v>0.43</v>
      </c>
      <c r="BY353">
        <f t="shared" si="116"/>
        <v>0</v>
      </c>
      <c r="BZ353" s="302">
        <f t="shared" si="117"/>
        <v>0</v>
      </c>
      <c r="CB353" s="297">
        <v>0.6</v>
      </c>
      <c r="CC353" s="297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18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6" t="str">
        <f>+VLOOKUP(G354,Liste!$A$7:$H$69,8,FALSE)</f>
        <v>Résineux</v>
      </c>
      <c r="BU354" s="296">
        <f t="shared" si="113"/>
        <v>0</v>
      </c>
      <c r="BV354" s="298">
        <f t="shared" si="114"/>
        <v>1</v>
      </c>
      <c r="BW354" s="317">
        <v>0</v>
      </c>
      <c r="BX354" s="296">
        <f t="shared" si="115"/>
        <v>0.43</v>
      </c>
      <c r="BY354">
        <f t="shared" si="116"/>
        <v>0</v>
      </c>
      <c r="BZ354" s="302">
        <f t="shared" si="117"/>
        <v>0</v>
      </c>
      <c r="CB354" s="297">
        <v>0.6</v>
      </c>
      <c r="CC354" s="297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18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6" t="str">
        <f>+VLOOKUP(G355,Liste!$A$7:$H$69,8,FALSE)</f>
        <v>Résineux</v>
      </c>
      <c r="BU355" s="296">
        <f t="shared" si="113"/>
        <v>0</v>
      </c>
      <c r="BV355" s="298">
        <f t="shared" si="114"/>
        <v>1</v>
      </c>
      <c r="BW355" s="317">
        <v>0</v>
      </c>
      <c r="BX355" s="296">
        <f t="shared" si="115"/>
        <v>0.43</v>
      </c>
      <c r="BY355">
        <f t="shared" si="116"/>
        <v>0</v>
      </c>
      <c r="BZ355" s="302">
        <f t="shared" si="117"/>
        <v>0</v>
      </c>
      <c r="CB355" s="297">
        <v>0.6</v>
      </c>
      <c r="CC355" s="297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18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6" t="str">
        <f>+VLOOKUP(G356,Liste!$A$7:$H$69,8,FALSE)</f>
        <v>Résineux</v>
      </c>
      <c r="BU356" s="296">
        <f t="shared" si="113"/>
        <v>0</v>
      </c>
      <c r="BV356" s="298">
        <f t="shared" si="114"/>
        <v>1</v>
      </c>
      <c r="BW356" s="317">
        <v>0</v>
      </c>
      <c r="BX356" s="296">
        <f t="shared" si="115"/>
        <v>0.43</v>
      </c>
      <c r="BY356">
        <f t="shared" si="116"/>
        <v>0</v>
      </c>
      <c r="BZ356" s="302">
        <f t="shared" si="117"/>
        <v>0</v>
      </c>
      <c r="CB356" s="297">
        <v>0.6</v>
      </c>
      <c r="CC356" s="297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18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6" t="str">
        <f>+VLOOKUP(G357,Liste!$A$7:$H$69,8,FALSE)</f>
        <v>Résineux</v>
      </c>
      <c r="BU357" s="296">
        <f t="shared" si="113"/>
        <v>0</v>
      </c>
      <c r="BV357" s="298">
        <f t="shared" si="114"/>
        <v>1</v>
      </c>
      <c r="BW357" s="317">
        <v>0</v>
      </c>
      <c r="BX357" s="296">
        <f t="shared" si="115"/>
        <v>0.43</v>
      </c>
      <c r="BY357">
        <f t="shared" si="116"/>
        <v>0</v>
      </c>
      <c r="BZ357" s="302">
        <f t="shared" si="117"/>
        <v>0</v>
      </c>
      <c r="CB357" s="297">
        <v>0.6</v>
      </c>
      <c r="CC357" s="297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18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6" t="str">
        <f>+VLOOKUP(G358,Liste!$A$7:$H$69,8,FALSE)</f>
        <v>Résineux</v>
      </c>
      <c r="BU358" s="296">
        <f t="shared" si="113"/>
        <v>0</v>
      </c>
      <c r="BV358" s="298">
        <f t="shared" si="114"/>
        <v>1</v>
      </c>
      <c r="BW358" s="317">
        <v>0</v>
      </c>
      <c r="BX358" s="296">
        <f t="shared" si="115"/>
        <v>0.43</v>
      </c>
      <c r="BY358">
        <f t="shared" si="116"/>
        <v>0</v>
      </c>
      <c r="BZ358" s="302">
        <f t="shared" si="117"/>
        <v>0</v>
      </c>
      <c r="CB358" s="297">
        <v>0.6</v>
      </c>
      <c r="CC358" s="297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18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6" t="str">
        <f>+VLOOKUP(G359,Liste!$A$7:$H$69,8,FALSE)</f>
        <v>Résineux</v>
      </c>
      <c r="BU359" s="296">
        <f t="shared" si="113"/>
        <v>0</v>
      </c>
      <c r="BV359" s="298">
        <f t="shared" si="114"/>
        <v>1</v>
      </c>
      <c r="BW359" s="317">
        <v>0</v>
      </c>
      <c r="BX359" s="296">
        <f t="shared" si="115"/>
        <v>0.43</v>
      </c>
      <c r="BY359">
        <f t="shared" si="116"/>
        <v>0</v>
      </c>
      <c r="BZ359" s="302">
        <f t="shared" si="117"/>
        <v>0</v>
      </c>
      <c r="CB359" s="297">
        <v>0.6</v>
      </c>
      <c r="CC359" s="297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18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6" t="str">
        <f>+VLOOKUP(G360,Liste!$A$7:$H$69,8,FALSE)</f>
        <v>Résineux</v>
      </c>
      <c r="BU360" s="296">
        <f t="shared" si="113"/>
        <v>0</v>
      </c>
      <c r="BV360" s="298">
        <f t="shared" si="114"/>
        <v>1</v>
      </c>
      <c r="BW360" s="317">
        <v>0</v>
      </c>
      <c r="BX360" s="296">
        <f t="shared" si="115"/>
        <v>0.43</v>
      </c>
      <c r="BY360">
        <f t="shared" si="116"/>
        <v>0</v>
      </c>
      <c r="BZ360" s="302">
        <f t="shared" si="117"/>
        <v>0</v>
      </c>
      <c r="CB360" s="297">
        <v>0.6</v>
      </c>
      <c r="CC360" s="297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18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6" t="str">
        <f>+VLOOKUP(G361,Liste!$A$7:$H$69,8,FALSE)</f>
        <v>Résineux</v>
      </c>
      <c r="BU361" s="296">
        <f t="shared" si="113"/>
        <v>0</v>
      </c>
      <c r="BV361" s="298">
        <f t="shared" si="114"/>
        <v>1</v>
      </c>
      <c r="BW361" s="317">
        <v>0</v>
      </c>
      <c r="BX361" s="296">
        <f t="shared" si="115"/>
        <v>0.43</v>
      </c>
      <c r="BY361">
        <f t="shared" si="116"/>
        <v>0</v>
      </c>
      <c r="BZ361" s="302">
        <f t="shared" si="117"/>
        <v>0</v>
      </c>
      <c r="CB361" s="297">
        <v>0.6</v>
      </c>
      <c r="CC361" s="297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18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6" t="str">
        <f>+VLOOKUP(G362,Liste!$A$7:$H$69,8,FALSE)</f>
        <v>Résineux</v>
      </c>
      <c r="BU362" s="296">
        <f t="shared" si="113"/>
        <v>0</v>
      </c>
      <c r="BV362" s="298">
        <f t="shared" si="114"/>
        <v>1</v>
      </c>
      <c r="BW362" s="317">
        <v>0</v>
      </c>
      <c r="BX362" s="296">
        <f t="shared" si="115"/>
        <v>0.43</v>
      </c>
      <c r="BY362">
        <f t="shared" si="116"/>
        <v>0</v>
      </c>
      <c r="BZ362" s="302">
        <f t="shared" si="117"/>
        <v>0</v>
      </c>
      <c r="CB362" s="297">
        <v>0.6</v>
      </c>
      <c r="CC362" s="297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18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6" t="str">
        <f>+VLOOKUP(G363,Liste!$A$7:$H$69,8,FALSE)</f>
        <v>Résineux</v>
      </c>
      <c r="BU363" s="296">
        <f t="shared" si="113"/>
        <v>0</v>
      </c>
      <c r="BV363" s="298">
        <f t="shared" si="114"/>
        <v>1</v>
      </c>
      <c r="BW363" s="317">
        <v>0</v>
      </c>
      <c r="BX363" s="296">
        <f t="shared" si="115"/>
        <v>0.43</v>
      </c>
      <c r="BY363">
        <f t="shared" si="116"/>
        <v>0</v>
      </c>
      <c r="BZ363" s="302">
        <f t="shared" si="117"/>
        <v>0</v>
      </c>
      <c r="CB363" s="297">
        <v>0.6</v>
      </c>
      <c r="CC363" s="297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18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6" t="str">
        <f>+VLOOKUP(G364,Liste!$A$7:$H$69,8,FALSE)</f>
        <v>Résineux</v>
      </c>
      <c r="BU364" s="296">
        <f t="shared" si="113"/>
        <v>0</v>
      </c>
      <c r="BV364" s="298">
        <f t="shared" si="114"/>
        <v>1</v>
      </c>
      <c r="BW364" s="317">
        <v>0</v>
      </c>
      <c r="BX364" s="296">
        <f t="shared" si="115"/>
        <v>0.43</v>
      </c>
      <c r="BY364">
        <f t="shared" si="116"/>
        <v>0</v>
      </c>
      <c r="BZ364" s="302">
        <f t="shared" si="117"/>
        <v>0</v>
      </c>
      <c r="CB364" s="297">
        <v>0.6</v>
      </c>
      <c r="CC364" s="297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18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6" t="str">
        <f>+VLOOKUP(G365,Liste!$A$7:$H$69,8,FALSE)</f>
        <v>Résineux</v>
      </c>
      <c r="BU365" s="296">
        <f t="shared" si="113"/>
        <v>0</v>
      </c>
      <c r="BV365" s="298">
        <f t="shared" si="114"/>
        <v>1</v>
      </c>
      <c r="BW365" s="317">
        <v>0</v>
      </c>
      <c r="BX365" s="296">
        <f t="shared" si="115"/>
        <v>0.43</v>
      </c>
      <c r="BY365">
        <f t="shared" si="116"/>
        <v>0</v>
      </c>
      <c r="BZ365" s="302">
        <f t="shared" si="117"/>
        <v>0</v>
      </c>
      <c r="CB365" s="297">
        <v>0.6</v>
      </c>
      <c r="CC365" s="297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18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6" t="str">
        <f>+VLOOKUP(G366,Liste!$A$7:$H$69,8,FALSE)</f>
        <v>Résineux</v>
      </c>
      <c r="BU366" s="296">
        <f t="shared" si="113"/>
        <v>0</v>
      </c>
      <c r="BV366" s="298">
        <f t="shared" si="114"/>
        <v>1</v>
      </c>
      <c r="BW366" s="317">
        <v>0</v>
      </c>
      <c r="BX366" s="296">
        <f t="shared" si="115"/>
        <v>0.43</v>
      </c>
      <c r="BY366">
        <f t="shared" si="116"/>
        <v>0</v>
      </c>
      <c r="BZ366" s="302">
        <f t="shared" si="117"/>
        <v>0</v>
      </c>
      <c r="CB366" s="297">
        <v>0.6</v>
      </c>
      <c r="CC366" s="297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18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6" t="str">
        <f>+VLOOKUP(G367,Liste!$A$7:$H$69,8,FALSE)</f>
        <v>Résineux</v>
      </c>
      <c r="BU367" s="296">
        <f t="shared" si="113"/>
        <v>0</v>
      </c>
      <c r="BV367" s="298">
        <f t="shared" si="114"/>
        <v>1</v>
      </c>
      <c r="BW367" s="317">
        <v>0</v>
      </c>
      <c r="BX367" s="296">
        <f t="shared" si="115"/>
        <v>0.43</v>
      </c>
      <c r="BY367">
        <f t="shared" si="116"/>
        <v>0</v>
      </c>
      <c r="BZ367" s="302">
        <f t="shared" si="117"/>
        <v>0</v>
      </c>
      <c r="CB367" s="297">
        <v>0.6</v>
      </c>
      <c r="CC367" s="297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18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6" t="str">
        <f>+VLOOKUP(G368,Liste!$A$7:$H$69,8,FALSE)</f>
        <v>Résineux</v>
      </c>
      <c r="BU368" s="296">
        <f t="shared" si="113"/>
        <v>0</v>
      </c>
      <c r="BV368" s="298">
        <f t="shared" si="114"/>
        <v>1</v>
      </c>
      <c r="BW368" s="317">
        <v>0</v>
      </c>
      <c r="BX368" s="296">
        <f t="shared" si="115"/>
        <v>0.43</v>
      </c>
      <c r="BY368">
        <f t="shared" si="116"/>
        <v>0</v>
      </c>
      <c r="BZ368" s="302">
        <f t="shared" si="117"/>
        <v>0</v>
      </c>
      <c r="CB368" s="297">
        <v>0.6</v>
      </c>
      <c r="CC368" s="297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18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6" t="str">
        <f>+VLOOKUP(G369,Liste!$A$7:$H$69,8,FALSE)</f>
        <v>Résineux</v>
      </c>
      <c r="BU369" s="296">
        <f t="shared" si="113"/>
        <v>0</v>
      </c>
      <c r="BV369" s="298">
        <f t="shared" si="114"/>
        <v>1</v>
      </c>
      <c r="BW369" s="317">
        <v>0</v>
      </c>
      <c r="BX369" s="296">
        <f t="shared" si="115"/>
        <v>0.43</v>
      </c>
      <c r="BY369">
        <f t="shared" si="116"/>
        <v>0</v>
      </c>
      <c r="BZ369" s="302">
        <f t="shared" si="117"/>
        <v>0</v>
      </c>
      <c r="CB369" s="297">
        <v>0.6</v>
      </c>
      <c r="CC369" s="297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18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6" t="str">
        <f>+VLOOKUP(G370,Liste!$A$7:$H$69,8,FALSE)</f>
        <v>Résineux</v>
      </c>
      <c r="BU370" s="296">
        <f t="shared" si="113"/>
        <v>0</v>
      </c>
      <c r="BV370" s="298">
        <f t="shared" si="114"/>
        <v>1</v>
      </c>
      <c r="BW370" s="317">
        <v>0</v>
      </c>
      <c r="BX370" s="296">
        <f t="shared" si="115"/>
        <v>0.43</v>
      </c>
      <c r="BY370">
        <f t="shared" si="116"/>
        <v>0</v>
      </c>
      <c r="BZ370" s="302">
        <f t="shared" si="117"/>
        <v>0</v>
      </c>
      <c r="CB370" s="297">
        <v>0.6</v>
      </c>
      <c r="CC370" s="297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18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6" t="str">
        <f>+VLOOKUP(G371,Liste!$A$7:$H$69,8,FALSE)</f>
        <v>Résineux</v>
      </c>
      <c r="BU371" s="296">
        <f t="shared" si="113"/>
        <v>0</v>
      </c>
      <c r="BV371" s="298">
        <f t="shared" si="114"/>
        <v>1</v>
      </c>
      <c r="BW371" s="317">
        <v>0</v>
      </c>
      <c r="BX371" s="296">
        <f t="shared" si="115"/>
        <v>0.43</v>
      </c>
      <c r="BY371">
        <f t="shared" si="116"/>
        <v>0</v>
      </c>
      <c r="BZ371" s="302">
        <f t="shared" si="117"/>
        <v>0</v>
      </c>
      <c r="CB371" s="297">
        <v>0.6</v>
      </c>
      <c r="CC371" s="297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18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6" t="str">
        <f>+VLOOKUP(G372,Liste!$A$7:$H$69,8,FALSE)</f>
        <v>Résineux</v>
      </c>
      <c r="BU372" s="296">
        <f t="shared" si="113"/>
        <v>0</v>
      </c>
      <c r="BV372" s="298">
        <f t="shared" si="114"/>
        <v>1</v>
      </c>
      <c r="BW372" s="317">
        <v>0</v>
      </c>
      <c r="BX372" s="296">
        <f t="shared" si="115"/>
        <v>0.43</v>
      </c>
      <c r="BY372">
        <f t="shared" si="116"/>
        <v>0</v>
      </c>
      <c r="BZ372" s="302">
        <f t="shared" si="117"/>
        <v>0</v>
      </c>
      <c r="CB372" s="297">
        <v>0.6</v>
      </c>
      <c r="CC372" s="297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18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6" t="str">
        <f>+VLOOKUP(G373,Liste!$A$7:$H$69,8,FALSE)</f>
        <v>Résineux</v>
      </c>
      <c r="BU373" s="296">
        <f t="shared" si="113"/>
        <v>0</v>
      </c>
      <c r="BV373" s="298">
        <f t="shared" si="114"/>
        <v>1</v>
      </c>
      <c r="BW373" s="317">
        <v>0</v>
      </c>
      <c r="BX373" s="296">
        <f t="shared" si="115"/>
        <v>0.43</v>
      </c>
      <c r="BY373">
        <f t="shared" si="116"/>
        <v>0</v>
      </c>
      <c r="BZ373" s="302">
        <f t="shared" si="117"/>
        <v>0</v>
      </c>
      <c r="CB373" s="297">
        <v>0.6</v>
      </c>
      <c r="CC373" s="297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18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6" t="str">
        <f>+VLOOKUP(G374,Liste!$A$7:$H$69,8,FALSE)</f>
        <v>Résineux</v>
      </c>
      <c r="BU374" s="296">
        <f t="shared" si="113"/>
        <v>0</v>
      </c>
      <c r="BV374" s="298">
        <f t="shared" si="114"/>
        <v>1</v>
      </c>
      <c r="BW374" s="317">
        <v>0</v>
      </c>
      <c r="BX374" s="296">
        <f t="shared" si="115"/>
        <v>0.43</v>
      </c>
      <c r="BY374">
        <f t="shared" si="116"/>
        <v>0</v>
      </c>
      <c r="BZ374" s="302">
        <f t="shared" si="117"/>
        <v>0</v>
      </c>
      <c r="CB374" s="297">
        <v>0.6</v>
      </c>
      <c r="CC374" s="297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18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6" t="str">
        <f>+VLOOKUP(G375,Liste!$A$7:$H$69,8,FALSE)</f>
        <v>Résineux</v>
      </c>
      <c r="BU375" s="296">
        <f t="shared" si="113"/>
        <v>0</v>
      </c>
      <c r="BV375" s="298">
        <f t="shared" si="114"/>
        <v>1</v>
      </c>
      <c r="BW375" s="317">
        <v>0</v>
      </c>
      <c r="BX375" s="296">
        <f t="shared" si="115"/>
        <v>0.43</v>
      </c>
      <c r="BY375">
        <f t="shared" si="116"/>
        <v>0</v>
      </c>
      <c r="BZ375" s="302">
        <f t="shared" si="117"/>
        <v>0</v>
      </c>
      <c r="CB375" s="297">
        <v>0.6</v>
      </c>
      <c r="CC375" s="297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18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6" t="str">
        <f>+VLOOKUP(G376,Liste!$A$7:$H$69,8,FALSE)</f>
        <v>Résineux</v>
      </c>
      <c r="BU376" s="296">
        <f t="shared" si="113"/>
        <v>0</v>
      </c>
      <c r="BV376" s="298">
        <f t="shared" si="114"/>
        <v>1</v>
      </c>
      <c r="BW376" s="317">
        <v>0</v>
      </c>
      <c r="BX376" s="296">
        <f t="shared" si="115"/>
        <v>0.43</v>
      </c>
      <c r="BY376">
        <f t="shared" si="116"/>
        <v>0</v>
      </c>
      <c r="BZ376" s="302">
        <f t="shared" si="117"/>
        <v>0</v>
      </c>
      <c r="CB376" s="297">
        <v>0.6</v>
      </c>
      <c r="CC376" s="297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18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6" t="str">
        <f>+VLOOKUP(G377,Liste!$A$7:$H$69,8,FALSE)</f>
        <v>Résineux</v>
      </c>
      <c r="BU377" s="296">
        <f t="shared" si="113"/>
        <v>0</v>
      </c>
      <c r="BV377" s="298">
        <f t="shared" si="114"/>
        <v>1</v>
      </c>
      <c r="BW377" s="317">
        <v>0</v>
      </c>
      <c r="BX377" s="296">
        <f t="shared" si="115"/>
        <v>0.43</v>
      </c>
      <c r="BY377">
        <f t="shared" si="116"/>
        <v>0</v>
      </c>
      <c r="BZ377" s="302">
        <f t="shared" si="117"/>
        <v>0</v>
      </c>
      <c r="CB377" s="297">
        <v>0.6</v>
      </c>
      <c r="CC377" s="297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18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6" t="str">
        <f>+VLOOKUP(G378,Liste!$A$7:$H$69,8,FALSE)</f>
        <v>Résineux</v>
      </c>
      <c r="BU378" s="296">
        <f t="shared" si="113"/>
        <v>0</v>
      </c>
      <c r="BV378" s="298">
        <f t="shared" si="114"/>
        <v>1</v>
      </c>
      <c r="BW378" s="317">
        <v>0</v>
      </c>
      <c r="BX378" s="296">
        <f t="shared" si="115"/>
        <v>0.43</v>
      </c>
      <c r="BY378">
        <f t="shared" si="116"/>
        <v>0</v>
      </c>
      <c r="BZ378" s="302">
        <f t="shared" si="117"/>
        <v>0</v>
      </c>
      <c r="CB378" s="297">
        <v>0.6</v>
      </c>
      <c r="CC378" s="297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18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6" t="str">
        <f>+VLOOKUP(G379,Liste!$A$7:$H$69,8,FALSE)</f>
        <v>Résineux</v>
      </c>
      <c r="BU379" s="296">
        <f t="shared" si="113"/>
        <v>0</v>
      </c>
      <c r="BV379" s="298">
        <f t="shared" si="114"/>
        <v>1</v>
      </c>
      <c r="BW379" s="317">
        <v>0</v>
      </c>
      <c r="BX379" s="296">
        <f t="shared" si="115"/>
        <v>0.43</v>
      </c>
      <c r="BY379">
        <f t="shared" si="116"/>
        <v>0</v>
      </c>
      <c r="BZ379" s="302">
        <f t="shared" si="117"/>
        <v>0</v>
      </c>
      <c r="CB379" s="297">
        <v>0.6</v>
      </c>
      <c r="CC379" s="297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18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6" t="str">
        <f>+VLOOKUP(G380,Liste!$A$7:$H$69,8,FALSE)</f>
        <v>Résineux</v>
      </c>
      <c r="BU380" s="296">
        <f t="shared" si="113"/>
        <v>0</v>
      </c>
      <c r="BV380" s="298">
        <f t="shared" si="114"/>
        <v>1</v>
      </c>
      <c r="BW380" s="317">
        <v>0</v>
      </c>
      <c r="BX380" s="296">
        <f t="shared" si="115"/>
        <v>0.43</v>
      </c>
      <c r="BY380">
        <f t="shared" si="116"/>
        <v>0</v>
      </c>
      <c r="BZ380" s="302">
        <f t="shared" si="117"/>
        <v>0</v>
      </c>
      <c r="CB380" s="297">
        <v>0.6</v>
      </c>
      <c r="CC380" s="297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18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6" t="str">
        <f>+VLOOKUP(G381,Liste!$A$7:$H$69,8,FALSE)</f>
        <v>Résineux</v>
      </c>
      <c r="BU381" s="296">
        <f t="shared" si="113"/>
        <v>0</v>
      </c>
      <c r="BV381" s="298">
        <f t="shared" si="114"/>
        <v>1</v>
      </c>
      <c r="BW381" s="317">
        <v>0</v>
      </c>
      <c r="BX381" s="296">
        <f t="shared" si="115"/>
        <v>0.43</v>
      </c>
      <c r="BY381">
        <f t="shared" si="116"/>
        <v>0</v>
      </c>
      <c r="BZ381" s="302">
        <f t="shared" si="117"/>
        <v>0</v>
      </c>
      <c r="CB381" s="297">
        <v>0.6</v>
      </c>
      <c r="CC381" s="297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18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6" t="str">
        <f>+VLOOKUP(G382,Liste!$A$7:$H$69,8,FALSE)</f>
        <v>Résineux</v>
      </c>
      <c r="BU382" s="296">
        <f t="shared" si="113"/>
        <v>0</v>
      </c>
      <c r="BV382" s="298">
        <f t="shared" si="114"/>
        <v>1</v>
      </c>
      <c r="BW382" s="317">
        <v>0</v>
      </c>
      <c r="BX382" s="296">
        <f t="shared" si="115"/>
        <v>0.43</v>
      </c>
      <c r="BY382">
        <f t="shared" si="116"/>
        <v>0</v>
      </c>
      <c r="BZ382" s="302">
        <f t="shared" si="117"/>
        <v>0</v>
      </c>
      <c r="CB382" s="297">
        <v>0.6</v>
      </c>
      <c r="CC382" s="297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18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6" t="str">
        <f>+VLOOKUP(G383,Liste!$A$7:$H$69,8,FALSE)</f>
        <v>Résineux</v>
      </c>
      <c r="BU383" s="296">
        <f t="shared" si="113"/>
        <v>0</v>
      </c>
      <c r="BV383" s="298">
        <f t="shared" si="114"/>
        <v>1</v>
      </c>
      <c r="BW383" s="317">
        <v>0</v>
      </c>
      <c r="BX383" s="296">
        <f t="shared" si="115"/>
        <v>0.43</v>
      </c>
      <c r="BY383">
        <f t="shared" si="116"/>
        <v>0</v>
      </c>
      <c r="BZ383" s="302">
        <f t="shared" si="117"/>
        <v>0</v>
      </c>
      <c r="CB383" s="297">
        <v>0.6</v>
      </c>
      <c r="CC383" s="297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18"/>
      <c r="BM384" s="13">
        <v>42.403426145040953</v>
      </c>
      <c r="BN384" s="13">
        <v>197.57456486165401</v>
      </c>
      <c r="BP384" s="13">
        <v>336.6929998</v>
      </c>
      <c r="BQ384" s="13"/>
      <c r="BT384" s="296" t="str">
        <f>+VLOOKUP(G384,Liste!$A$7:$H$69,8,FALSE)</f>
        <v>Résineux</v>
      </c>
      <c r="BU384" s="296">
        <f t="shared" si="113"/>
        <v>0</v>
      </c>
      <c r="BV384" s="298">
        <f t="shared" si="114"/>
        <v>1</v>
      </c>
      <c r="BW384" s="317">
        <v>0</v>
      </c>
      <c r="BX384" s="296">
        <f t="shared" si="115"/>
        <v>0.43</v>
      </c>
      <c r="BY384">
        <f t="shared" si="116"/>
        <v>0</v>
      </c>
      <c r="BZ384" s="302">
        <f t="shared" si="117"/>
        <v>0</v>
      </c>
      <c r="CB384" s="297">
        <v>0.6</v>
      </c>
      <c r="CC384" s="297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18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6" t="str">
        <f>+VLOOKUP(G385,Liste!$A$7:$H$69,8,FALSE)</f>
        <v>Résineux</v>
      </c>
      <c r="BU385" s="296">
        <f t="shared" si="113"/>
        <v>0</v>
      </c>
      <c r="BV385" s="298">
        <f t="shared" si="114"/>
        <v>1</v>
      </c>
      <c r="BW385" s="317">
        <v>0</v>
      </c>
      <c r="BX385" s="296">
        <f t="shared" si="115"/>
        <v>0.43</v>
      </c>
      <c r="BY385">
        <f t="shared" si="116"/>
        <v>0</v>
      </c>
      <c r="BZ385" s="302">
        <f t="shared" si="117"/>
        <v>0</v>
      </c>
      <c r="CB385" s="297">
        <v>0.6</v>
      </c>
      <c r="CC385" s="297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18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6" t="str">
        <f>+VLOOKUP(G386,Liste!$A$7:$H$69,8,FALSE)</f>
        <v>Résineux</v>
      </c>
      <c r="BU386" s="296">
        <f t="shared" si="113"/>
        <v>0</v>
      </c>
      <c r="BV386" s="298">
        <f t="shared" si="114"/>
        <v>1</v>
      </c>
      <c r="BW386" s="317">
        <v>0</v>
      </c>
      <c r="BX386" s="296">
        <f t="shared" si="115"/>
        <v>0.43</v>
      </c>
      <c r="BY386">
        <f t="shared" si="116"/>
        <v>0</v>
      </c>
      <c r="BZ386" s="302">
        <f t="shared" si="117"/>
        <v>0</v>
      </c>
      <c r="CB386" s="297">
        <v>0.6</v>
      </c>
      <c r="CC386" s="297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18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6" t="str">
        <f>+VLOOKUP(G387,Liste!$A$7:$H$69,8,FALSE)</f>
        <v>Résineux</v>
      </c>
      <c r="BU387" s="296">
        <f t="shared" si="113"/>
        <v>0</v>
      </c>
      <c r="BV387" s="298">
        <f t="shared" si="114"/>
        <v>1</v>
      </c>
      <c r="BW387" s="317">
        <v>0</v>
      </c>
      <c r="BX387" s="296">
        <f t="shared" si="115"/>
        <v>0.43</v>
      </c>
      <c r="BY387">
        <f t="shared" si="116"/>
        <v>23.283331321918535</v>
      </c>
      <c r="BZ387" s="302">
        <f t="shared" si="117"/>
        <v>23.283331321918535</v>
      </c>
      <c r="CB387" s="297">
        <v>0.6</v>
      </c>
      <c r="CC387" s="297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18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6" t="str">
        <f>+VLOOKUP(G388,Liste!$A$7:$H$69,8,FALSE)</f>
        <v>Résineux</v>
      </c>
      <c r="BU388" s="296">
        <f t="shared" ref="BU388:BU451" si="132">IF(BT388="Résineux",0%,100%)</f>
        <v>0</v>
      </c>
      <c r="BV388" s="298">
        <f t="shared" ref="BV388:BV451" si="133">+IF(BT388="Résineux",100%,0%)</f>
        <v>1</v>
      </c>
      <c r="BW388" s="317">
        <v>0</v>
      </c>
      <c r="BX388" s="296">
        <f t="shared" ref="BX388:BX451" si="134">+IF(BV388&lt;&gt;0,0.43,0.25)</f>
        <v>0.43</v>
      </c>
      <c r="BY388">
        <f t="shared" ref="BY388:BY451" si="135">+IF(BJ388&lt;=30,AV388*BX388,0)</f>
        <v>0</v>
      </c>
      <c r="BZ388" s="302">
        <f t="shared" ref="BZ388:BZ451" si="136">+IF(BJ388&gt;=31,0,BY388+BZ387)</f>
        <v>23.283331321918535</v>
      </c>
      <c r="CB388" s="297">
        <v>0.6</v>
      </c>
      <c r="CC388" s="297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18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6" t="str">
        <f>+VLOOKUP(G389,Liste!$A$7:$H$69,8,FALSE)</f>
        <v>Résineux</v>
      </c>
      <c r="BU389" s="296">
        <f t="shared" si="132"/>
        <v>0</v>
      </c>
      <c r="BV389" s="298">
        <f t="shared" si="133"/>
        <v>1</v>
      </c>
      <c r="BW389" s="317">
        <v>0</v>
      </c>
      <c r="BX389" s="296">
        <f t="shared" si="134"/>
        <v>0.43</v>
      </c>
      <c r="BY389">
        <f t="shared" si="135"/>
        <v>0</v>
      </c>
      <c r="BZ389" s="302">
        <f t="shared" si="136"/>
        <v>23.283331321918535</v>
      </c>
      <c r="CB389" s="297">
        <v>0.6</v>
      </c>
      <c r="CC389" s="297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18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6" t="str">
        <f>+VLOOKUP(G390,Liste!$A$7:$H$69,8,FALSE)</f>
        <v>Résineux</v>
      </c>
      <c r="BU390" s="296">
        <f t="shared" si="132"/>
        <v>0</v>
      </c>
      <c r="BV390" s="298">
        <f t="shared" si="133"/>
        <v>1</v>
      </c>
      <c r="BW390" s="317">
        <v>0</v>
      </c>
      <c r="BX390" s="296">
        <f t="shared" si="134"/>
        <v>0.43</v>
      </c>
      <c r="BY390">
        <f t="shared" si="135"/>
        <v>0</v>
      </c>
      <c r="BZ390" s="302">
        <f t="shared" si="136"/>
        <v>23.283331321918535</v>
      </c>
      <c r="CB390" s="297">
        <v>0.6</v>
      </c>
      <c r="CC390" s="297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18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6" t="str">
        <f>+VLOOKUP(G391,Liste!$A$7:$H$69,8,FALSE)</f>
        <v>Résineux</v>
      </c>
      <c r="BU391" s="296">
        <f t="shared" si="132"/>
        <v>0</v>
      </c>
      <c r="BV391" s="298">
        <f t="shared" si="133"/>
        <v>1</v>
      </c>
      <c r="BW391" s="317">
        <v>0</v>
      </c>
      <c r="BX391" s="296">
        <f t="shared" si="134"/>
        <v>0.43</v>
      </c>
      <c r="BY391">
        <f t="shared" si="135"/>
        <v>0</v>
      </c>
      <c r="BZ391" s="302">
        <f t="shared" si="136"/>
        <v>23.283331321918535</v>
      </c>
      <c r="CB391" s="297">
        <v>0.6</v>
      </c>
      <c r="CC391" s="297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18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6" t="str">
        <f>+VLOOKUP(G392,Liste!$A$7:$H$69,8,FALSE)</f>
        <v>Résineux</v>
      </c>
      <c r="BU392" s="296">
        <f t="shared" si="132"/>
        <v>0</v>
      </c>
      <c r="BV392" s="298">
        <f t="shared" si="133"/>
        <v>1</v>
      </c>
      <c r="BW392" s="317">
        <v>0</v>
      </c>
      <c r="BX392" s="296">
        <f t="shared" si="134"/>
        <v>0.43</v>
      </c>
      <c r="BY392">
        <f t="shared" si="135"/>
        <v>0</v>
      </c>
      <c r="BZ392" s="302">
        <f t="shared" si="136"/>
        <v>23.283331321918535</v>
      </c>
      <c r="CB392" s="297">
        <v>0.6</v>
      </c>
      <c r="CC392" s="297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18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6" t="str">
        <f>+VLOOKUP(G393,Liste!$A$7:$H$69,8,FALSE)</f>
        <v>Résineux</v>
      </c>
      <c r="BU393" s="296">
        <f t="shared" si="132"/>
        <v>0</v>
      </c>
      <c r="BV393" s="298">
        <f t="shared" si="133"/>
        <v>1</v>
      </c>
      <c r="BW393" s="317">
        <v>0</v>
      </c>
      <c r="BX393" s="296">
        <f t="shared" si="134"/>
        <v>0.43</v>
      </c>
      <c r="BY393">
        <f t="shared" si="135"/>
        <v>17.628899188797636</v>
      </c>
      <c r="BZ393" s="302">
        <f t="shared" si="136"/>
        <v>40.912230510716171</v>
      </c>
      <c r="CB393" s="297">
        <v>0.6</v>
      </c>
      <c r="CC393" s="297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18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6" t="str">
        <f>+VLOOKUP(G394,Liste!$A$7:$H$69,8,FALSE)</f>
        <v>Résineux</v>
      </c>
      <c r="BU394" s="296">
        <f t="shared" si="132"/>
        <v>0</v>
      </c>
      <c r="BV394" s="298">
        <f t="shared" si="133"/>
        <v>1</v>
      </c>
      <c r="BW394" s="317">
        <v>0</v>
      </c>
      <c r="BX394" s="296">
        <f t="shared" si="134"/>
        <v>0.43</v>
      </c>
      <c r="BY394">
        <f t="shared" si="135"/>
        <v>0</v>
      </c>
      <c r="BZ394" s="302">
        <f t="shared" si="136"/>
        <v>40.912230510716171</v>
      </c>
      <c r="CB394" s="297">
        <v>0.6</v>
      </c>
      <c r="CC394" s="297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18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6" t="str">
        <f>+VLOOKUP(G395,Liste!$A$7:$H$69,8,FALSE)</f>
        <v>Résineux</v>
      </c>
      <c r="BU395" s="296">
        <f t="shared" si="132"/>
        <v>0</v>
      </c>
      <c r="BV395" s="298">
        <f t="shared" si="133"/>
        <v>1</v>
      </c>
      <c r="BW395" s="317">
        <v>0</v>
      </c>
      <c r="BX395" s="296">
        <f t="shared" si="134"/>
        <v>0.43</v>
      </c>
      <c r="BY395">
        <f t="shared" si="135"/>
        <v>0</v>
      </c>
      <c r="BZ395" s="302">
        <f t="shared" si="136"/>
        <v>40.912230510716171</v>
      </c>
      <c r="CB395" s="297">
        <v>0.6</v>
      </c>
      <c r="CC395" s="297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18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6" t="str">
        <f>+VLOOKUP(G396,Liste!$A$7:$H$69,8,FALSE)</f>
        <v>Résineux</v>
      </c>
      <c r="BU396" s="296">
        <f t="shared" si="132"/>
        <v>0</v>
      </c>
      <c r="BV396" s="298">
        <f t="shared" si="133"/>
        <v>1</v>
      </c>
      <c r="BW396" s="317">
        <v>0</v>
      </c>
      <c r="BX396" s="296">
        <f t="shared" si="134"/>
        <v>0.43</v>
      </c>
      <c r="BY396">
        <f t="shared" si="135"/>
        <v>0</v>
      </c>
      <c r="BZ396" s="302">
        <f t="shared" si="136"/>
        <v>40.912230510716171</v>
      </c>
      <c r="CB396" s="297">
        <v>0.6</v>
      </c>
      <c r="CC396" s="297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18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6" t="str">
        <f>+VLOOKUP(G397,Liste!$A$7:$H$69,8,FALSE)</f>
        <v>Résineux</v>
      </c>
      <c r="BU397" s="296">
        <f t="shared" si="132"/>
        <v>0</v>
      </c>
      <c r="BV397" s="298">
        <f t="shared" si="133"/>
        <v>1</v>
      </c>
      <c r="BW397" s="317">
        <v>0</v>
      </c>
      <c r="BX397" s="296">
        <f t="shared" si="134"/>
        <v>0.43</v>
      </c>
      <c r="BY397">
        <f t="shared" si="135"/>
        <v>0</v>
      </c>
      <c r="BZ397" s="302">
        <f t="shared" si="136"/>
        <v>0</v>
      </c>
      <c r="CB397" s="297">
        <v>0.6</v>
      </c>
      <c r="CC397" s="297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18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6" t="str">
        <f>+VLOOKUP(G398,Liste!$A$7:$H$69,8,FALSE)</f>
        <v>Résineux</v>
      </c>
      <c r="BU398" s="296">
        <f t="shared" si="132"/>
        <v>0</v>
      </c>
      <c r="BV398" s="298">
        <f t="shared" si="133"/>
        <v>1</v>
      </c>
      <c r="BW398" s="317">
        <v>0</v>
      </c>
      <c r="BX398" s="296">
        <f t="shared" si="134"/>
        <v>0.43</v>
      </c>
      <c r="BY398">
        <f t="shared" si="135"/>
        <v>0</v>
      </c>
      <c r="BZ398" s="302">
        <f t="shared" si="136"/>
        <v>0</v>
      </c>
      <c r="CB398" s="297">
        <v>0.6</v>
      </c>
      <c r="CC398" s="297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18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6" t="str">
        <f>+VLOOKUP(G399,Liste!$A$7:$H$69,8,FALSE)</f>
        <v>Résineux</v>
      </c>
      <c r="BU399" s="296">
        <f t="shared" si="132"/>
        <v>0</v>
      </c>
      <c r="BV399" s="298">
        <f t="shared" si="133"/>
        <v>1</v>
      </c>
      <c r="BW399" s="317">
        <v>0</v>
      </c>
      <c r="BX399" s="296">
        <f t="shared" si="134"/>
        <v>0.43</v>
      </c>
      <c r="BY399">
        <f t="shared" si="135"/>
        <v>0</v>
      </c>
      <c r="BZ399" s="302">
        <f t="shared" si="136"/>
        <v>0</v>
      </c>
      <c r="CB399" s="297">
        <v>0.6</v>
      </c>
      <c r="CC399" s="297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18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6" t="str">
        <f>+VLOOKUP(G400,Liste!$A$7:$H$69,8,FALSE)</f>
        <v>Résineux</v>
      </c>
      <c r="BU400" s="296">
        <f t="shared" si="132"/>
        <v>0</v>
      </c>
      <c r="BV400" s="298">
        <f t="shared" si="133"/>
        <v>1</v>
      </c>
      <c r="BW400" s="317">
        <v>0</v>
      </c>
      <c r="BX400" s="296">
        <f t="shared" si="134"/>
        <v>0.43</v>
      </c>
      <c r="BY400">
        <f t="shared" si="135"/>
        <v>0</v>
      </c>
      <c r="BZ400" s="302">
        <f t="shared" si="136"/>
        <v>0</v>
      </c>
      <c r="CB400" s="297">
        <v>0.6</v>
      </c>
      <c r="CC400" s="297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18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6" t="str">
        <f>+VLOOKUP(G401,Liste!$A$7:$H$69,8,FALSE)</f>
        <v>Résineux</v>
      </c>
      <c r="BU401" s="296">
        <f t="shared" si="132"/>
        <v>0</v>
      </c>
      <c r="BV401" s="298">
        <f t="shared" si="133"/>
        <v>1</v>
      </c>
      <c r="BW401" s="317">
        <v>0</v>
      </c>
      <c r="BX401" s="296">
        <f t="shared" si="134"/>
        <v>0.43</v>
      </c>
      <c r="BY401">
        <f t="shared" si="135"/>
        <v>0</v>
      </c>
      <c r="BZ401" s="302">
        <f t="shared" si="136"/>
        <v>0</v>
      </c>
      <c r="CB401" s="297">
        <v>0.6</v>
      </c>
      <c r="CC401" s="297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18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6" t="str">
        <f>+VLOOKUP(G402,Liste!$A$7:$H$69,8,FALSE)</f>
        <v>Résineux</v>
      </c>
      <c r="BU402" s="296">
        <f t="shared" si="132"/>
        <v>0</v>
      </c>
      <c r="BV402" s="298">
        <f t="shared" si="133"/>
        <v>1</v>
      </c>
      <c r="BW402" s="317">
        <v>0</v>
      </c>
      <c r="BX402" s="296">
        <f t="shared" si="134"/>
        <v>0.43</v>
      </c>
      <c r="BY402">
        <f t="shared" si="135"/>
        <v>0</v>
      </c>
      <c r="BZ402" s="302">
        <f t="shared" si="136"/>
        <v>0</v>
      </c>
      <c r="CB402" s="297">
        <v>0.6</v>
      </c>
      <c r="CC402" s="297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18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6" t="str">
        <f>+VLOOKUP(G403,Liste!$A$7:$H$69,8,FALSE)</f>
        <v>Résineux</v>
      </c>
      <c r="BU403" s="296">
        <f t="shared" si="132"/>
        <v>0</v>
      </c>
      <c r="BV403" s="298">
        <f t="shared" si="133"/>
        <v>1</v>
      </c>
      <c r="BW403" s="317">
        <v>0</v>
      </c>
      <c r="BX403" s="296">
        <f t="shared" si="134"/>
        <v>0.43</v>
      </c>
      <c r="BY403">
        <f t="shared" si="135"/>
        <v>0</v>
      </c>
      <c r="BZ403" s="302">
        <f t="shared" si="136"/>
        <v>0</v>
      </c>
      <c r="CB403" s="297">
        <v>0.6</v>
      </c>
      <c r="CC403" s="297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18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6" t="str">
        <f>+VLOOKUP(G404,Liste!$A$7:$H$69,8,FALSE)</f>
        <v>Résineux</v>
      </c>
      <c r="BU404" s="296">
        <f t="shared" si="132"/>
        <v>0</v>
      </c>
      <c r="BV404" s="298">
        <f t="shared" si="133"/>
        <v>1</v>
      </c>
      <c r="BW404" s="317">
        <v>0</v>
      </c>
      <c r="BX404" s="296">
        <f t="shared" si="134"/>
        <v>0.43</v>
      </c>
      <c r="BY404">
        <f t="shared" si="135"/>
        <v>0</v>
      </c>
      <c r="BZ404" s="302">
        <f t="shared" si="136"/>
        <v>0</v>
      </c>
      <c r="CB404" s="297">
        <v>0.6</v>
      </c>
      <c r="CC404" s="297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18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6" t="str">
        <f>+VLOOKUP(G405,Liste!$A$7:$H$69,8,FALSE)</f>
        <v>Résineux</v>
      </c>
      <c r="BU405" s="296">
        <f t="shared" si="132"/>
        <v>0</v>
      </c>
      <c r="BV405" s="298">
        <f t="shared" si="133"/>
        <v>1</v>
      </c>
      <c r="BW405" s="317">
        <v>0</v>
      </c>
      <c r="BX405" s="296">
        <f t="shared" si="134"/>
        <v>0.43</v>
      </c>
      <c r="BY405">
        <f t="shared" si="135"/>
        <v>0</v>
      </c>
      <c r="BZ405" s="302">
        <f t="shared" si="136"/>
        <v>0</v>
      </c>
      <c r="CB405" s="297">
        <v>0.6</v>
      </c>
      <c r="CC405" s="297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18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6" t="str">
        <f>+VLOOKUP(G406,Liste!$A$7:$H$69,8,FALSE)</f>
        <v>Résineux</v>
      </c>
      <c r="BU406" s="296">
        <f t="shared" si="132"/>
        <v>0</v>
      </c>
      <c r="BV406" s="298">
        <f t="shared" si="133"/>
        <v>1</v>
      </c>
      <c r="BW406" s="317">
        <v>0</v>
      </c>
      <c r="BX406" s="296">
        <f t="shared" si="134"/>
        <v>0.43</v>
      </c>
      <c r="BY406">
        <f t="shared" si="135"/>
        <v>0</v>
      </c>
      <c r="BZ406" s="302">
        <f t="shared" si="136"/>
        <v>0</v>
      </c>
      <c r="CB406" s="297">
        <v>0.6</v>
      </c>
      <c r="CC406" s="297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18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6" t="str">
        <f>+VLOOKUP(G407,Liste!$A$7:$H$69,8,FALSE)</f>
        <v>Résineux</v>
      </c>
      <c r="BU407" s="296">
        <f t="shared" si="132"/>
        <v>0</v>
      </c>
      <c r="BV407" s="298">
        <f t="shared" si="133"/>
        <v>1</v>
      </c>
      <c r="BW407" s="317">
        <v>0</v>
      </c>
      <c r="BX407" s="296">
        <f t="shared" si="134"/>
        <v>0.43</v>
      </c>
      <c r="BY407">
        <f t="shared" si="135"/>
        <v>0</v>
      </c>
      <c r="BZ407" s="302">
        <f t="shared" si="136"/>
        <v>0</v>
      </c>
      <c r="CB407" s="297">
        <v>0.6</v>
      </c>
      <c r="CC407" s="297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18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6" t="str">
        <f>+VLOOKUP(G408,Liste!$A$7:$H$69,8,FALSE)</f>
        <v>Résineux</v>
      </c>
      <c r="BU408" s="296">
        <f t="shared" si="132"/>
        <v>0</v>
      </c>
      <c r="BV408" s="298">
        <f t="shared" si="133"/>
        <v>1</v>
      </c>
      <c r="BW408" s="317">
        <v>0</v>
      </c>
      <c r="BX408" s="296">
        <f t="shared" si="134"/>
        <v>0.43</v>
      </c>
      <c r="BY408">
        <f t="shared" si="135"/>
        <v>0</v>
      </c>
      <c r="BZ408" s="302">
        <f t="shared" si="136"/>
        <v>0</v>
      </c>
      <c r="CB408" s="297">
        <v>0.6</v>
      </c>
      <c r="CC408" s="297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18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6" t="str">
        <f>+VLOOKUP(G409,Liste!$A$7:$H$69,8,FALSE)</f>
        <v>Résineux</v>
      </c>
      <c r="BU409" s="296">
        <f t="shared" si="132"/>
        <v>0</v>
      </c>
      <c r="BV409" s="298">
        <f t="shared" si="133"/>
        <v>1</v>
      </c>
      <c r="BW409" s="317">
        <v>0</v>
      </c>
      <c r="BX409" s="296">
        <f t="shared" si="134"/>
        <v>0.43</v>
      </c>
      <c r="BY409">
        <f t="shared" si="135"/>
        <v>0</v>
      </c>
      <c r="BZ409" s="302">
        <f t="shared" si="136"/>
        <v>0</v>
      </c>
      <c r="CB409" s="297">
        <v>0.6</v>
      </c>
      <c r="CC409" s="297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18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6" t="str">
        <f>+VLOOKUP(G410,Liste!$A$7:$H$69,8,FALSE)</f>
        <v>Résineux</v>
      </c>
      <c r="BU410" s="296">
        <f t="shared" si="132"/>
        <v>0</v>
      </c>
      <c r="BV410" s="298">
        <f t="shared" si="133"/>
        <v>1</v>
      </c>
      <c r="BW410" s="317">
        <v>0</v>
      </c>
      <c r="BX410" s="296">
        <f t="shared" si="134"/>
        <v>0.43</v>
      </c>
      <c r="BY410">
        <f t="shared" si="135"/>
        <v>0</v>
      </c>
      <c r="BZ410" s="302">
        <f t="shared" si="136"/>
        <v>0</v>
      </c>
      <c r="CB410" s="297">
        <v>0.6</v>
      </c>
      <c r="CC410" s="297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18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6" t="str">
        <f>+VLOOKUP(G411,Liste!$A$7:$H$69,8,FALSE)</f>
        <v>Résineux</v>
      </c>
      <c r="BU411" s="296">
        <f t="shared" si="132"/>
        <v>0</v>
      </c>
      <c r="BV411" s="298">
        <f t="shared" si="133"/>
        <v>1</v>
      </c>
      <c r="BW411" s="317">
        <v>0</v>
      </c>
      <c r="BX411" s="296">
        <f t="shared" si="134"/>
        <v>0.43</v>
      </c>
      <c r="BY411">
        <f t="shared" si="135"/>
        <v>0</v>
      </c>
      <c r="BZ411" s="302">
        <f t="shared" si="136"/>
        <v>0</v>
      </c>
      <c r="CB411" s="297">
        <v>0.6</v>
      </c>
      <c r="CC411" s="297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18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6" t="str">
        <f>+VLOOKUP(G412,Liste!$A$7:$H$69,8,FALSE)</f>
        <v>Résineux</v>
      </c>
      <c r="BU412" s="296">
        <f t="shared" si="132"/>
        <v>0</v>
      </c>
      <c r="BV412" s="298">
        <f t="shared" si="133"/>
        <v>1</v>
      </c>
      <c r="BW412" s="317">
        <v>0</v>
      </c>
      <c r="BX412" s="296">
        <f t="shared" si="134"/>
        <v>0.43</v>
      </c>
      <c r="BY412">
        <f t="shared" si="135"/>
        <v>0</v>
      </c>
      <c r="BZ412" s="302">
        <f t="shared" si="136"/>
        <v>0</v>
      </c>
      <c r="CB412" s="297">
        <v>0.6</v>
      </c>
      <c r="CC412" s="297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18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6" t="str">
        <f>+VLOOKUP(G413,Liste!$A$7:$H$69,8,FALSE)</f>
        <v>Résineux</v>
      </c>
      <c r="BU413" s="296">
        <f t="shared" si="132"/>
        <v>0</v>
      </c>
      <c r="BV413" s="298">
        <f t="shared" si="133"/>
        <v>1</v>
      </c>
      <c r="BW413" s="317">
        <v>0</v>
      </c>
      <c r="BX413" s="296">
        <f t="shared" si="134"/>
        <v>0.43</v>
      </c>
      <c r="BY413">
        <f t="shared" si="135"/>
        <v>0</v>
      </c>
      <c r="BZ413" s="302">
        <f t="shared" si="136"/>
        <v>0</v>
      </c>
      <c r="CB413" s="297">
        <v>0.6</v>
      </c>
      <c r="CC413" s="297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18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6" t="str">
        <f>+VLOOKUP(G414,Liste!$A$7:$H$69,8,FALSE)</f>
        <v>Résineux</v>
      </c>
      <c r="BU414" s="296">
        <f t="shared" si="132"/>
        <v>0</v>
      </c>
      <c r="BV414" s="298">
        <f t="shared" si="133"/>
        <v>1</v>
      </c>
      <c r="BW414" s="317">
        <v>0</v>
      </c>
      <c r="BX414" s="296">
        <f t="shared" si="134"/>
        <v>0.43</v>
      </c>
      <c r="BY414">
        <f t="shared" si="135"/>
        <v>0</v>
      </c>
      <c r="BZ414" s="302">
        <f t="shared" si="136"/>
        <v>0</v>
      </c>
      <c r="CB414" s="297">
        <v>0.6</v>
      </c>
      <c r="CC414" s="297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18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6" t="str">
        <f>+VLOOKUP(G415,Liste!$A$7:$H$69,8,FALSE)</f>
        <v>Résineux</v>
      </c>
      <c r="BU415" s="296">
        <f t="shared" si="132"/>
        <v>0</v>
      </c>
      <c r="BV415" s="298">
        <f t="shared" si="133"/>
        <v>1</v>
      </c>
      <c r="BW415" s="317">
        <v>0</v>
      </c>
      <c r="BX415" s="296">
        <f t="shared" si="134"/>
        <v>0.43</v>
      </c>
      <c r="BY415">
        <f t="shared" si="135"/>
        <v>0</v>
      </c>
      <c r="BZ415" s="302">
        <f t="shared" si="136"/>
        <v>0</v>
      </c>
      <c r="CB415" s="297">
        <v>0.6</v>
      </c>
      <c r="CC415" s="297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18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6" t="str">
        <f>+VLOOKUP(G416,Liste!$A$7:$H$69,8,FALSE)</f>
        <v>Résineux</v>
      </c>
      <c r="BU416" s="296">
        <f t="shared" si="132"/>
        <v>0</v>
      </c>
      <c r="BV416" s="298">
        <f t="shared" si="133"/>
        <v>1</v>
      </c>
      <c r="BW416" s="317">
        <v>0</v>
      </c>
      <c r="BX416" s="296">
        <f t="shared" si="134"/>
        <v>0.43</v>
      </c>
      <c r="BY416">
        <f t="shared" si="135"/>
        <v>0</v>
      </c>
      <c r="BZ416" s="302">
        <f t="shared" si="136"/>
        <v>0</v>
      </c>
      <c r="CB416" s="297">
        <v>0.6</v>
      </c>
      <c r="CC416" s="297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18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6" t="str">
        <f>+VLOOKUP(G417,Liste!$A$7:$H$69,8,FALSE)</f>
        <v>Résineux</v>
      </c>
      <c r="BU417" s="296">
        <f t="shared" si="132"/>
        <v>0</v>
      </c>
      <c r="BV417" s="298">
        <f t="shared" si="133"/>
        <v>1</v>
      </c>
      <c r="BW417" s="317">
        <v>0</v>
      </c>
      <c r="BX417" s="296">
        <f t="shared" si="134"/>
        <v>0.43</v>
      </c>
      <c r="BY417">
        <f t="shared" si="135"/>
        <v>0</v>
      </c>
      <c r="BZ417" s="302">
        <f t="shared" si="136"/>
        <v>0</v>
      </c>
      <c r="CB417" s="297">
        <v>0.6</v>
      </c>
      <c r="CC417" s="297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18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6" t="str">
        <f>+VLOOKUP(G418,Liste!$A$7:$H$69,8,FALSE)</f>
        <v>Résineux</v>
      </c>
      <c r="BU418" s="296">
        <f t="shared" si="132"/>
        <v>0</v>
      </c>
      <c r="BV418" s="298">
        <f t="shared" si="133"/>
        <v>1</v>
      </c>
      <c r="BW418" s="317">
        <v>0</v>
      </c>
      <c r="BX418" s="296">
        <f t="shared" si="134"/>
        <v>0.43</v>
      </c>
      <c r="BY418">
        <f t="shared" si="135"/>
        <v>0</v>
      </c>
      <c r="BZ418" s="302">
        <f t="shared" si="136"/>
        <v>0</v>
      </c>
      <c r="CB418" s="297">
        <v>0.6</v>
      </c>
      <c r="CC418" s="297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18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6" t="str">
        <f>+VLOOKUP(G419,Liste!$A$7:$H$69,8,FALSE)</f>
        <v>Résineux</v>
      </c>
      <c r="BU419" s="296">
        <f t="shared" si="132"/>
        <v>0</v>
      </c>
      <c r="BV419" s="298">
        <f t="shared" si="133"/>
        <v>1</v>
      </c>
      <c r="BW419" s="317">
        <v>0</v>
      </c>
      <c r="BX419" s="296">
        <f t="shared" si="134"/>
        <v>0.43</v>
      </c>
      <c r="BY419">
        <f t="shared" si="135"/>
        <v>0</v>
      </c>
      <c r="BZ419" s="302">
        <f t="shared" si="136"/>
        <v>0</v>
      </c>
      <c r="CB419" s="297">
        <v>0.6</v>
      </c>
      <c r="CC419" s="297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18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6" t="str">
        <f>+VLOOKUP(G420,Liste!$A$7:$H$69,8,FALSE)</f>
        <v>Résineux</v>
      </c>
      <c r="BU420" s="296">
        <f t="shared" si="132"/>
        <v>0</v>
      </c>
      <c r="BV420" s="298">
        <f t="shared" si="133"/>
        <v>1</v>
      </c>
      <c r="BW420" s="317">
        <v>0</v>
      </c>
      <c r="BX420" s="296">
        <f t="shared" si="134"/>
        <v>0.43</v>
      </c>
      <c r="BY420">
        <f t="shared" si="135"/>
        <v>0</v>
      </c>
      <c r="BZ420" s="302">
        <f t="shared" si="136"/>
        <v>0</v>
      </c>
      <c r="CB420" s="297">
        <v>0.6</v>
      </c>
      <c r="CC420" s="297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18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6" t="str">
        <f>+VLOOKUP(G421,Liste!$A$7:$H$69,8,FALSE)</f>
        <v>Résineux</v>
      </c>
      <c r="BU421" s="296">
        <f t="shared" si="132"/>
        <v>0</v>
      </c>
      <c r="BV421" s="298">
        <f t="shared" si="133"/>
        <v>1</v>
      </c>
      <c r="BW421" s="317">
        <v>0</v>
      </c>
      <c r="BX421" s="296">
        <f t="shared" si="134"/>
        <v>0.43</v>
      </c>
      <c r="BY421">
        <f t="shared" si="135"/>
        <v>0</v>
      </c>
      <c r="BZ421" s="302">
        <f t="shared" si="136"/>
        <v>0</v>
      </c>
      <c r="CB421" s="297">
        <v>0.6</v>
      </c>
      <c r="CC421" s="297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18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6" t="str">
        <f>+VLOOKUP(G422,Liste!$A$7:$H$69,8,FALSE)</f>
        <v>Résineux</v>
      </c>
      <c r="BU422" s="296">
        <f t="shared" si="132"/>
        <v>0</v>
      </c>
      <c r="BV422" s="298">
        <f t="shared" si="133"/>
        <v>1</v>
      </c>
      <c r="BW422" s="317">
        <v>0</v>
      </c>
      <c r="BX422" s="296">
        <f t="shared" si="134"/>
        <v>0.43</v>
      </c>
      <c r="BY422">
        <f t="shared" si="135"/>
        <v>0</v>
      </c>
      <c r="BZ422" s="302">
        <f t="shared" si="136"/>
        <v>0</v>
      </c>
      <c r="CB422" s="297">
        <v>0.6</v>
      </c>
      <c r="CC422" s="297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18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6" t="str">
        <f>+VLOOKUP(G423,Liste!$A$7:$H$69,8,FALSE)</f>
        <v>Résineux</v>
      </c>
      <c r="BU423" s="296">
        <f t="shared" si="132"/>
        <v>0</v>
      </c>
      <c r="BV423" s="298">
        <f t="shared" si="133"/>
        <v>1</v>
      </c>
      <c r="BW423" s="317">
        <v>0</v>
      </c>
      <c r="BX423" s="296">
        <f t="shared" si="134"/>
        <v>0.43</v>
      </c>
      <c r="BY423">
        <f t="shared" si="135"/>
        <v>0</v>
      </c>
      <c r="BZ423" s="302">
        <f t="shared" si="136"/>
        <v>0</v>
      </c>
      <c r="CB423" s="297">
        <v>0.6</v>
      </c>
      <c r="CC423" s="297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18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6" t="str">
        <f>+VLOOKUP(G424,Liste!$A$7:$H$69,8,FALSE)</f>
        <v>Résineux</v>
      </c>
      <c r="BU424" s="296">
        <f t="shared" si="132"/>
        <v>0</v>
      </c>
      <c r="BV424" s="298">
        <f t="shared" si="133"/>
        <v>1</v>
      </c>
      <c r="BW424" s="317">
        <v>0</v>
      </c>
      <c r="BX424" s="296">
        <f t="shared" si="134"/>
        <v>0.43</v>
      </c>
      <c r="BY424">
        <f t="shared" si="135"/>
        <v>0</v>
      </c>
      <c r="BZ424" s="302">
        <f t="shared" si="136"/>
        <v>0</v>
      </c>
      <c r="CB424" s="297">
        <v>0.6</v>
      </c>
      <c r="CC424" s="297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18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6" t="str">
        <f>+VLOOKUP(G425,Liste!$A$7:$H$69,8,FALSE)</f>
        <v>Résineux</v>
      </c>
      <c r="BU425" s="296">
        <f t="shared" si="132"/>
        <v>0</v>
      </c>
      <c r="BV425" s="298">
        <f t="shared" si="133"/>
        <v>1</v>
      </c>
      <c r="BW425" s="317">
        <v>0</v>
      </c>
      <c r="BX425" s="296">
        <f t="shared" si="134"/>
        <v>0.43</v>
      </c>
      <c r="BY425">
        <f t="shared" si="135"/>
        <v>0</v>
      </c>
      <c r="BZ425" s="302">
        <f t="shared" si="136"/>
        <v>0</v>
      </c>
      <c r="CB425" s="297">
        <v>0.6</v>
      </c>
      <c r="CC425" s="297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18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6" t="str">
        <f>+VLOOKUP(G426,Liste!$A$7:$H$69,8,FALSE)</f>
        <v>Résineux</v>
      </c>
      <c r="BU426" s="296">
        <f t="shared" si="132"/>
        <v>0</v>
      </c>
      <c r="BV426" s="298">
        <f t="shared" si="133"/>
        <v>1</v>
      </c>
      <c r="BW426" s="317">
        <v>0</v>
      </c>
      <c r="BX426" s="296">
        <f t="shared" si="134"/>
        <v>0.43</v>
      </c>
      <c r="BY426">
        <f t="shared" si="135"/>
        <v>0</v>
      </c>
      <c r="BZ426" s="302">
        <f t="shared" si="136"/>
        <v>0</v>
      </c>
      <c r="CB426" s="297">
        <v>0.6</v>
      </c>
      <c r="CC426" s="297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18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6" t="str">
        <f>+VLOOKUP(G427,Liste!$A$7:$H$69,8,FALSE)</f>
        <v>Résineux</v>
      </c>
      <c r="BU427" s="296">
        <f t="shared" si="132"/>
        <v>0</v>
      </c>
      <c r="BV427" s="298">
        <f t="shared" si="133"/>
        <v>1</v>
      </c>
      <c r="BW427" s="317">
        <v>0</v>
      </c>
      <c r="BX427" s="296">
        <f t="shared" si="134"/>
        <v>0.43</v>
      </c>
      <c r="BY427">
        <f t="shared" si="135"/>
        <v>0</v>
      </c>
      <c r="BZ427" s="302">
        <f t="shared" si="136"/>
        <v>0</v>
      </c>
      <c r="CB427" s="297">
        <v>0.6</v>
      </c>
      <c r="CC427" s="297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18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6" t="str">
        <f>+VLOOKUP(G428,Liste!$A$7:$H$69,8,FALSE)</f>
        <v>Résineux</v>
      </c>
      <c r="BU428" s="296">
        <f t="shared" si="132"/>
        <v>0</v>
      </c>
      <c r="BV428" s="298">
        <f t="shared" si="133"/>
        <v>1</v>
      </c>
      <c r="BW428" s="317">
        <v>0</v>
      </c>
      <c r="BX428" s="296">
        <f t="shared" si="134"/>
        <v>0.43</v>
      </c>
      <c r="BY428">
        <f t="shared" si="135"/>
        <v>0</v>
      </c>
      <c r="BZ428" s="302">
        <f t="shared" si="136"/>
        <v>0</v>
      </c>
      <c r="CB428" s="297">
        <v>0.6</v>
      </c>
      <c r="CC428" s="297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18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6" t="str">
        <f>+VLOOKUP(G429,Liste!$A$7:$H$69,8,FALSE)</f>
        <v>Résineux</v>
      </c>
      <c r="BU429" s="296">
        <f t="shared" si="132"/>
        <v>0</v>
      </c>
      <c r="BV429" s="298">
        <f t="shared" si="133"/>
        <v>1</v>
      </c>
      <c r="BW429" s="317">
        <v>0</v>
      </c>
      <c r="BX429" s="296">
        <f t="shared" si="134"/>
        <v>0.43</v>
      </c>
      <c r="BY429">
        <f t="shared" si="135"/>
        <v>0</v>
      </c>
      <c r="BZ429" s="302">
        <f t="shared" si="136"/>
        <v>0</v>
      </c>
      <c r="CB429" s="297">
        <v>0.6</v>
      </c>
      <c r="CC429" s="297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18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6" t="str">
        <f>+VLOOKUP(G430,Liste!$A$7:$H$69,8,FALSE)</f>
        <v>Résineux</v>
      </c>
      <c r="BU430" s="296">
        <f t="shared" si="132"/>
        <v>0</v>
      </c>
      <c r="BV430" s="298">
        <f t="shared" si="133"/>
        <v>1</v>
      </c>
      <c r="BW430" s="317">
        <v>0</v>
      </c>
      <c r="BX430" s="296">
        <f t="shared" si="134"/>
        <v>0.43</v>
      </c>
      <c r="BY430">
        <f t="shared" si="135"/>
        <v>0</v>
      </c>
      <c r="BZ430" s="302">
        <f t="shared" si="136"/>
        <v>0</v>
      </c>
      <c r="CB430" s="297">
        <v>0.6</v>
      </c>
      <c r="CC430" s="297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18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6" t="str">
        <f>+VLOOKUP(G431,Liste!$A$7:$H$69,8,FALSE)</f>
        <v>Résineux</v>
      </c>
      <c r="BU431" s="296">
        <f t="shared" si="132"/>
        <v>0</v>
      </c>
      <c r="BV431" s="298">
        <f t="shared" si="133"/>
        <v>1</v>
      </c>
      <c r="BW431" s="317">
        <v>0</v>
      </c>
      <c r="BX431" s="296">
        <f t="shared" si="134"/>
        <v>0.43</v>
      </c>
      <c r="BY431">
        <f t="shared" si="135"/>
        <v>0</v>
      </c>
      <c r="BZ431" s="302">
        <f t="shared" si="136"/>
        <v>0</v>
      </c>
      <c r="CB431" s="297">
        <v>0.6</v>
      </c>
      <c r="CC431" s="297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18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6" t="str">
        <f>+VLOOKUP(G432,Liste!$A$7:$H$69,8,FALSE)</f>
        <v>Résineux</v>
      </c>
      <c r="BU432" s="296">
        <f t="shared" si="132"/>
        <v>0</v>
      </c>
      <c r="BV432" s="298">
        <f t="shared" si="133"/>
        <v>1</v>
      </c>
      <c r="BW432" s="317">
        <v>0</v>
      </c>
      <c r="BX432" s="296">
        <f t="shared" si="134"/>
        <v>0.43</v>
      </c>
      <c r="BY432">
        <f t="shared" si="135"/>
        <v>0</v>
      </c>
      <c r="BZ432" s="302">
        <f t="shared" si="136"/>
        <v>0</v>
      </c>
      <c r="CB432" s="297">
        <v>0.6</v>
      </c>
      <c r="CC432" s="297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18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6" t="str">
        <f>+VLOOKUP(G433,Liste!$A$7:$H$69,8,FALSE)</f>
        <v>Résineux</v>
      </c>
      <c r="BU433" s="296">
        <f t="shared" si="132"/>
        <v>0</v>
      </c>
      <c r="BV433" s="298">
        <f t="shared" si="133"/>
        <v>1</v>
      </c>
      <c r="BW433" s="317">
        <v>0</v>
      </c>
      <c r="BX433" s="296">
        <f t="shared" si="134"/>
        <v>0.43</v>
      </c>
      <c r="BY433">
        <f t="shared" si="135"/>
        <v>0</v>
      </c>
      <c r="BZ433" s="302">
        <f t="shared" si="136"/>
        <v>0</v>
      </c>
      <c r="CB433" s="297">
        <v>0.6</v>
      </c>
      <c r="CC433" s="297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18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6" t="str">
        <f>+VLOOKUP(G434,Liste!$A$7:$H$69,8,FALSE)</f>
        <v>Résineux</v>
      </c>
      <c r="BU434" s="296">
        <f t="shared" si="132"/>
        <v>0</v>
      </c>
      <c r="BV434" s="298">
        <f t="shared" si="133"/>
        <v>1</v>
      </c>
      <c r="BW434" s="317">
        <v>0</v>
      </c>
      <c r="BX434" s="296">
        <f t="shared" si="134"/>
        <v>0.43</v>
      </c>
      <c r="BY434">
        <f t="shared" si="135"/>
        <v>0</v>
      </c>
      <c r="BZ434" s="302">
        <f t="shared" si="136"/>
        <v>0</v>
      </c>
      <c r="CB434" s="297">
        <v>0.6</v>
      </c>
      <c r="CC434" s="297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18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6" t="str">
        <f>+VLOOKUP(G435,Liste!$A$7:$H$69,8,FALSE)</f>
        <v>Résineux</v>
      </c>
      <c r="BU435" s="296">
        <f t="shared" si="132"/>
        <v>0</v>
      </c>
      <c r="BV435" s="298">
        <f t="shared" si="133"/>
        <v>1</v>
      </c>
      <c r="BW435" s="317">
        <v>0</v>
      </c>
      <c r="BX435" s="296">
        <f t="shared" si="134"/>
        <v>0.43</v>
      </c>
      <c r="BY435">
        <f t="shared" si="135"/>
        <v>0</v>
      </c>
      <c r="BZ435" s="302">
        <f t="shared" si="136"/>
        <v>0</v>
      </c>
      <c r="CB435" s="297">
        <v>0.6</v>
      </c>
      <c r="CC435" s="297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18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6" t="str">
        <f>+VLOOKUP(G436,Liste!$A$7:$H$69,8,FALSE)</f>
        <v>Résineux</v>
      </c>
      <c r="BU436" s="296">
        <f t="shared" si="132"/>
        <v>0</v>
      </c>
      <c r="BV436" s="298">
        <f t="shared" si="133"/>
        <v>1</v>
      </c>
      <c r="BW436" s="317">
        <v>0</v>
      </c>
      <c r="BX436" s="296">
        <f t="shared" si="134"/>
        <v>0.43</v>
      </c>
      <c r="BY436">
        <f t="shared" si="135"/>
        <v>0</v>
      </c>
      <c r="BZ436" s="302">
        <f t="shared" si="136"/>
        <v>0</v>
      </c>
      <c r="CB436" s="297">
        <v>0.6</v>
      </c>
      <c r="CC436" s="297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18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6" t="str">
        <f>+VLOOKUP(G437,Liste!$A$7:$H$69,8,FALSE)</f>
        <v>Résineux</v>
      </c>
      <c r="BU437" s="296">
        <f t="shared" si="132"/>
        <v>0</v>
      </c>
      <c r="BV437" s="298">
        <f t="shared" si="133"/>
        <v>1</v>
      </c>
      <c r="BW437" s="317">
        <v>0</v>
      </c>
      <c r="BX437" s="296">
        <f t="shared" si="134"/>
        <v>0.43</v>
      </c>
      <c r="BY437">
        <f t="shared" si="135"/>
        <v>0</v>
      </c>
      <c r="BZ437" s="302">
        <f t="shared" si="136"/>
        <v>0</v>
      </c>
      <c r="CB437" s="297">
        <v>0.6</v>
      </c>
      <c r="CC437" s="297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18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6" t="str">
        <f>+VLOOKUP(G438,Liste!$A$7:$H$69,8,FALSE)</f>
        <v>Résineux</v>
      </c>
      <c r="BU438" s="296">
        <f t="shared" si="132"/>
        <v>0</v>
      </c>
      <c r="BV438" s="298">
        <f t="shared" si="133"/>
        <v>1</v>
      </c>
      <c r="BW438" s="317">
        <v>0</v>
      </c>
      <c r="BX438" s="296">
        <f t="shared" si="134"/>
        <v>0.43</v>
      </c>
      <c r="BY438">
        <f t="shared" si="135"/>
        <v>0</v>
      </c>
      <c r="BZ438" s="302">
        <f t="shared" si="136"/>
        <v>0</v>
      </c>
      <c r="CB438" s="297">
        <v>0.6</v>
      </c>
      <c r="CC438" s="297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18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6" t="str">
        <f>+VLOOKUP(G439,Liste!$A$7:$H$69,8,FALSE)</f>
        <v>Résineux</v>
      </c>
      <c r="BU439" s="296">
        <f t="shared" si="132"/>
        <v>0</v>
      </c>
      <c r="BV439" s="298">
        <f t="shared" si="133"/>
        <v>1</v>
      </c>
      <c r="BW439" s="317">
        <v>0</v>
      </c>
      <c r="BX439" s="296">
        <f t="shared" si="134"/>
        <v>0.43</v>
      </c>
      <c r="BY439">
        <f t="shared" si="135"/>
        <v>0</v>
      </c>
      <c r="BZ439" s="302">
        <f t="shared" si="136"/>
        <v>0</v>
      </c>
      <c r="CB439" s="297">
        <v>0.6</v>
      </c>
      <c r="CC439" s="297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18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6" t="str">
        <f>+VLOOKUP(G440,Liste!$A$7:$H$69,8,FALSE)</f>
        <v>Résineux</v>
      </c>
      <c r="BU440" s="296">
        <f t="shared" si="132"/>
        <v>0</v>
      </c>
      <c r="BV440" s="298">
        <f t="shared" si="133"/>
        <v>1</v>
      </c>
      <c r="BW440" s="317">
        <v>0</v>
      </c>
      <c r="BX440" s="296">
        <f t="shared" si="134"/>
        <v>0.43</v>
      </c>
      <c r="BY440">
        <f t="shared" si="135"/>
        <v>0</v>
      </c>
      <c r="BZ440" s="302">
        <f t="shared" si="136"/>
        <v>0</v>
      </c>
      <c r="CB440" s="297">
        <v>0.6</v>
      </c>
      <c r="CC440" s="297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18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6" t="str">
        <f>+VLOOKUP(G441,Liste!$A$7:$H$69,8,FALSE)</f>
        <v>Résineux</v>
      </c>
      <c r="BU441" s="296">
        <f t="shared" si="132"/>
        <v>0</v>
      </c>
      <c r="BV441" s="298">
        <f t="shared" si="133"/>
        <v>1</v>
      </c>
      <c r="BW441" s="317">
        <v>0</v>
      </c>
      <c r="BX441" s="296">
        <f t="shared" si="134"/>
        <v>0.43</v>
      </c>
      <c r="BY441">
        <f t="shared" si="135"/>
        <v>0</v>
      </c>
      <c r="BZ441" s="302">
        <f t="shared" si="136"/>
        <v>0</v>
      </c>
      <c r="CB441" s="297">
        <v>0.6</v>
      </c>
      <c r="CC441" s="297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18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6" t="str">
        <f>+VLOOKUP(G442,Liste!$A$7:$H$69,8,FALSE)</f>
        <v>Résineux</v>
      </c>
      <c r="BU442" s="296">
        <f t="shared" si="132"/>
        <v>0</v>
      </c>
      <c r="BV442" s="298">
        <f t="shared" si="133"/>
        <v>1</v>
      </c>
      <c r="BW442" s="317">
        <v>0</v>
      </c>
      <c r="BX442" s="296">
        <f t="shared" si="134"/>
        <v>0.43</v>
      </c>
      <c r="BY442">
        <f t="shared" si="135"/>
        <v>0</v>
      </c>
      <c r="BZ442" s="302">
        <f t="shared" si="136"/>
        <v>0</v>
      </c>
      <c r="CB442" s="297">
        <v>0.6</v>
      </c>
      <c r="CC442" s="297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18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6" t="str">
        <f>+VLOOKUP(G443,Liste!$A$7:$H$69,8,FALSE)</f>
        <v>Résineux</v>
      </c>
      <c r="BU443" s="296">
        <f t="shared" si="132"/>
        <v>0</v>
      </c>
      <c r="BV443" s="298">
        <f t="shared" si="133"/>
        <v>1</v>
      </c>
      <c r="BW443" s="317">
        <v>0</v>
      </c>
      <c r="BX443" s="296">
        <f t="shared" si="134"/>
        <v>0.43</v>
      </c>
      <c r="BY443">
        <f t="shared" si="135"/>
        <v>0</v>
      </c>
      <c r="BZ443" s="302">
        <f t="shared" si="136"/>
        <v>0</v>
      </c>
      <c r="CB443" s="297">
        <v>0.6</v>
      </c>
      <c r="CC443" s="297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18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6" t="str">
        <f>+VLOOKUP(G444,Liste!$A$7:$H$69,8,FALSE)</f>
        <v>Résineux</v>
      </c>
      <c r="BU444" s="296">
        <f t="shared" si="132"/>
        <v>0</v>
      </c>
      <c r="BV444" s="298">
        <f t="shared" si="133"/>
        <v>1</v>
      </c>
      <c r="BW444" s="317">
        <v>0</v>
      </c>
      <c r="BX444" s="296">
        <f t="shared" si="134"/>
        <v>0.43</v>
      </c>
      <c r="BY444">
        <f t="shared" si="135"/>
        <v>0</v>
      </c>
      <c r="BZ444" s="302">
        <f t="shared" si="136"/>
        <v>0</v>
      </c>
      <c r="CB444" s="297">
        <v>0.6</v>
      </c>
      <c r="CC444" s="297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18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6" t="str">
        <f>+VLOOKUP(G445,Liste!$A$7:$H$69,8,FALSE)</f>
        <v>Résineux</v>
      </c>
      <c r="BU445" s="296">
        <f t="shared" si="132"/>
        <v>0</v>
      </c>
      <c r="BV445" s="298">
        <f t="shared" si="133"/>
        <v>1</v>
      </c>
      <c r="BW445" s="317">
        <v>0</v>
      </c>
      <c r="BX445" s="296">
        <f t="shared" si="134"/>
        <v>0.43</v>
      </c>
      <c r="BY445">
        <f t="shared" si="135"/>
        <v>0</v>
      </c>
      <c r="BZ445" s="302">
        <f t="shared" si="136"/>
        <v>0</v>
      </c>
      <c r="CB445" s="297">
        <v>0.6</v>
      </c>
      <c r="CC445" s="297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18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6" t="str">
        <f>+VLOOKUP(G446,Liste!$A$7:$H$69,8,FALSE)</f>
        <v>Résineux</v>
      </c>
      <c r="BU446" s="296">
        <f t="shared" si="132"/>
        <v>0</v>
      </c>
      <c r="BV446" s="298">
        <f t="shared" si="133"/>
        <v>1</v>
      </c>
      <c r="BW446" s="317">
        <v>0</v>
      </c>
      <c r="BX446" s="296">
        <f t="shared" si="134"/>
        <v>0.43</v>
      </c>
      <c r="BY446">
        <f t="shared" si="135"/>
        <v>0</v>
      </c>
      <c r="BZ446" s="302">
        <f t="shared" si="136"/>
        <v>0</v>
      </c>
      <c r="CB446" s="297">
        <v>0.6</v>
      </c>
      <c r="CC446" s="297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18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6" t="str">
        <f>+VLOOKUP(G447,Liste!$A$7:$H$69,8,FALSE)</f>
        <v>Résineux</v>
      </c>
      <c r="BU447" s="296">
        <f t="shared" si="132"/>
        <v>0</v>
      </c>
      <c r="BV447" s="298">
        <f t="shared" si="133"/>
        <v>1</v>
      </c>
      <c r="BW447" s="317">
        <v>0</v>
      </c>
      <c r="BX447" s="296">
        <f t="shared" si="134"/>
        <v>0.43</v>
      </c>
      <c r="BY447">
        <f t="shared" si="135"/>
        <v>0</v>
      </c>
      <c r="BZ447" s="302">
        <f t="shared" si="136"/>
        <v>0</v>
      </c>
      <c r="CB447" s="297">
        <v>0.6</v>
      </c>
      <c r="CC447" s="297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18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6" t="str">
        <f>+VLOOKUP(G448,Liste!$A$7:$H$69,8,FALSE)</f>
        <v>Résineux</v>
      </c>
      <c r="BU448" s="296">
        <f t="shared" si="132"/>
        <v>0</v>
      </c>
      <c r="BV448" s="298">
        <f t="shared" si="133"/>
        <v>1</v>
      </c>
      <c r="BW448" s="317">
        <v>0</v>
      </c>
      <c r="BX448" s="296">
        <f t="shared" si="134"/>
        <v>0.43</v>
      </c>
      <c r="BY448">
        <f t="shared" si="135"/>
        <v>0</v>
      </c>
      <c r="BZ448" s="302">
        <f t="shared" si="136"/>
        <v>0</v>
      </c>
      <c r="CB448" s="297">
        <v>0.6</v>
      </c>
      <c r="CC448" s="297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18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6" t="str">
        <f>+VLOOKUP(G449,Liste!$A$7:$H$69,8,FALSE)</f>
        <v>Résineux</v>
      </c>
      <c r="BU449" s="296">
        <f t="shared" si="132"/>
        <v>0</v>
      </c>
      <c r="BV449" s="298">
        <f t="shared" si="133"/>
        <v>1</v>
      </c>
      <c r="BW449" s="317">
        <v>0</v>
      </c>
      <c r="BX449" s="296">
        <f t="shared" si="134"/>
        <v>0.43</v>
      </c>
      <c r="BY449">
        <f t="shared" si="135"/>
        <v>0</v>
      </c>
      <c r="BZ449" s="302">
        <f t="shared" si="136"/>
        <v>0</v>
      </c>
      <c r="CB449" s="297">
        <v>0.6</v>
      </c>
      <c r="CC449" s="297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18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6" t="str">
        <f>+VLOOKUP(G450,Liste!$A$7:$H$69,8,FALSE)</f>
        <v>Résineux</v>
      </c>
      <c r="BU450" s="296">
        <f t="shared" si="132"/>
        <v>0</v>
      </c>
      <c r="BV450" s="298">
        <f t="shared" si="133"/>
        <v>1</v>
      </c>
      <c r="BW450" s="317">
        <v>0</v>
      </c>
      <c r="BX450" s="296">
        <f t="shared" si="134"/>
        <v>0.43</v>
      </c>
      <c r="BY450">
        <f t="shared" si="135"/>
        <v>0</v>
      </c>
      <c r="BZ450" s="302">
        <f t="shared" si="136"/>
        <v>0</v>
      </c>
      <c r="CB450" s="297">
        <v>0.6</v>
      </c>
      <c r="CC450" s="297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18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6" t="str">
        <f>+VLOOKUP(G451,Liste!$A$7:$H$69,8,FALSE)</f>
        <v>Résineux</v>
      </c>
      <c r="BU451" s="296">
        <f t="shared" si="132"/>
        <v>0</v>
      </c>
      <c r="BV451" s="298">
        <f t="shared" si="133"/>
        <v>1</v>
      </c>
      <c r="BW451" s="317">
        <v>0</v>
      </c>
      <c r="BX451" s="296">
        <f t="shared" si="134"/>
        <v>0.43</v>
      </c>
      <c r="BY451">
        <f t="shared" si="135"/>
        <v>0</v>
      </c>
      <c r="BZ451" s="302">
        <f t="shared" si="136"/>
        <v>0</v>
      </c>
      <c r="CB451" s="297">
        <v>0.6</v>
      </c>
      <c r="CC451" s="297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18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6" t="str">
        <f>+VLOOKUP(G452,Liste!$A$7:$H$69,8,FALSE)</f>
        <v>Résineux</v>
      </c>
      <c r="BU452" s="296">
        <f t="shared" ref="BU452:BU515" si="151">IF(BT452="Résineux",0%,100%)</f>
        <v>0</v>
      </c>
      <c r="BV452" s="298">
        <f t="shared" ref="BV452:BV515" si="152">+IF(BT452="Résineux",100%,0%)</f>
        <v>1</v>
      </c>
      <c r="BW452" s="317">
        <v>0</v>
      </c>
      <c r="BX452" s="296">
        <f t="shared" ref="BX452:BX515" si="153">+IF(BV452&lt;&gt;0,0.43,0.25)</f>
        <v>0.43</v>
      </c>
      <c r="BY452">
        <f>+IF(BJ452&lt;=30,AV452*BX452,0)</f>
        <v>0</v>
      </c>
      <c r="BZ452" s="302">
        <f t="shared" ref="BZ452:BZ515" si="154">+IF(BJ452&gt;=31,0,BY452+BZ451)</f>
        <v>0</v>
      </c>
      <c r="CB452" s="297">
        <v>0.6</v>
      </c>
      <c r="CC452" s="297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18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6" t="str">
        <f>+VLOOKUP(G453,Liste!$A$7:$H$69,8,FALSE)</f>
        <v>Résineux</v>
      </c>
      <c r="BU453" s="296">
        <f t="shared" si="151"/>
        <v>0</v>
      </c>
      <c r="BV453" s="298">
        <f t="shared" si="152"/>
        <v>1</v>
      </c>
      <c r="BW453" s="317">
        <v>0</v>
      </c>
      <c r="BX453" s="296">
        <f t="shared" si="153"/>
        <v>0.43</v>
      </c>
      <c r="BY453">
        <f t="shared" ref="BY453:BY515" si="165">+IF(BJ453&lt;=30,AV453*BX453,0)</f>
        <v>28.17215750536975</v>
      </c>
      <c r="BZ453" s="302">
        <f t="shared" si="154"/>
        <v>28.17215750536975</v>
      </c>
      <c r="CB453" s="297">
        <v>0.6</v>
      </c>
      <c r="CC453" s="297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18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6" t="str">
        <f>+VLOOKUP(G454,Liste!$A$7:$H$69,8,FALSE)</f>
        <v>Résineux</v>
      </c>
      <c r="BU454" s="296">
        <f t="shared" si="151"/>
        <v>0</v>
      </c>
      <c r="BV454" s="298">
        <f t="shared" si="152"/>
        <v>1</v>
      </c>
      <c r="BW454" s="317">
        <v>0</v>
      </c>
      <c r="BX454" s="296">
        <f t="shared" si="153"/>
        <v>0.43</v>
      </c>
      <c r="BY454">
        <f>+IF(BJ454&lt;=30,AV454*BX454,0)</f>
        <v>0</v>
      </c>
      <c r="BZ454" s="302">
        <f>+IF(BJ454&gt;=31,0,BY454+BZ453)</f>
        <v>28.17215750536975</v>
      </c>
      <c r="CB454" s="297">
        <v>0.6</v>
      </c>
      <c r="CC454" s="297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18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6" t="str">
        <f>+VLOOKUP(G455,Liste!$A$7:$H$69,8,FALSE)</f>
        <v>Résineux</v>
      </c>
      <c r="BU455" s="296">
        <f t="shared" si="151"/>
        <v>0</v>
      </c>
      <c r="BV455" s="298">
        <f t="shared" si="152"/>
        <v>1</v>
      </c>
      <c r="BW455" s="317">
        <v>0</v>
      </c>
      <c r="BX455" s="296">
        <f t="shared" si="153"/>
        <v>0.43</v>
      </c>
      <c r="BY455">
        <f t="shared" si="165"/>
        <v>29.151043043584814</v>
      </c>
      <c r="BZ455" s="302">
        <f t="shared" si="154"/>
        <v>57.32320054895456</v>
      </c>
      <c r="CB455" s="297">
        <v>0.6</v>
      </c>
      <c r="CC455" s="297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18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6" t="str">
        <f>+VLOOKUP(G456,Liste!$A$7:$H$69,8,FALSE)</f>
        <v>Résineux</v>
      </c>
      <c r="BU456" s="296">
        <f t="shared" si="151"/>
        <v>0</v>
      </c>
      <c r="BV456" s="298">
        <f t="shared" si="152"/>
        <v>1</v>
      </c>
      <c r="BW456" s="317">
        <v>0</v>
      </c>
      <c r="BX456" s="296">
        <f t="shared" si="153"/>
        <v>0.43</v>
      </c>
      <c r="BY456">
        <f t="shared" si="165"/>
        <v>0</v>
      </c>
      <c r="BZ456" s="302">
        <f t="shared" si="154"/>
        <v>0</v>
      </c>
      <c r="CB456" s="297">
        <v>0.6</v>
      </c>
      <c r="CC456" s="297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18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6" t="str">
        <f>+VLOOKUP(G457,Liste!$A$7:$H$69,8,FALSE)</f>
        <v>Résineux</v>
      </c>
      <c r="BU457" s="296">
        <f t="shared" si="151"/>
        <v>0</v>
      </c>
      <c r="BV457" s="298">
        <f t="shared" si="152"/>
        <v>1</v>
      </c>
      <c r="BW457" s="317">
        <v>0</v>
      </c>
      <c r="BX457" s="296">
        <f t="shared" si="153"/>
        <v>0.43</v>
      </c>
      <c r="BY457">
        <f t="shared" si="165"/>
        <v>0</v>
      </c>
      <c r="BZ457" s="302">
        <f t="shared" si="154"/>
        <v>0</v>
      </c>
      <c r="CB457" s="297">
        <v>0.6</v>
      </c>
      <c r="CC457" s="297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18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6" t="str">
        <f>+VLOOKUP(G458,Liste!$A$7:$H$69,8,FALSE)</f>
        <v>Résineux</v>
      </c>
      <c r="BU458" s="296">
        <f t="shared" si="151"/>
        <v>0</v>
      </c>
      <c r="BV458" s="298">
        <f t="shared" si="152"/>
        <v>1</v>
      </c>
      <c r="BW458" s="317">
        <v>0</v>
      </c>
      <c r="BX458" s="296">
        <f t="shared" si="153"/>
        <v>0.43</v>
      </c>
      <c r="BY458">
        <f t="shared" si="165"/>
        <v>0</v>
      </c>
      <c r="BZ458" s="302">
        <f t="shared" si="154"/>
        <v>0</v>
      </c>
      <c r="CB458" s="297">
        <v>0.6</v>
      </c>
      <c r="CC458" s="297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18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6" t="str">
        <f>+VLOOKUP(G459,Liste!$A$7:$H$69,8,FALSE)</f>
        <v>Résineux</v>
      </c>
      <c r="BU459" s="296">
        <f t="shared" si="151"/>
        <v>0</v>
      </c>
      <c r="BV459" s="298">
        <f t="shared" si="152"/>
        <v>1</v>
      </c>
      <c r="BW459" s="317">
        <v>0</v>
      </c>
      <c r="BX459" s="296">
        <f t="shared" si="153"/>
        <v>0.43</v>
      </c>
      <c r="BY459">
        <f t="shared" si="165"/>
        <v>0</v>
      </c>
      <c r="BZ459" s="302">
        <f t="shared" si="154"/>
        <v>0</v>
      </c>
      <c r="CB459" s="297">
        <v>0.6</v>
      </c>
      <c r="CC459" s="297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18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6" t="str">
        <f>+VLOOKUP(G460,Liste!$A$7:$H$69,8,FALSE)</f>
        <v>Résineux</v>
      </c>
      <c r="BU460" s="296">
        <f t="shared" si="151"/>
        <v>0</v>
      </c>
      <c r="BV460" s="298">
        <f t="shared" si="152"/>
        <v>1</v>
      </c>
      <c r="BW460" s="317">
        <v>0</v>
      </c>
      <c r="BX460" s="296">
        <f t="shared" si="153"/>
        <v>0.43</v>
      </c>
      <c r="BY460">
        <f t="shared" si="165"/>
        <v>0</v>
      </c>
      <c r="BZ460" s="302">
        <f t="shared" si="154"/>
        <v>0</v>
      </c>
      <c r="CB460" s="297">
        <v>0.6</v>
      </c>
      <c r="CC460" s="297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18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6" t="str">
        <f>+VLOOKUP(G461,Liste!$A$7:$H$69,8,FALSE)</f>
        <v>Résineux</v>
      </c>
      <c r="BU461" s="296">
        <f t="shared" si="151"/>
        <v>0</v>
      </c>
      <c r="BV461" s="298">
        <f t="shared" si="152"/>
        <v>1</v>
      </c>
      <c r="BW461" s="317">
        <v>0</v>
      </c>
      <c r="BX461" s="296">
        <f t="shared" si="153"/>
        <v>0.43</v>
      </c>
      <c r="BY461">
        <f t="shared" si="165"/>
        <v>0</v>
      </c>
      <c r="BZ461" s="302">
        <f t="shared" si="154"/>
        <v>0</v>
      </c>
      <c r="CB461" s="297">
        <v>0.6</v>
      </c>
      <c r="CC461" s="297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18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6" t="str">
        <f>+VLOOKUP(G462,Liste!$A$7:$H$69,8,FALSE)</f>
        <v>Résineux</v>
      </c>
      <c r="BU462" s="296">
        <f t="shared" si="151"/>
        <v>0</v>
      </c>
      <c r="BV462" s="298">
        <f t="shared" si="152"/>
        <v>1</v>
      </c>
      <c r="BW462" s="317">
        <v>0</v>
      </c>
      <c r="BX462" s="296">
        <f t="shared" si="153"/>
        <v>0.43</v>
      </c>
      <c r="BY462">
        <f t="shared" si="165"/>
        <v>0</v>
      </c>
      <c r="BZ462" s="302">
        <f t="shared" si="154"/>
        <v>0</v>
      </c>
      <c r="CB462" s="297">
        <v>0.6</v>
      </c>
      <c r="CC462" s="297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18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6" t="str">
        <f>+VLOOKUP(G463,Liste!$A$7:$H$69,8,FALSE)</f>
        <v>Résineux</v>
      </c>
      <c r="BU463" s="296">
        <f t="shared" si="151"/>
        <v>0</v>
      </c>
      <c r="BV463" s="298">
        <f t="shared" si="152"/>
        <v>1</v>
      </c>
      <c r="BW463" s="317">
        <v>0</v>
      </c>
      <c r="BX463" s="296">
        <f t="shared" si="153"/>
        <v>0.43</v>
      </c>
      <c r="BY463">
        <f t="shared" si="165"/>
        <v>0</v>
      </c>
      <c r="BZ463" s="302">
        <f t="shared" si="154"/>
        <v>0</v>
      </c>
      <c r="CB463" s="297">
        <v>0.6</v>
      </c>
      <c r="CC463" s="297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18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6" t="str">
        <f>+VLOOKUP(G464,Liste!$A$7:$H$69,8,FALSE)</f>
        <v>Résineux</v>
      </c>
      <c r="BU464" s="296">
        <f t="shared" si="151"/>
        <v>0</v>
      </c>
      <c r="BV464" s="298">
        <f t="shared" si="152"/>
        <v>1</v>
      </c>
      <c r="BW464" s="317">
        <v>0</v>
      </c>
      <c r="BX464" s="296">
        <f t="shared" si="153"/>
        <v>0.43</v>
      </c>
      <c r="BY464">
        <f t="shared" si="165"/>
        <v>0</v>
      </c>
      <c r="BZ464" s="302">
        <f t="shared" si="154"/>
        <v>0</v>
      </c>
      <c r="CB464" s="297">
        <v>0.6</v>
      </c>
      <c r="CC464" s="297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18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6" t="str">
        <f>+VLOOKUP(G465,Liste!$A$7:$H$69,8,FALSE)</f>
        <v>Résineux</v>
      </c>
      <c r="BU465" s="296">
        <f t="shared" si="151"/>
        <v>0</v>
      </c>
      <c r="BV465" s="298">
        <f t="shared" si="152"/>
        <v>1</v>
      </c>
      <c r="BW465" s="317">
        <v>0</v>
      </c>
      <c r="BX465" s="296">
        <f t="shared" si="153"/>
        <v>0.43</v>
      </c>
      <c r="BY465">
        <f t="shared" si="165"/>
        <v>0</v>
      </c>
      <c r="BZ465" s="302">
        <f t="shared" si="154"/>
        <v>0</v>
      </c>
      <c r="CB465" s="297">
        <v>0.6</v>
      </c>
      <c r="CC465" s="297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18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6" t="str">
        <f>+VLOOKUP(G466,Liste!$A$7:$H$69,8,FALSE)</f>
        <v>Résineux</v>
      </c>
      <c r="BU466" s="296">
        <f t="shared" si="151"/>
        <v>0</v>
      </c>
      <c r="BV466" s="298">
        <f t="shared" si="152"/>
        <v>1</v>
      </c>
      <c r="BW466" s="317">
        <v>0</v>
      </c>
      <c r="BX466" s="296">
        <f t="shared" si="153"/>
        <v>0.43</v>
      </c>
      <c r="BY466">
        <f t="shared" si="165"/>
        <v>0</v>
      </c>
      <c r="BZ466" s="302">
        <f t="shared" si="154"/>
        <v>0</v>
      </c>
      <c r="CB466" s="297">
        <v>0.6</v>
      </c>
      <c r="CC466" s="297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18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6" t="str">
        <f>+VLOOKUP(G467,Liste!$A$7:$H$69,8,FALSE)</f>
        <v>Résineux</v>
      </c>
      <c r="BU467" s="296">
        <f t="shared" si="151"/>
        <v>0</v>
      </c>
      <c r="BV467" s="298">
        <f t="shared" si="152"/>
        <v>1</v>
      </c>
      <c r="BW467" s="317">
        <v>0</v>
      </c>
      <c r="BX467" s="296">
        <f t="shared" si="153"/>
        <v>0.43</v>
      </c>
      <c r="BY467">
        <f t="shared" si="165"/>
        <v>0</v>
      </c>
      <c r="BZ467" s="302">
        <f t="shared" si="154"/>
        <v>0</v>
      </c>
      <c r="CB467" s="297">
        <v>0.6</v>
      </c>
      <c r="CC467" s="297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18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6" t="str">
        <f>+VLOOKUP(G468,Liste!$A$7:$H$69,8,FALSE)</f>
        <v>Résineux</v>
      </c>
      <c r="BU468" s="296">
        <f t="shared" si="151"/>
        <v>0</v>
      </c>
      <c r="BV468" s="298">
        <f t="shared" si="152"/>
        <v>1</v>
      </c>
      <c r="BW468" s="317">
        <v>0</v>
      </c>
      <c r="BX468" s="296">
        <f t="shared" si="153"/>
        <v>0.43</v>
      </c>
      <c r="BY468">
        <f t="shared" si="165"/>
        <v>0</v>
      </c>
      <c r="BZ468" s="302">
        <f t="shared" si="154"/>
        <v>0</v>
      </c>
      <c r="CB468" s="297">
        <v>0.6</v>
      </c>
      <c r="CC468" s="297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18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6" t="str">
        <f>+VLOOKUP(G469,Liste!$A$7:$H$69,8,FALSE)</f>
        <v>Résineux</v>
      </c>
      <c r="BU469" s="296">
        <f t="shared" si="151"/>
        <v>0</v>
      </c>
      <c r="BV469" s="298">
        <f t="shared" si="152"/>
        <v>1</v>
      </c>
      <c r="BW469" s="317">
        <v>0</v>
      </c>
      <c r="BX469" s="296">
        <f t="shared" si="153"/>
        <v>0.43</v>
      </c>
      <c r="BY469">
        <f t="shared" si="165"/>
        <v>0</v>
      </c>
      <c r="BZ469" s="302">
        <f t="shared" si="154"/>
        <v>0</v>
      </c>
      <c r="CB469" s="297">
        <v>0.6</v>
      </c>
      <c r="CC469" s="297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18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6" t="str">
        <f>+VLOOKUP(G470,Liste!$A$7:$H$69,8,FALSE)</f>
        <v>Résineux</v>
      </c>
      <c r="BU470" s="296">
        <f t="shared" si="151"/>
        <v>0</v>
      </c>
      <c r="BV470" s="298">
        <f t="shared" si="152"/>
        <v>1</v>
      </c>
      <c r="BW470" s="317">
        <v>0</v>
      </c>
      <c r="BX470" s="296">
        <f t="shared" si="153"/>
        <v>0.43</v>
      </c>
      <c r="BY470">
        <f t="shared" si="165"/>
        <v>0</v>
      </c>
      <c r="BZ470" s="302">
        <f t="shared" si="154"/>
        <v>0</v>
      </c>
      <c r="CB470" s="297">
        <v>0.6</v>
      </c>
      <c r="CC470" s="297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18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6" t="str">
        <f>+VLOOKUP(G471,Liste!$A$7:$H$69,8,FALSE)</f>
        <v>Résineux</v>
      </c>
      <c r="BU471" s="296">
        <f t="shared" si="151"/>
        <v>0</v>
      </c>
      <c r="BV471" s="298">
        <f t="shared" si="152"/>
        <v>1</v>
      </c>
      <c r="BW471" s="317">
        <v>0</v>
      </c>
      <c r="BX471" s="296">
        <f t="shared" si="153"/>
        <v>0.43</v>
      </c>
      <c r="BY471">
        <f t="shared" si="165"/>
        <v>28.17215750536975</v>
      </c>
      <c r="BZ471" s="302">
        <f t="shared" si="154"/>
        <v>28.17215750536975</v>
      </c>
      <c r="CB471" s="297">
        <v>0.6</v>
      </c>
      <c r="CC471" s="297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18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6" t="str">
        <f>+VLOOKUP(G472,Liste!$A$7:$H$69,8,FALSE)</f>
        <v>Résineux</v>
      </c>
      <c r="BU472" s="296">
        <f t="shared" si="151"/>
        <v>0</v>
      </c>
      <c r="BV472" s="298">
        <f t="shared" si="152"/>
        <v>1</v>
      </c>
      <c r="BW472" s="317">
        <v>0</v>
      </c>
      <c r="BX472" s="296">
        <f t="shared" si="153"/>
        <v>0.43</v>
      </c>
      <c r="BY472">
        <f t="shared" si="165"/>
        <v>0</v>
      </c>
      <c r="BZ472" s="302">
        <f t="shared" si="154"/>
        <v>28.17215750536975</v>
      </c>
      <c r="CB472" s="297">
        <v>0.6</v>
      </c>
      <c r="CC472" s="297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18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6" t="str">
        <f>+VLOOKUP(G473,Liste!$A$7:$H$69,8,FALSE)</f>
        <v>Résineux</v>
      </c>
      <c r="BU473" s="296">
        <f t="shared" si="151"/>
        <v>0</v>
      </c>
      <c r="BV473" s="298">
        <f t="shared" si="152"/>
        <v>1</v>
      </c>
      <c r="BW473" s="317">
        <v>0</v>
      </c>
      <c r="BX473" s="296">
        <f t="shared" si="153"/>
        <v>0.43</v>
      </c>
      <c r="BY473">
        <f t="shared" si="165"/>
        <v>29.151043043584814</v>
      </c>
      <c r="BZ473" s="302">
        <f t="shared" si="154"/>
        <v>57.32320054895456</v>
      </c>
      <c r="CB473" s="297">
        <v>0.6</v>
      </c>
      <c r="CC473" s="297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18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6" t="str">
        <f>+VLOOKUP(G474,Liste!$A$7:$H$69,8,FALSE)</f>
        <v>Résineux</v>
      </c>
      <c r="BU474" s="296">
        <f t="shared" si="151"/>
        <v>0</v>
      </c>
      <c r="BV474" s="298">
        <f t="shared" si="152"/>
        <v>1</v>
      </c>
      <c r="BW474" s="317">
        <v>0</v>
      </c>
      <c r="BX474" s="296">
        <f t="shared" si="153"/>
        <v>0.43</v>
      </c>
      <c r="BY474">
        <f t="shared" si="165"/>
        <v>0</v>
      </c>
      <c r="BZ474" s="302">
        <f t="shared" si="154"/>
        <v>0</v>
      </c>
      <c r="CB474" s="297">
        <v>0.6</v>
      </c>
      <c r="CC474" s="297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18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6" t="str">
        <f>+VLOOKUP(G475,Liste!$A$7:$H$69,8,FALSE)</f>
        <v>Résineux</v>
      </c>
      <c r="BU475" s="296">
        <f t="shared" si="151"/>
        <v>0</v>
      </c>
      <c r="BV475" s="298">
        <f t="shared" si="152"/>
        <v>1</v>
      </c>
      <c r="BW475" s="317">
        <v>0</v>
      </c>
      <c r="BX475" s="296">
        <f t="shared" si="153"/>
        <v>0.43</v>
      </c>
      <c r="BY475">
        <f t="shared" si="165"/>
        <v>0</v>
      </c>
      <c r="BZ475" s="302">
        <f t="shared" si="154"/>
        <v>0</v>
      </c>
      <c r="CB475" s="297">
        <v>0.6</v>
      </c>
      <c r="CC475" s="297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18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6" t="str">
        <f>+VLOOKUP(G476,Liste!$A$7:$H$69,8,FALSE)</f>
        <v>Résineux</v>
      </c>
      <c r="BU476" s="296">
        <f t="shared" si="151"/>
        <v>0</v>
      </c>
      <c r="BV476" s="298">
        <f t="shared" si="152"/>
        <v>1</v>
      </c>
      <c r="BW476" s="317">
        <v>0</v>
      </c>
      <c r="BX476" s="296">
        <f t="shared" si="153"/>
        <v>0.43</v>
      </c>
      <c r="BY476">
        <f t="shared" si="165"/>
        <v>0</v>
      </c>
      <c r="BZ476" s="302">
        <f t="shared" si="154"/>
        <v>0</v>
      </c>
      <c r="CB476" s="297">
        <v>0.6</v>
      </c>
      <c r="CC476" s="297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18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6" t="str">
        <f>+VLOOKUP(G477,Liste!$A$7:$H$69,8,FALSE)</f>
        <v>Résineux</v>
      </c>
      <c r="BU477" s="296">
        <f t="shared" si="151"/>
        <v>0</v>
      </c>
      <c r="BV477" s="298">
        <f t="shared" si="152"/>
        <v>1</v>
      </c>
      <c r="BW477" s="317">
        <v>0</v>
      </c>
      <c r="BX477" s="296">
        <f t="shared" si="153"/>
        <v>0.43</v>
      </c>
      <c r="BY477">
        <f t="shared" si="165"/>
        <v>0</v>
      </c>
      <c r="BZ477" s="302">
        <f t="shared" si="154"/>
        <v>0</v>
      </c>
      <c r="CB477" s="297">
        <v>0.6</v>
      </c>
      <c r="CC477" s="297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18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6" t="str">
        <f>+VLOOKUP(G478,Liste!$A$7:$H$69,8,FALSE)</f>
        <v>Résineux</v>
      </c>
      <c r="BU478" s="296">
        <f t="shared" si="151"/>
        <v>0</v>
      </c>
      <c r="BV478" s="298">
        <f t="shared" si="152"/>
        <v>1</v>
      </c>
      <c r="BW478" s="317">
        <v>0</v>
      </c>
      <c r="BX478" s="296">
        <f t="shared" si="153"/>
        <v>0.43</v>
      </c>
      <c r="BY478">
        <f t="shared" si="165"/>
        <v>0</v>
      </c>
      <c r="BZ478" s="302">
        <f t="shared" si="154"/>
        <v>0</v>
      </c>
      <c r="CB478" s="297">
        <v>0.6</v>
      </c>
      <c r="CC478" s="297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18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6" t="str">
        <f>+VLOOKUP(G479,Liste!$A$7:$H$69,8,FALSE)</f>
        <v>Résineux</v>
      </c>
      <c r="BU479" s="296">
        <f t="shared" si="151"/>
        <v>0</v>
      </c>
      <c r="BV479" s="298">
        <f t="shared" si="152"/>
        <v>1</v>
      </c>
      <c r="BW479" s="317">
        <v>0</v>
      </c>
      <c r="BX479" s="296">
        <f t="shared" si="153"/>
        <v>0.43</v>
      </c>
      <c r="BY479">
        <f t="shared" si="165"/>
        <v>0</v>
      </c>
      <c r="BZ479" s="302">
        <f t="shared" si="154"/>
        <v>0</v>
      </c>
      <c r="CB479" s="297">
        <v>0.6</v>
      </c>
      <c r="CC479" s="297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18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6" t="str">
        <f>+VLOOKUP(G480,Liste!$A$7:$H$69,8,FALSE)</f>
        <v>Résineux</v>
      </c>
      <c r="BU480" s="296">
        <f t="shared" si="151"/>
        <v>0</v>
      </c>
      <c r="BV480" s="298">
        <f t="shared" si="152"/>
        <v>1</v>
      </c>
      <c r="BW480" s="317">
        <v>0</v>
      </c>
      <c r="BX480" s="296">
        <f t="shared" si="153"/>
        <v>0.43</v>
      </c>
      <c r="BY480">
        <f t="shared" si="165"/>
        <v>0</v>
      </c>
      <c r="BZ480" s="302">
        <f t="shared" si="154"/>
        <v>0</v>
      </c>
      <c r="CB480" s="297">
        <v>0.6</v>
      </c>
      <c r="CC480" s="297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18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6" t="str">
        <f>+VLOOKUP(G481,Liste!$A$7:$H$69,8,FALSE)</f>
        <v>Résineux</v>
      </c>
      <c r="BU481" s="296">
        <f t="shared" si="151"/>
        <v>0</v>
      </c>
      <c r="BV481" s="298">
        <f t="shared" si="152"/>
        <v>1</v>
      </c>
      <c r="BW481" s="317">
        <v>0</v>
      </c>
      <c r="BX481" s="296">
        <f t="shared" si="153"/>
        <v>0.43</v>
      </c>
      <c r="BY481">
        <f t="shared" si="165"/>
        <v>0</v>
      </c>
      <c r="BZ481" s="302">
        <f t="shared" si="154"/>
        <v>0</v>
      </c>
      <c r="CB481" s="297">
        <v>0.6</v>
      </c>
      <c r="CC481" s="297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18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6" t="str">
        <f>+VLOOKUP(G482,Liste!$A$7:$H$69,8,FALSE)</f>
        <v>Résineux</v>
      </c>
      <c r="BU482" s="296">
        <f t="shared" si="151"/>
        <v>0</v>
      </c>
      <c r="BV482" s="298">
        <f t="shared" si="152"/>
        <v>1</v>
      </c>
      <c r="BW482" s="317">
        <v>0</v>
      </c>
      <c r="BX482" s="296">
        <f t="shared" si="153"/>
        <v>0.43</v>
      </c>
      <c r="BY482">
        <f t="shared" si="165"/>
        <v>0</v>
      </c>
      <c r="BZ482" s="302">
        <f t="shared" si="154"/>
        <v>0</v>
      </c>
      <c r="CB482" s="297">
        <v>0.6</v>
      </c>
      <c r="CC482" s="297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18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6" t="str">
        <f>+VLOOKUP(G483,Liste!$A$7:$H$69,8,FALSE)</f>
        <v>Résineux</v>
      </c>
      <c r="BU483" s="296">
        <f t="shared" si="151"/>
        <v>0</v>
      </c>
      <c r="BV483" s="298">
        <f t="shared" si="152"/>
        <v>1</v>
      </c>
      <c r="BW483" s="317">
        <v>0</v>
      </c>
      <c r="BX483" s="296">
        <f t="shared" si="153"/>
        <v>0.43</v>
      </c>
      <c r="BY483">
        <f t="shared" si="165"/>
        <v>17.513688227847851</v>
      </c>
      <c r="BZ483" s="302">
        <f t="shared" si="154"/>
        <v>17.513688227847851</v>
      </c>
      <c r="CB483" s="297">
        <v>0.6</v>
      </c>
      <c r="CC483" s="297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18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6" t="str">
        <f>+VLOOKUP(G484,Liste!$A$7:$H$69,8,FALSE)</f>
        <v>Résineux</v>
      </c>
      <c r="BU484" s="296">
        <f t="shared" si="151"/>
        <v>0</v>
      </c>
      <c r="BV484" s="298">
        <f t="shared" si="152"/>
        <v>1</v>
      </c>
      <c r="BW484" s="317">
        <v>0</v>
      </c>
      <c r="BX484" s="296">
        <f t="shared" si="153"/>
        <v>0.43</v>
      </c>
      <c r="BY484">
        <f t="shared" si="165"/>
        <v>0</v>
      </c>
      <c r="BZ484" s="302">
        <f t="shared" si="154"/>
        <v>17.513688227847851</v>
      </c>
      <c r="CB484" s="297">
        <v>0.6</v>
      </c>
      <c r="CC484" s="297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18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6" t="str">
        <f>+VLOOKUP(G485,Liste!$A$7:$H$69,8,FALSE)</f>
        <v>Résineux</v>
      </c>
      <c r="BU485" s="296">
        <f t="shared" si="151"/>
        <v>0</v>
      </c>
      <c r="BV485" s="298">
        <f t="shared" si="152"/>
        <v>1</v>
      </c>
      <c r="BW485" s="317">
        <v>0</v>
      </c>
      <c r="BX485" s="296">
        <f t="shared" si="153"/>
        <v>0.43</v>
      </c>
      <c r="BY485">
        <f t="shared" si="165"/>
        <v>0</v>
      </c>
      <c r="BZ485" s="302">
        <f t="shared" si="154"/>
        <v>17.513688227847851</v>
      </c>
      <c r="CB485" s="297">
        <v>0.6</v>
      </c>
      <c r="CC485" s="297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18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6" t="str">
        <f>+VLOOKUP(G486,Liste!$A$7:$H$69,8,FALSE)</f>
        <v>Résineux</v>
      </c>
      <c r="BU486" s="296">
        <f t="shared" si="151"/>
        <v>0</v>
      </c>
      <c r="BV486" s="298">
        <f t="shared" si="152"/>
        <v>1</v>
      </c>
      <c r="BW486" s="317">
        <v>0</v>
      </c>
      <c r="BX486" s="296">
        <f t="shared" si="153"/>
        <v>0.43</v>
      </c>
      <c r="BY486">
        <f t="shared" si="165"/>
        <v>0</v>
      </c>
      <c r="BZ486" s="302">
        <f t="shared" si="154"/>
        <v>17.513688227847851</v>
      </c>
      <c r="CB486" s="297">
        <v>0.6</v>
      </c>
      <c r="CC486" s="297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18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6" t="str">
        <f>+VLOOKUP(G487,Liste!$A$7:$H$69,8,FALSE)</f>
        <v>Résineux</v>
      </c>
      <c r="BU487" s="296">
        <f t="shared" si="151"/>
        <v>0</v>
      </c>
      <c r="BV487" s="298">
        <f t="shared" si="152"/>
        <v>1</v>
      </c>
      <c r="BW487" s="317">
        <v>0</v>
      </c>
      <c r="BX487" s="296">
        <f t="shared" si="153"/>
        <v>0.43</v>
      </c>
      <c r="BY487">
        <f t="shared" si="165"/>
        <v>0</v>
      </c>
      <c r="BZ487" s="302">
        <f t="shared" si="154"/>
        <v>17.513688227847851</v>
      </c>
      <c r="CB487" s="297">
        <v>0.6</v>
      </c>
      <c r="CC487" s="297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18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6" t="str">
        <f>+VLOOKUP(G488,Liste!$A$7:$H$69,8,FALSE)</f>
        <v>Résineux</v>
      </c>
      <c r="BU488" s="296">
        <f t="shared" si="151"/>
        <v>0</v>
      </c>
      <c r="BV488" s="298">
        <f t="shared" si="152"/>
        <v>1</v>
      </c>
      <c r="BW488" s="317">
        <v>0</v>
      </c>
      <c r="BX488" s="296">
        <f t="shared" si="153"/>
        <v>0.43</v>
      </c>
      <c r="BY488">
        <f t="shared" si="165"/>
        <v>0</v>
      </c>
      <c r="BZ488" s="302">
        <f t="shared" si="154"/>
        <v>17.513688227847851</v>
      </c>
      <c r="CB488" s="297">
        <v>0.6</v>
      </c>
      <c r="CC488" s="297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18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6" t="str">
        <f>+VLOOKUP(G489,Liste!$A$7:$H$69,8,FALSE)</f>
        <v>Résineux</v>
      </c>
      <c r="BU489" s="296">
        <f t="shared" si="151"/>
        <v>0</v>
      </c>
      <c r="BV489" s="298">
        <f t="shared" si="152"/>
        <v>1</v>
      </c>
      <c r="BW489" s="317">
        <v>0</v>
      </c>
      <c r="BX489" s="296">
        <f t="shared" si="153"/>
        <v>0.43</v>
      </c>
      <c r="BY489">
        <f t="shared" si="165"/>
        <v>0</v>
      </c>
      <c r="BZ489" s="302">
        <f t="shared" si="154"/>
        <v>17.513688227847851</v>
      </c>
      <c r="CB489" s="297">
        <v>0.6</v>
      </c>
      <c r="CC489" s="297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18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6" t="str">
        <f>+VLOOKUP(G490,Liste!$A$7:$H$69,8,FALSE)</f>
        <v>Résineux</v>
      </c>
      <c r="BU490" s="296">
        <f t="shared" si="151"/>
        <v>0</v>
      </c>
      <c r="BV490" s="298">
        <f t="shared" si="152"/>
        <v>1</v>
      </c>
      <c r="BW490" s="317">
        <v>0</v>
      </c>
      <c r="BX490" s="296">
        <f t="shared" si="153"/>
        <v>0.43</v>
      </c>
      <c r="BY490">
        <f t="shared" si="165"/>
        <v>24.625092087555103</v>
      </c>
      <c r="BZ490" s="302">
        <f t="shared" si="154"/>
        <v>42.138780315402954</v>
      </c>
      <c r="CB490" s="297">
        <v>0.6</v>
      </c>
      <c r="CC490" s="297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18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6" t="str">
        <f>+VLOOKUP(G491,Liste!$A$7:$H$69,8,FALSE)</f>
        <v>Résineux</v>
      </c>
      <c r="BU491" s="296">
        <f t="shared" si="151"/>
        <v>0</v>
      </c>
      <c r="BV491" s="298">
        <f t="shared" si="152"/>
        <v>1</v>
      </c>
      <c r="BW491" s="317">
        <v>0</v>
      </c>
      <c r="BX491" s="296">
        <f t="shared" si="153"/>
        <v>0.43</v>
      </c>
      <c r="BY491">
        <f t="shared" si="165"/>
        <v>0</v>
      </c>
      <c r="BZ491" s="302">
        <f t="shared" si="154"/>
        <v>42.138780315402954</v>
      </c>
      <c r="CB491" s="297">
        <v>0.6</v>
      </c>
      <c r="CC491" s="297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18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6" t="str">
        <f>+VLOOKUP(G492,Liste!$A$7:$H$69,8,FALSE)</f>
        <v>Résineux</v>
      </c>
      <c r="BU492" s="296">
        <f t="shared" si="151"/>
        <v>0</v>
      </c>
      <c r="BV492" s="298">
        <f t="shared" si="152"/>
        <v>1</v>
      </c>
      <c r="BW492" s="317">
        <v>0</v>
      </c>
      <c r="BX492" s="296">
        <f t="shared" si="153"/>
        <v>0.43</v>
      </c>
      <c r="BY492">
        <f t="shared" si="165"/>
        <v>0</v>
      </c>
      <c r="BZ492" s="302">
        <f t="shared" si="154"/>
        <v>42.138780315402954</v>
      </c>
      <c r="CB492" s="297">
        <v>0.6</v>
      </c>
      <c r="CC492" s="297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18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6" t="str">
        <f>+VLOOKUP(G493,Liste!$A$7:$H$69,8,FALSE)</f>
        <v>Résineux</v>
      </c>
      <c r="BU493" s="296">
        <f t="shared" si="151"/>
        <v>0</v>
      </c>
      <c r="BV493" s="298">
        <f t="shared" si="152"/>
        <v>1</v>
      </c>
      <c r="BW493" s="317">
        <v>0</v>
      </c>
      <c r="BX493" s="296">
        <f t="shared" si="153"/>
        <v>0.43</v>
      </c>
      <c r="BY493">
        <f t="shared" si="165"/>
        <v>0</v>
      </c>
      <c r="BZ493" s="302">
        <f t="shared" si="154"/>
        <v>42.138780315402954</v>
      </c>
      <c r="CB493" s="297">
        <v>0.6</v>
      </c>
      <c r="CC493" s="297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18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6" t="str">
        <f>+VLOOKUP(G494,Liste!$A$7:$H$69,8,FALSE)</f>
        <v>Résineux</v>
      </c>
      <c r="BU494" s="296">
        <f t="shared" si="151"/>
        <v>0</v>
      </c>
      <c r="BV494" s="298">
        <f t="shared" si="152"/>
        <v>1</v>
      </c>
      <c r="BW494" s="317">
        <v>0</v>
      </c>
      <c r="BX494" s="296">
        <f t="shared" si="153"/>
        <v>0.43</v>
      </c>
      <c r="BY494">
        <f t="shared" si="165"/>
        <v>0</v>
      </c>
      <c r="BZ494" s="302">
        <f t="shared" si="154"/>
        <v>42.138780315402954</v>
      </c>
      <c r="CB494" s="297">
        <v>0.6</v>
      </c>
      <c r="CC494" s="297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18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6" t="str">
        <f>+VLOOKUP(G495,Liste!$A$7:$H$69,8,FALSE)</f>
        <v>Résineux</v>
      </c>
      <c r="BU495" s="296">
        <f t="shared" si="151"/>
        <v>0</v>
      </c>
      <c r="BV495" s="298">
        <f t="shared" si="152"/>
        <v>1</v>
      </c>
      <c r="BW495" s="317">
        <v>0</v>
      </c>
      <c r="BX495" s="296">
        <f t="shared" si="153"/>
        <v>0.43</v>
      </c>
      <c r="BY495">
        <f t="shared" si="165"/>
        <v>0</v>
      </c>
      <c r="BZ495" s="302">
        <f t="shared" si="154"/>
        <v>42.138780315402954</v>
      </c>
      <c r="CB495" s="297">
        <v>0.6</v>
      </c>
      <c r="CC495" s="297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18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6" t="str">
        <f>+VLOOKUP(G496,Liste!$A$7:$H$69,8,FALSE)</f>
        <v>Résineux</v>
      </c>
      <c r="BU496" s="296">
        <f t="shared" si="151"/>
        <v>0</v>
      </c>
      <c r="BV496" s="298">
        <f t="shared" si="152"/>
        <v>1</v>
      </c>
      <c r="BW496" s="317">
        <v>0</v>
      </c>
      <c r="BX496" s="296">
        <f t="shared" si="153"/>
        <v>0.43</v>
      </c>
      <c r="BY496">
        <f t="shared" si="165"/>
        <v>0</v>
      </c>
      <c r="BZ496" s="302">
        <f t="shared" si="154"/>
        <v>42.138780315402954</v>
      </c>
      <c r="CB496" s="297">
        <v>0.6</v>
      </c>
      <c r="CC496" s="297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18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6" t="str">
        <f>+VLOOKUP(G497,Liste!$A$7:$H$69,8,FALSE)</f>
        <v>Résineux</v>
      </c>
      <c r="BU497" s="296">
        <f t="shared" si="151"/>
        <v>0</v>
      </c>
      <c r="BV497" s="298">
        <f t="shared" si="152"/>
        <v>1</v>
      </c>
      <c r="BW497" s="317">
        <v>0</v>
      </c>
      <c r="BX497" s="296">
        <f t="shared" si="153"/>
        <v>0.43</v>
      </c>
      <c r="BY497">
        <f t="shared" si="165"/>
        <v>22.970625330006126</v>
      </c>
      <c r="BZ497" s="302">
        <f t="shared" si="154"/>
        <v>65.109405645409083</v>
      </c>
      <c r="CB497" s="297">
        <v>0.6</v>
      </c>
      <c r="CC497" s="297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18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6" t="str">
        <f>+VLOOKUP(G498,Liste!$A$7:$H$69,8,FALSE)</f>
        <v>Résineux</v>
      </c>
      <c r="BU498" s="296">
        <f t="shared" si="151"/>
        <v>0</v>
      </c>
      <c r="BV498" s="298">
        <f t="shared" si="152"/>
        <v>1</v>
      </c>
      <c r="BW498" s="317">
        <v>0</v>
      </c>
      <c r="BX498" s="296">
        <f t="shared" si="153"/>
        <v>0.43</v>
      </c>
      <c r="BY498">
        <f t="shared" si="165"/>
        <v>0</v>
      </c>
      <c r="BZ498" s="302">
        <f t="shared" si="154"/>
        <v>65.109405645409083</v>
      </c>
      <c r="CB498" s="297">
        <v>0.6</v>
      </c>
      <c r="CC498" s="297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18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6" t="str">
        <f>+VLOOKUP(G499,Liste!$A$7:$H$69,8,FALSE)</f>
        <v>Résineux</v>
      </c>
      <c r="BU499" s="296">
        <f t="shared" si="151"/>
        <v>0</v>
      </c>
      <c r="BV499" s="298">
        <f t="shared" si="152"/>
        <v>1</v>
      </c>
      <c r="BW499" s="317">
        <v>0</v>
      </c>
      <c r="BX499" s="296">
        <f t="shared" si="153"/>
        <v>0.43</v>
      </c>
      <c r="BY499">
        <f t="shared" si="165"/>
        <v>0</v>
      </c>
      <c r="BZ499" s="302">
        <f t="shared" si="154"/>
        <v>0</v>
      </c>
      <c r="CB499" s="297">
        <v>0.6</v>
      </c>
      <c r="CC499" s="297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18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6" t="str">
        <f>+VLOOKUP(G500,Liste!$A$7:$H$69,8,FALSE)</f>
        <v>Résineux</v>
      </c>
      <c r="BU500" s="296">
        <f t="shared" si="151"/>
        <v>0</v>
      </c>
      <c r="BV500" s="298">
        <f t="shared" si="152"/>
        <v>1</v>
      </c>
      <c r="BW500" s="317">
        <v>0</v>
      </c>
      <c r="BX500" s="296">
        <f t="shared" si="153"/>
        <v>0.43</v>
      </c>
      <c r="BY500">
        <f t="shared" si="165"/>
        <v>0</v>
      </c>
      <c r="BZ500" s="302">
        <f t="shared" si="154"/>
        <v>0</v>
      </c>
      <c r="CB500" s="297">
        <v>0.6</v>
      </c>
      <c r="CC500" s="297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18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6" t="str">
        <f>+VLOOKUP(G501,Liste!$A$7:$H$69,8,FALSE)</f>
        <v>Résineux</v>
      </c>
      <c r="BU501" s="296">
        <f t="shared" si="151"/>
        <v>0</v>
      </c>
      <c r="BV501" s="298">
        <f t="shared" si="152"/>
        <v>1</v>
      </c>
      <c r="BW501" s="317">
        <v>0</v>
      </c>
      <c r="BX501" s="296">
        <f t="shared" si="153"/>
        <v>0.43</v>
      </c>
      <c r="BY501">
        <f t="shared" si="165"/>
        <v>0</v>
      </c>
      <c r="BZ501" s="302">
        <f t="shared" si="154"/>
        <v>0</v>
      </c>
      <c r="CB501" s="297">
        <v>0.6</v>
      </c>
      <c r="CC501" s="297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18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6" t="str">
        <f>+VLOOKUP(G502,Liste!$A$7:$H$69,8,FALSE)</f>
        <v>Résineux</v>
      </c>
      <c r="BU502" s="296">
        <f t="shared" si="151"/>
        <v>0</v>
      </c>
      <c r="BV502" s="298">
        <f t="shared" si="152"/>
        <v>1</v>
      </c>
      <c r="BW502" s="317">
        <v>0</v>
      </c>
      <c r="BX502" s="296">
        <f t="shared" si="153"/>
        <v>0.43</v>
      </c>
      <c r="BY502">
        <f t="shared" si="165"/>
        <v>0</v>
      </c>
      <c r="BZ502" s="302">
        <f t="shared" si="154"/>
        <v>0</v>
      </c>
      <c r="CB502" s="297">
        <v>0.6</v>
      </c>
      <c r="CC502" s="297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18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6" t="str">
        <f>+VLOOKUP(G503,Liste!$A$7:$H$69,8,FALSE)</f>
        <v>Résineux</v>
      </c>
      <c r="BU503" s="296">
        <f t="shared" si="151"/>
        <v>0</v>
      </c>
      <c r="BV503" s="298">
        <f t="shared" si="152"/>
        <v>1</v>
      </c>
      <c r="BW503" s="317">
        <v>0</v>
      </c>
      <c r="BX503" s="296">
        <f t="shared" si="153"/>
        <v>0.43</v>
      </c>
      <c r="BY503">
        <f t="shared" si="165"/>
        <v>0</v>
      </c>
      <c r="BZ503" s="302">
        <f t="shared" si="154"/>
        <v>0</v>
      </c>
      <c r="CB503" s="297">
        <v>0.6</v>
      </c>
      <c r="CC503" s="297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18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6" t="str">
        <f>+VLOOKUP(G504,Liste!$A$7:$H$69,8,FALSE)</f>
        <v>Résineux</v>
      </c>
      <c r="BU504" s="296">
        <f t="shared" si="151"/>
        <v>0</v>
      </c>
      <c r="BV504" s="298">
        <f t="shared" si="152"/>
        <v>1</v>
      </c>
      <c r="BW504" s="317">
        <v>0</v>
      </c>
      <c r="BX504" s="296">
        <f t="shared" si="153"/>
        <v>0.43</v>
      </c>
      <c r="BY504">
        <f t="shared" si="165"/>
        <v>0</v>
      </c>
      <c r="BZ504" s="302">
        <f t="shared" si="154"/>
        <v>0</v>
      </c>
      <c r="CB504" s="297">
        <v>0.6</v>
      </c>
      <c r="CC504" s="297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18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6" t="str">
        <f>+VLOOKUP(G505,Liste!$A$7:$H$69,8,FALSE)</f>
        <v>Résineux</v>
      </c>
      <c r="BU505" s="296">
        <f t="shared" si="151"/>
        <v>0</v>
      </c>
      <c r="BV505" s="298">
        <f t="shared" si="152"/>
        <v>1</v>
      </c>
      <c r="BW505" s="317">
        <v>0</v>
      </c>
      <c r="BX505" s="296">
        <f t="shared" si="153"/>
        <v>0.43</v>
      </c>
      <c r="BY505">
        <f t="shared" si="165"/>
        <v>0</v>
      </c>
      <c r="BZ505" s="302">
        <f t="shared" si="154"/>
        <v>0</v>
      </c>
      <c r="CB505" s="297">
        <v>0.6</v>
      </c>
      <c r="CC505" s="297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18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6" t="str">
        <f>+VLOOKUP(G506,Liste!$A$7:$H$69,8,FALSE)</f>
        <v>Résineux</v>
      </c>
      <c r="BU506" s="296">
        <f t="shared" si="151"/>
        <v>0</v>
      </c>
      <c r="BV506" s="298">
        <f t="shared" si="152"/>
        <v>1</v>
      </c>
      <c r="BW506" s="317">
        <v>0</v>
      </c>
      <c r="BX506" s="296">
        <f t="shared" si="153"/>
        <v>0.43</v>
      </c>
      <c r="BY506">
        <f t="shared" si="165"/>
        <v>0</v>
      </c>
      <c r="BZ506" s="302">
        <f t="shared" si="154"/>
        <v>0</v>
      </c>
      <c r="CB506" s="297">
        <v>0.6</v>
      </c>
      <c r="CC506" s="297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18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6" t="str">
        <f>+VLOOKUP(G507,Liste!$A$7:$H$69,8,FALSE)</f>
        <v>Résineux</v>
      </c>
      <c r="BU507" s="296">
        <f t="shared" si="151"/>
        <v>0</v>
      </c>
      <c r="BV507" s="298">
        <f t="shared" si="152"/>
        <v>1</v>
      </c>
      <c r="BW507" s="317">
        <v>0</v>
      </c>
      <c r="BX507" s="296">
        <f t="shared" si="153"/>
        <v>0.43</v>
      </c>
      <c r="BY507">
        <f t="shared" si="165"/>
        <v>0</v>
      </c>
      <c r="BZ507" s="302">
        <f t="shared" si="154"/>
        <v>0</v>
      </c>
      <c r="CB507" s="297">
        <v>0.6</v>
      </c>
      <c r="CC507" s="297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18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6" t="str">
        <f>+VLOOKUP(G508,Liste!$A$7:$H$69,8,FALSE)</f>
        <v>Résineux</v>
      </c>
      <c r="BU508" s="296">
        <f t="shared" si="151"/>
        <v>0</v>
      </c>
      <c r="BV508" s="298">
        <f t="shared" si="152"/>
        <v>1</v>
      </c>
      <c r="BW508" s="317">
        <v>0</v>
      </c>
      <c r="BX508" s="296">
        <f t="shared" si="153"/>
        <v>0.43</v>
      </c>
      <c r="BY508">
        <f t="shared" si="165"/>
        <v>0</v>
      </c>
      <c r="BZ508" s="302">
        <f t="shared" si="154"/>
        <v>0</v>
      </c>
      <c r="CB508" s="297">
        <v>0.6</v>
      </c>
      <c r="CC508" s="297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18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6" t="str">
        <f>+VLOOKUP(G509,Liste!$A$7:$H$69,8,FALSE)</f>
        <v>Résineux</v>
      </c>
      <c r="BU509" s="296">
        <f t="shared" si="151"/>
        <v>0</v>
      </c>
      <c r="BV509" s="298">
        <f t="shared" si="152"/>
        <v>1</v>
      </c>
      <c r="BW509" s="317">
        <v>0</v>
      </c>
      <c r="BX509" s="296">
        <f t="shared" si="153"/>
        <v>0.43</v>
      </c>
      <c r="BY509">
        <f t="shared" si="165"/>
        <v>0</v>
      </c>
      <c r="BZ509" s="302">
        <f t="shared" si="154"/>
        <v>0</v>
      </c>
      <c r="CB509" s="297">
        <v>0.6</v>
      </c>
      <c r="CC509" s="297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18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6" t="str">
        <f>+VLOOKUP(G510,Liste!$A$7:$H$69,8,FALSE)</f>
        <v>Résineux</v>
      </c>
      <c r="BU510" s="296">
        <f t="shared" si="151"/>
        <v>0</v>
      </c>
      <c r="BV510" s="298">
        <f t="shared" si="152"/>
        <v>1</v>
      </c>
      <c r="BW510" s="317">
        <v>0</v>
      </c>
      <c r="BX510" s="296">
        <f t="shared" si="153"/>
        <v>0.43</v>
      </c>
      <c r="BY510">
        <f t="shared" si="165"/>
        <v>0</v>
      </c>
      <c r="BZ510" s="302">
        <f t="shared" si="154"/>
        <v>0</v>
      </c>
      <c r="CB510" s="297">
        <v>0.6</v>
      </c>
      <c r="CC510" s="297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18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6" t="str">
        <f>+VLOOKUP(G511,Liste!$A$7:$H$69,8,FALSE)</f>
        <v>Résineux</v>
      </c>
      <c r="BU511" s="296">
        <f t="shared" si="151"/>
        <v>0</v>
      </c>
      <c r="BV511" s="298">
        <f t="shared" si="152"/>
        <v>1</v>
      </c>
      <c r="BW511" s="317">
        <v>0</v>
      </c>
      <c r="BX511" s="296">
        <f t="shared" si="153"/>
        <v>0.43</v>
      </c>
      <c r="BY511">
        <f t="shared" si="165"/>
        <v>0</v>
      </c>
      <c r="BZ511" s="302">
        <f t="shared" si="154"/>
        <v>0</v>
      </c>
      <c r="CB511" s="297">
        <v>0.6</v>
      </c>
      <c r="CC511" s="297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18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6" t="str">
        <f>+VLOOKUP(G512,Liste!$A$7:$H$69,8,FALSE)</f>
        <v>Résineux</v>
      </c>
      <c r="BU512" s="296">
        <f t="shared" si="151"/>
        <v>0</v>
      </c>
      <c r="BV512" s="298">
        <f t="shared" si="152"/>
        <v>1</v>
      </c>
      <c r="BW512" s="317">
        <v>0</v>
      </c>
      <c r="BX512" s="296">
        <f t="shared" si="153"/>
        <v>0.43</v>
      </c>
      <c r="BY512">
        <f t="shared" si="165"/>
        <v>0</v>
      </c>
      <c r="BZ512" s="302">
        <f t="shared" si="154"/>
        <v>0</v>
      </c>
      <c r="CB512" s="297">
        <v>0.6</v>
      </c>
      <c r="CC512" s="297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18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6" t="str">
        <f>+VLOOKUP(G513,Liste!$A$7:$H$69,8,FALSE)</f>
        <v>Résineux</v>
      </c>
      <c r="BU513" s="296">
        <f t="shared" si="151"/>
        <v>0</v>
      </c>
      <c r="BV513" s="298">
        <f t="shared" si="152"/>
        <v>1</v>
      </c>
      <c r="BW513" s="317">
        <v>0</v>
      </c>
      <c r="BX513" s="296">
        <f t="shared" si="153"/>
        <v>0.43</v>
      </c>
      <c r="BY513">
        <f t="shared" si="165"/>
        <v>0</v>
      </c>
      <c r="BZ513" s="302">
        <f t="shared" si="154"/>
        <v>0</v>
      </c>
      <c r="CB513" s="297">
        <v>0.6</v>
      </c>
      <c r="CC513" s="297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18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6" t="str">
        <f>+VLOOKUP(G514,Liste!$A$7:$H$69,8,FALSE)</f>
        <v>Résineux</v>
      </c>
      <c r="BU514" s="296">
        <f t="shared" si="151"/>
        <v>0</v>
      </c>
      <c r="BV514" s="298">
        <f t="shared" si="152"/>
        <v>1</v>
      </c>
      <c r="BW514" s="317">
        <v>0</v>
      </c>
      <c r="BX514" s="296">
        <f t="shared" si="153"/>
        <v>0.43</v>
      </c>
      <c r="BY514">
        <f t="shared" si="165"/>
        <v>0</v>
      </c>
      <c r="BZ514" s="302">
        <f t="shared" si="154"/>
        <v>0</v>
      </c>
      <c r="CB514" s="297">
        <v>0.6</v>
      </c>
      <c r="CC514" s="297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18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6" t="str">
        <f>+VLOOKUP(G515,Liste!$A$7:$H$69,8,FALSE)</f>
        <v>Résineux</v>
      </c>
      <c r="BU515" s="296">
        <f t="shared" si="151"/>
        <v>0</v>
      </c>
      <c r="BV515" s="298">
        <f t="shared" si="152"/>
        <v>1</v>
      </c>
      <c r="BW515" s="317">
        <v>0</v>
      </c>
      <c r="BX515" s="296">
        <f t="shared" si="153"/>
        <v>0.43</v>
      </c>
      <c r="BY515">
        <f t="shared" si="165"/>
        <v>0</v>
      </c>
      <c r="BZ515" s="302">
        <f t="shared" si="154"/>
        <v>0</v>
      </c>
      <c r="CB515" s="297">
        <v>0.6</v>
      </c>
      <c r="CC515" s="297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18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6" t="str">
        <f>+VLOOKUP(G516,Liste!$A$7:$H$69,8,FALSE)</f>
        <v>Résineux</v>
      </c>
      <c r="BU516" s="296">
        <f t="shared" ref="BU516:BU579" si="170">IF(BT516="Résineux",0%,100%)</f>
        <v>0</v>
      </c>
      <c r="BV516" s="298">
        <f t="shared" ref="BV516:BV579" si="171">+IF(BT516="Résineux",100%,0%)</f>
        <v>1</v>
      </c>
      <c r="BW516" s="317">
        <v>0</v>
      </c>
      <c r="BX516" s="296">
        <f t="shared" ref="BX516:BX579" si="172">+IF(BV516&lt;&gt;0,0.43,0.25)</f>
        <v>0.43</v>
      </c>
      <c r="BY516">
        <f t="shared" ref="BY516:BY579" si="173">+IF(BJ516&lt;=30,AV516*BX516,0)</f>
        <v>0</v>
      </c>
      <c r="BZ516" s="302">
        <f t="shared" ref="BZ516:BZ579" si="174">+IF(BJ516&gt;=31,0,BY516+BZ515)</f>
        <v>0</v>
      </c>
      <c r="CB516" s="297">
        <v>0.6</v>
      </c>
      <c r="CC516" s="297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18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6" t="str">
        <f>+VLOOKUP(G517,Liste!$A$7:$H$69,8,FALSE)</f>
        <v>Résineux</v>
      </c>
      <c r="BU517" s="296">
        <f t="shared" si="170"/>
        <v>0</v>
      </c>
      <c r="BV517" s="298">
        <f t="shared" si="171"/>
        <v>1</v>
      </c>
      <c r="BW517" s="317">
        <v>0</v>
      </c>
      <c r="BX517" s="296">
        <f t="shared" si="172"/>
        <v>0.43</v>
      </c>
      <c r="BY517">
        <f t="shared" si="173"/>
        <v>0</v>
      </c>
      <c r="BZ517" s="302">
        <f t="shared" si="174"/>
        <v>0</v>
      </c>
      <c r="CB517" s="297">
        <v>0.6</v>
      </c>
      <c r="CC517" s="297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18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6" t="str">
        <f>+VLOOKUP(G518,Liste!$A$7:$H$69,8,FALSE)</f>
        <v>Résineux</v>
      </c>
      <c r="BU518" s="296">
        <f t="shared" si="170"/>
        <v>0</v>
      </c>
      <c r="BV518" s="298">
        <f t="shared" si="171"/>
        <v>1</v>
      </c>
      <c r="BW518" s="317">
        <v>0</v>
      </c>
      <c r="BX518" s="296">
        <f t="shared" si="172"/>
        <v>0.43</v>
      </c>
      <c r="BY518">
        <f t="shared" si="173"/>
        <v>0</v>
      </c>
      <c r="BZ518" s="302">
        <f t="shared" si="174"/>
        <v>0</v>
      </c>
      <c r="CB518" s="297">
        <v>0.6</v>
      </c>
      <c r="CC518" s="297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18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6" t="str">
        <f>+VLOOKUP(G519,Liste!$A$7:$H$69,8,FALSE)</f>
        <v>Résineux</v>
      </c>
      <c r="BU519" s="296">
        <f t="shared" si="170"/>
        <v>0</v>
      </c>
      <c r="BV519" s="298">
        <f t="shared" si="171"/>
        <v>1</v>
      </c>
      <c r="BW519" s="317">
        <v>0</v>
      </c>
      <c r="BX519" s="296">
        <f t="shared" si="172"/>
        <v>0.43</v>
      </c>
      <c r="BY519">
        <f t="shared" si="173"/>
        <v>0</v>
      </c>
      <c r="BZ519" s="302">
        <f t="shared" si="174"/>
        <v>0</v>
      </c>
      <c r="CB519" s="297">
        <v>0.6</v>
      </c>
      <c r="CC519" s="297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18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6" t="str">
        <f>+VLOOKUP(G520,Liste!$A$7:$H$69,8,FALSE)</f>
        <v>Résineux</v>
      </c>
      <c r="BU520" s="296">
        <f t="shared" si="170"/>
        <v>0</v>
      </c>
      <c r="BV520" s="298">
        <f t="shared" si="171"/>
        <v>1</v>
      </c>
      <c r="BW520" s="317">
        <v>0</v>
      </c>
      <c r="BX520" s="296">
        <f t="shared" si="172"/>
        <v>0.43</v>
      </c>
      <c r="BY520">
        <f t="shared" si="173"/>
        <v>0</v>
      </c>
      <c r="BZ520" s="302">
        <f t="shared" si="174"/>
        <v>0</v>
      </c>
      <c r="CB520" s="297">
        <v>0.6</v>
      </c>
      <c r="CC520" s="297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18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6" t="str">
        <f>+VLOOKUP(G521,Liste!$A$7:$H$69,8,FALSE)</f>
        <v>Résineux</v>
      </c>
      <c r="BU521" s="296">
        <f t="shared" si="170"/>
        <v>0</v>
      </c>
      <c r="BV521" s="298">
        <f t="shared" si="171"/>
        <v>1</v>
      </c>
      <c r="BW521" s="317">
        <v>0</v>
      </c>
      <c r="BX521" s="296">
        <f t="shared" si="172"/>
        <v>0.43</v>
      </c>
      <c r="BY521">
        <f t="shared" si="173"/>
        <v>0</v>
      </c>
      <c r="BZ521" s="302">
        <f t="shared" si="174"/>
        <v>0</v>
      </c>
      <c r="CB521" s="297">
        <v>0.6</v>
      </c>
      <c r="CC521" s="297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18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6" t="str">
        <f>+VLOOKUP(G522,Liste!$A$7:$H$69,8,FALSE)</f>
        <v>Résineux</v>
      </c>
      <c r="BU522" s="296">
        <f t="shared" si="170"/>
        <v>0</v>
      </c>
      <c r="BV522" s="298">
        <f t="shared" si="171"/>
        <v>1</v>
      </c>
      <c r="BW522" s="317">
        <v>0</v>
      </c>
      <c r="BX522" s="296">
        <f t="shared" si="172"/>
        <v>0.43</v>
      </c>
      <c r="BY522">
        <f t="shared" si="173"/>
        <v>0</v>
      </c>
      <c r="BZ522" s="302">
        <f t="shared" si="174"/>
        <v>0</v>
      </c>
      <c r="CB522" s="297">
        <v>0.6</v>
      </c>
      <c r="CC522" s="297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18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6" t="str">
        <f>+VLOOKUP(G523,Liste!$A$7:$H$69,8,FALSE)</f>
        <v>Résineux</v>
      </c>
      <c r="BU523" s="296">
        <f t="shared" si="170"/>
        <v>0</v>
      </c>
      <c r="BV523" s="298">
        <f t="shared" si="171"/>
        <v>1</v>
      </c>
      <c r="BW523" s="317">
        <v>0</v>
      </c>
      <c r="BX523" s="296">
        <f t="shared" si="172"/>
        <v>0.43</v>
      </c>
      <c r="BY523">
        <f t="shared" si="173"/>
        <v>0</v>
      </c>
      <c r="BZ523" s="302">
        <f t="shared" si="174"/>
        <v>0</v>
      </c>
      <c r="CB523" s="297">
        <v>0.6</v>
      </c>
      <c r="CC523" s="297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18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6" t="str">
        <f>+VLOOKUP(G524,Liste!$A$7:$H$69,8,FALSE)</f>
        <v>Résineux</v>
      </c>
      <c r="BU524" s="296">
        <f t="shared" si="170"/>
        <v>0</v>
      </c>
      <c r="BV524" s="298">
        <f t="shared" si="171"/>
        <v>1</v>
      </c>
      <c r="BW524" s="317">
        <v>0</v>
      </c>
      <c r="BX524" s="296">
        <f t="shared" si="172"/>
        <v>0.43</v>
      </c>
      <c r="BY524">
        <f t="shared" si="173"/>
        <v>0</v>
      </c>
      <c r="BZ524" s="302">
        <f t="shared" si="174"/>
        <v>0</v>
      </c>
      <c r="CB524" s="297">
        <v>0.6</v>
      </c>
      <c r="CC524" s="297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18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6" t="str">
        <f>+VLOOKUP(G525,Liste!$A$7:$H$69,8,FALSE)</f>
        <v>Résineux</v>
      </c>
      <c r="BU525" s="296">
        <f t="shared" si="170"/>
        <v>0</v>
      </c>
      <c r="BV525" s="298">
        <f t="shared" si="171"/>
        <v>1</v>
      </c>
      <c r="BW525" s="317">
        <v>0</v>
      </c>
      <c r="BX525" s="296">
        <f t="shared" si="172"/>
        <v>0.43</v>
      </c>
      <c r="BY525">
        <f t="shared" si="173"/>
        <v>0</v>
      </c>
      <c r="BZ525" s="302">
        <f t="shared" si="174"/>
        <v>0</v>
      </c>
      <c r="CB525" s="297">
        <v>0.6</v>
      </c>
      <c r="CC525" s="297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18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6" t="str">
        <f>+VLOOKUP(G526,Liste!$A$7:$H$69,8,FALSE)</f>
        <v>Résineux</v>
      </c>
      <c r="BU526" s="296">
        <f t="shared" si="170"/>
        <v>0</v>
      </c>
      <c r="BV526" s="298">
        <f t="shared" si="171"/>
        <v>1</v>
      </c>
      <c r="BW526" s="317">
        <v>0</v>
      </c>
      <c r="BX526" s="296">
        <f t="shared" si="172"/>
        <v>0.43</v>
      </c>
      <c r="BY526">
        <f t="shared" si="173"/>
        <v>0</v>
      </c>
      <c r="BZ526" s="302">
        <f t="shared" si="174"/>
        <v>0</v>
      </c>
      <c r="CB526" s="297">
        <v>0.6</v>
      </c>
      <c r="CC526" s="297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18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6" t="str">
        <f>+VLOOKUP(G527,Liste!$A$7:$H$69,8,FALSE)</f>
        <v>Résineux</v>
      </c>
      <c r="BU527" s="296">
        <f t="shared" si="170"/>
        <v>0</v>
      </c>
      <c r="BV527" s="298">
        <f t="shared" si="171"/>
        <v>1</v>
      </c>
      <c r="BW527" s="317">
        <v>0</v>
      </c>
      <c r="BX527" s="296">
        <f t="shared" si="172"/>
        <v>0.43</v>
      </c>
      <c r="BY527">
        <f t="shared" si="173"/>
        <v>0</v>
      </c>
      <c r="BZ527" s="302">
        <f t="shared" si="174"/>
        <v>0</v>
      </c>
      <c r="CB527" s="297">
        <v>0.6</v>
      </c>
      <c r="CC527" s="297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18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6" t="str">
        <f>+VLOOKUP(G528,Liste!$A$7:$H$69,8,FALSE)</f>
        <v>Résineux</v>
      </c>
      <c r="BU528" s="296">
        <f t="shared" si="170"/>
        <v>0</v>
      </c>
      <c r="BV528" s="298">
        <f t="shared" si="171"/>
        <v>1</v>
      </c>
      <c r="BW528" s="317">
        <v>0</v>
      </c>
      <c r="BX528" s="296">
        <f t="shared" si="172"/>
        <v>0.43</v>
      </c>
      <c r="BY528">
        <f t="shared" si="173"/>
        <v>0</v>
      </c>
      <c r="BZ528" s="302">
        <f t="shared" si="174"/>
        <v>0</v>
      </c>
      <c r="CB528" s="297">
        <v>0.6</v>
      </c>
      <c r="CC528" s="297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18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6" t="str">
        <f>+VLOOKUP(G529,Liste!$A$7:$H$69,8,FALSE)</f>
        <v>Résineux</v>
      </c>
      <c r="BU529" s="296">
        <f t="shared" si="170"/>
        <v>0</v>
      </c>
      <c r="BV529" s="298">
        <f t="shared" si="171"/>
        <v>1</v>
      </c>
      <c r="BW529" s="317">
        <v>0</v>
      </c>
      <c r="BX529" s="296">
        <f t="shared" si="172"/>
        <v>0.43</v>
      </c>
      <c r="BY529">
        <f t="shared" si="173"/>
        <v>0</v>
      </c>
      <c r="BZ529" s="302">
        <f t="shared" si="174"/>
        <v>0</v>
      </c>
      <c r="CB529" s="297">
        <v>0.6</v>
      </c>
      <c r="CC529" s="297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18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6" t="str">
        <f>+VLOOKUP(G530,Liste!$A$7:$H$69,8,FALSE)</f>
        <v>Résineux</v>
      </c>
      <c r="BU530" s="296">
        <f t="shared" si="170"/>
        <v>0</v>
      </c>
      <c r="BV530" s="298">
        <f t="shared" si="171"/>
        <v>1</v>
      </c>
      <c r="BW530" s="317">
        <v>0</v>
      </c>
      <c r="BX530" s="296">
        <f t="shared" si="172"/>
        <v>0.43</v>
      </c>
      <c r="BY530">
        <f t="shared" si="173"/>
        <v>0</v>
      </c>
      <c r="BZ530" s="302">
        <f t="shared" si="174"/>
        <v>0</v>
      </c>
      <c r="CB530" s="297">
        <v>0.6</v>
      </c>
      <c r="CC530" s="297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18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6" t="str">
        <f>+VLOOKUP(G531,Liste!$A$7:$H$69,8,FALSE)</f>
        <v>Résineux</v>
      </c>
      <c r="BU531" s="296">
        <f t="shared" si="170"/>
        <v>0</v>
      </c>
      <c r="BV531" s="298">
        <f t="shared" si="171"/>
        <v>1</v>
      </c>
      <c r="BW531" s="317">
        <v>0</v>
      </c>
      <c r="BX531" s="296">
        <f t="shared" si="172"/>
        <v>0.43</v>
      </c>
      <c r="BY531">
        <f t="shared" si="173"/>
        <v>0</v>
      </c>
      <c r="BZ531" s="302">
        <f t="shared" si="174"/>
        <v>0</v>
      </c>
      <c r="CB531" s="297">
        <v>0.6</v>
      </c>
      <c r="CC531" s="297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18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6" t="str">
        <f>+VLOOKUP(G532,Liste!$A$7:$H$69,8,FALSE)</f>
        <v>Résineux</v>
      </c>
      <c r="BU532" s="296">
        <f t="shared" si="170"/>
        <v>0</v>
      </c>
      <c r="BV532" s="298">
        <f t="shared" si="171"/>
        <v>1</v>
      </c>
      <c r="BW532" s="317">
        <v>0</v>
      </c>
      <c r="BX532" s="296">
        <f t="shared" si="172"/>
        <v>0.43</v>
      </c>
      <c r="BY532">
        <f t="shared" si="173"/>
        <v>0</v>
      </c>
      <c r="BZ532" s="302">
        <f t="shared" si="174"/>
        <v>0</v>
      </c>
      <c r="CB532" s="297">
        <v>0.6</v>
      </c>
      <c r="CC532" s="297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18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6" t="str">
        <f>+VLOOKUP(G533,Liste!$A$7:$H$69,8,FALSE)</f>
        <v>Résineux</v>
      </c>
      <c r="BU533" s="296">
        <f t="shared" si="170"/>
        <v>0</v>
      </c>
      <c r="BV533" s="298">
        <f t="shared" si="171"/>
        <v>1</v>
      </c>
      <c r="BW533" s="317">
        <v>0</v>
      </c>
      <c r="BX533" s="296">
        <f t="shared" si="172"/>
        <v>0.43</v>
      </c>
      <c r="BY533">
        <f t="shared" si="173"/>
        <v>0</v>
      </c>
      <c r="BZ533" s="302">
        <f t="shared" si="174"/>
        <v>0</v>
      </c>
      <c r="CB533" s="297">
        <v>0.6</v>
      </c>
      <c r="CC533" s="297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18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6" t="str">
        <f>+VLOOKUP(G534,Liste!$A$7:$H$69,8,FALSE)</f>
        <v>Résineux</v>
      </c>
      <c r="BU534" s="296">
        <f t="shared" si="170"/>
        <v>0</v>
      </c>
      <c r="BV534" s="298">
        <f t="shared" si="171"/>
        <v>1</v>
      </c>
      <c r="BW534" s="317">
        <v>0</v>
      </c>
      <c r="BX534" s="296">
        <f t="shared" si="172"/>
        <v>0.43</v>
      </c>
      <c r="BY534">
        <f t="shared" si="173"/>
        <v>16.378701956515222</v>
      </c>
      <c r="BZ534" s="302">
        <f t="shared" si="174"/>
        <v>16.378701956515222</v>
      </c>
      <c r="CB534" s="297">
        <v>0.6</v>
      </c>
      <c r="CC534" s="297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18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6" t="str">
        <f>+VLOOKUP(G535,Liste!$A$7:$H$69,8,FALSE)</f>
        <v>Résineux</v>
      </c>
      <c r="BU535" s="296">
        <f t="shared" si="170"/>
        <v>0</v>
      </c>
      <c r="BV535" s="298">
        <f t="shared" si="171"/>
        <v>1</v>
      </c>
      <c r="BW535" s="317">
        <v>0</v>
      </c>
      <c r="BX535" s="296">
        <f t="shared" si="172"/>
        <v>0.43</v>
      </c>
      <c r="BY535">
        <f t="shared" si="173"/>
        <v>0</v>
      </c>
      <c r="BZ535" s="302">
        <f t="shared" si="174"/>
        <v>16.378701956515222</v>
      </c>
      <c r="CB535" s="297">
        <v>0.6</v>
      </c>
      <c r="CC535" s="297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18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6" t="str">
        <f>+VLOOKUP(G536,Liste!$A$7:$H$69,8,FALSE)</f>
        <v>Résineux</v>
      </c>
      <c r="BU536" s="296">
        <f t="shared" si="170"/>
        <v>0</v>
      </c>
      <c r="BV536" s="298">
        <f t="shared" si="171"/>
        <v>1</v>
      </c>
      <c r="BW536" s="317">
        <v>0</v>
      </c>
      <c r="BX536" s="296">
        <f t="shared" si="172"/>
        <v>0.43</v>
      </c>
      <c r="BY536">
        <f t="shared" si="173"/>
        <v>0</v>
      </c>
      <c r="BZ536" s="302">
        <f t="shared" si="174"/>
        <v>16.378701956515222</v>
      </c>
      <c r="CB536" s="297">
        <v>0.6</v>
      </c>
      <c r="CC536" s="297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18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6" t="str">
        <f>+VLOOKUP(G537,Liste!$A$7:$H$69,8,FALSE)</f>
        <v>Résineux</v>
      </c>
      <c r="BU537" s="296">
        <f t="shared" si="170"/>
        <v>0</v>
      </c>
      <c r="BV537" s="298">
        <f t="shared" si="171"/>
        <v>1</v>
      </c>
      <c r="BW537" s="317">
        <v>0</v>
      </c>
      <c r="BX537" s="296">
        <f t="shared" si="172"/>
        <v>0.43</v>
      </c>
      <c r="BY537">
        <f t="shared" si="173"/>
        <v>0</v>
      </c>
      <c r="BZ537" s="302">
        <f t="shared" si="174"/>
        <v>16.378701956515222</v>
      </c>
      <c r="CB537" s="297">
        <v>0.6</v>
      </c>
      <c r="CC537" s="297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18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6" t="str">
        <f>+VLOOKUP(G538,Liste!$A$7:$H$69,8,FALSE)</f>
        <v>Résineux</v>
      </c>
      <c r="BU538" s="296">
        <f t="shared" si="170"/>
        <v>0</v>
      </c>
      <c r="BV538" s="298">
        <f t="shared" si="171"/>
        <v>1</v>
      </c>
      <c r="BW538" s="317">
        <v>0</v>
      </c>
      <c r="BX538" s="296">
        <f t="shared" si="172"/>
        <v>0.43</v>
      </c>
      <c r="BY538">
        <f t="shared" si="173"/>
        <v>0</v>
      </c>
      <c r="BZ538" s="302">
        <f t="shared" si="174"/>
        <v>16.378701956515222</v>
      </c>
      <c r="CB538" s="297">
        <v>0.6</v>
      </c>
      <c r="CC538" s="297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18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6" t="str">
        <f>+VLOOKUP(G539,Liste!$A$7:$H$69,8,FALSE)</f>
        <v>Résineux</v>
      </c>
      <c r="BU539" s="296">
        <f t="shared" si="170"/>
        <v>0</v>
      </c>
      <c r="BV539" s="298">
        <f t="shared" si="171"/>
        <v>1</v>
      </c>
      <c r="BW539" s="317">
        <v>0</v>
      </c>
      <c r="BX539" s="296">
        <f t="shared" si="172"/>
        <v>0.43</v>
      </c>
      <c r="BY539">
        <f t="shared" si="173"/>
        <v>0</v>
      </c>
      <c r="BZ539" s="302">
        <f t="shared" si="174"/>
        <v>16.378701956515222</v>
      </c>
      <c r="CB539" s="297">
        <v>0.6</v>
      </c>
      <c r="CC539" s="297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18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6" t="str">
        <f>+VLOOKUP(G540,Liste!$A$7:$H$69,8,FALSE)</f>
        <v>Résineux</v>
      </c>
      <c r="BU540" s="296">
        <f t="shared" si="170"/>
        <v>0</v>
      </c>
      <c r="BV540" s="298">
        <f t="shared" si="171"/>
        <v>1</v>
      </c>
      <c r="BW540" s="317">
        <v>0</v>
      </c>
      <c r="BX540" s="296">
        <f t="shared" si="172"/>
        <v>0.43</v>
      </c>
      <c r="BY540">
        <f t="shared" si="173"/>
        <v>18.796431551182536</v>
      </c>
      <c r="BZ540" s="302">
        <f t="shared" si="174"/>
        <v>35.175133507697758</v>
      </c>
      <c r="CB540" s="297">
        <v>0.6</v>
      </c>
      <c r="CC540" s="297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18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6" t="str">
        <f>+VLOOKUP(G541,Liste!$A$7:$H$69,8,FALSE)</f>
        <v>Résineux</v>
      </c>
      <c r="BU541" s="296">
        <f t="shared" si="170"/>
        <v>0</v>
      </c>
      <c r="BV541" s="298">
        <f t="shared" si="171"/>
        <v>1</v>
      </c>
      <c r="BW541" s="317">
        <v>0</v>
      </c>
      <c r="BX541" s="296">
        <f t="shared" si="172"/>
        <v>0.43</v>
      </c>
      <c r="BY541">
        <f t="shared" si="173"/>
        <v>0</v>
      </c>
      <c r="BZ541" s="302">
        <f t="shared" si="174"/>
        <v>35.175133507697758</v>
      </c>
      <c r="CB541" s="297">
        <v>0.6</v>
      </c>
      <c r="CC541" s="297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18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6" t="str">
        <f>+VLOOKUP(G542,Liste!$A$7:$H$69,8,FALSE)</f>
        <v>Résineux</v>
      </c>
      <c r="BU542" s="296">
        <f t="shared" si="170"/>
        <v>0</v>
      </c>
      <c r="BV542" s="298">
        <f t="shared" si="171"/>
        <v>1</v>
      </c>
      <c r="BW542" s="317">
        <v>0</v>
      </c>
      <c r="BX542" s="296">
        <f t="shared" si="172"/>
        <v>0.43</v>
      </c>
      <c r="BY542">
        <f t="shared" si="173"/>
        <v>0</v>
      </c>
      <c r="BZ542" s="302">
        <f t="shared" si="174"/>
        <v>35.175133507697758</v>
      </c>
      <c r="CB542" s="297">
        <v>0.6</v>
      </c>
      <c r="CC542" s="297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18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6" t="str">
        <f>+VLOOKUP(G543,Liste!$A$7:$H$69,8,FALSE)</f>
        <v>Résineux</v>
      </c>
      <c r="BU543" s="296">
        <f t="shared" si="170"/>
        <v>0</v>
      </c>
      <c r="BV543" s="298">
        <f t="shared" si="171"/>
        <v>1</v>
      </c>
      <c r="BW543" s="317">
        <v>0</v>
      </c>
      <c r="BX543" s="296">
        <f t="shared" si="172"/>
        <v>0.43</v>
      </c>
      <c r="BY543">
        <f t="shared" si="173"/>
        <v>0</v>
      </c>
      <c r="BZ543" s="302">
        <f t="shared" si="174"/>
        <v>35.175133507697758</v>
      </c>
      <c r="CB543" s="297">
        <v>0.6</v>
      </c>
      <c r="CC543" s="297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18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6" t="str">
        <f>+VLOOKUP(G544,Liste!$A$7:$H$69,8,FALSE)</f>
        <v>Résineux</v>
      </c>
      <c r="BU544" s="296">
        <f t="shared" si="170"/>
        <v>0</v>
      </c>
      <c r="BV544" s="298">
        <f t="shared" si="171"/>
        <v>1</v>
      </c>
      <c r="BW544" s="317">
        <v>0</v>
      </c>
      <c r="BX544" s="296">
        <f t="shared" si="172"/>
        <v>0.43</v>
      </c>
      <c r="BY544">
        <f t="shared" si="173"/>
        <v>0</v>
      </c>
      <c r="BZ544" s="302">
        <f t="shared" si="174"/>
        <v>35.175133507697758</v>
      </c>
      <c r="CB544" s="297">
        <v>0.6</v>
      </c>
      <c r="CC544" s="297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18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6" t="str">
        <f>+VLOOKUP(G545,Liste!$A$7:$H$69,8,FALSE)</f>
        <v>Résineux</v>
      </c>
      <c r="BU545" s="296">
        <f t="shared" si="170"/>
        <v>0</v>
      </c>
      <c r="BV545" s="298">
        <f t="shared" si="171"/>
        <v>1</v>
      </c>
      <c r="BW545" s="317">
        <v>0</v>
      </c>
      <c r="BX545" s="296">
        <f t="shared" si="172"/>
        <v>0.43</v>
      </c>
      <c r="BY545">
        <f t="shared" si="173"/>
        <v>0</v>
      </c>
      <c r="BZ545" s="302">
        <f t="shared" si="174"/>
        <v>35.175133507697758</v>
      </c>
      <c r="CB545" s="297">
        <v>0.6</v>
      </c>
      <c r="CC545" s="297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18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6" t="str">
        <f>+VLOOKUP(G546,Liste!$A$7:$H$69,8,FALSE)</f>
        <v>Résineux</v>
      </c>
      <c r="BU546" s="296">
        <f t="shared" si="170"/>
        <v>0</v>
      </c>
      <c r="BV546" s="298">
        <f t="shared" si="171"/>
        <v>1</v>
      </c>
      <c r="BW546" s="317">
        <v>0</v>
      </c>
      <c r="BX546" s="296">
        <f t="shared" si="172"/>
        <v>0.43</v>
      </c>
      <c r="BY546">
        <f t="shared" si="173"/>
        <v>19.780489645810409</v>
      </c>
      <c r="BZ546" s="302">
        <f t="shared" si="174"/>
        <v>54.955623153508171</v>
      </c>
      <c r="CB546" s="297">
        <v>0.6</v>
      </c>
      <c r="CC546" s="297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18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6" t="str">
        <f>+VLOOKUP(G547,Liste!$A$7:$H$69,8,FALSE)</f>
        <v>Résineux</v>
      </c>
      <c r="BU547" s="296">
        <f t="shared" si="170"/>
        <v>0</v>
      </c>
      <c r="BV547" s="298">
        <f t="shared" si="171"/>
        <v>1</v>
      </c>
      <c r="BW547" s="317">
        <v>0</v>
      </c>
      <c r="BX547" s="296">
        <f t="shared" si="172"/>
        <v>0.43</v>
      </c>
      <c r="BY547">
        <f t="shared" si="173"/>
        <v>0</v>
      </c>
      <c r="BZ547" s="302">
        <f t="shared" si="174"/>
        <v>54.955623153508171</v>
      </c>
      <c r="CB547" s="297">
        <v>0.6</v>
      </c>
      <c r="CC547" s="297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18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6" t="str">
        <f>+VLOOKUP(G548,Liste!$A$7:$H$69,8,FALSE)</f>
        <v>Résineux</v>
      </c>
      <c r="BU548" s="296">
        <f t="shared" si="170"/>
        <v>0</v>
      </c>
      <c r="BV548" s="298">
        <f t="shared" si="171"/>
        <v>1</v>
      </c>
      <c r="BW548" s="317">
        <v>0</v>
      </c>
      <c r="BX548" s="296">
        <f t="shared" si="172"/>
        <v>0.43</v>
      </c>
      <c r="BY548">
        <f t="shared" si="173"/>
        <v>0</v>
      </c>
      <c r="BZ548" s="302">
        <f t="shared" si="174"/>
        <v>54.955623153508171</v>
      </c>
      <c r="CB548" s="297">
        <v>0.6</v>
      </c>
      <c r="CC548" s="297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18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6" t="str">
        <f>+VLOOKUP(G549,Liste!$A$7:$H$69,8,FALSE)</f>
        <v>Résineux</v>
      </c>
      <c r="BU549" s="296">
        <f t="shared" si="170"/>
        <v>0</v>
      </c>
      <c r="BV549" s="298">
        <f t="shared" si="171"/>
        <v>1</v>
      </c>
      <c r="BW549" s="317">
        <v>0</v>
      </c>
      <c r="BX549" s="296">
        <f t="shared" si="172"/>
        <v>0.43</v>
      </c>
      <c r="BY549">
        <f t="shared" si="173"/>
        <v>0</v>
      </c>
      <c r="BZ549" s="302">
        <f t="shared" si="174"/>
        <v>54.955623153508171</v>
      </c>
      <c r="CB549" s="297">
        <v>0.6</v>
      </c>
      <c r="CC549" s="297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18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6" t="str">
        <f>+VLOOKUP(G550,Liste!$A$7:$H$69,8,FALSE)</f>
        <v>Résineux</v>
      </c>
      <c r="BU550" s="296">
        <f t="shared" si="170"/>
        <v>0</v>
      </c>
      <c r="BV550" s="298">
        <f t="shared" si="171"/>
        <v>1</v>
      </c>
      <c r="BW550" s="317">
        <v>0</v>
      </c>
      <c r="BX550" s="296">
        <f t="shared" si="172"/>
        <v>0.43</v>
      </c>
      <c r="BY550">
        <f t="shared" si="173"/>
        <v>0</v>
      </c>
      <c r="BZ550" s="302">
        <f t="shared" si="174"/>
        <v>54.955623153508171</v>
      </c>
      <c r="CB550" s="297">
        <v>0.6</v>
      </c>
      <c r="CC550" s="297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18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6" t="str">
        <f>+VLOOKUP(G551,Liste!$A$7:$H$69,8,FALSE)</f>
        <v>Résineux</v>
      </c>
      <c r="BU551" s="296">
        <f t="shared" si="170"/>
        <v>0</v>
      </c>
      <c r="BV551" s="298">
        <f t="shared" si="171"/>
        <v>1</v>
      </c>
      <c r="BW551" s="317">
        <v>0</v>
      </c>
      <c r="BX551" s="296">
        <f t="shared" si="172"/>
        <v>0.43</v>
      </c>
      <c r="BY551">
        <f t="shared" si="173"/>
        <v>0</v>
      </c>
      <c r="BZ551" s="302">
        <f t="shared" si="174"/>
        <v>54.955623153508171</v>
      </c>
      <c r="CB551" s="297">
        <v>0.6</v>
      </c>
      <c r="CC551" s="297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18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6" t="str">
        <f>+VLOOKUP(G552,Liste!$A$7:$H$69,8,FALSE)</f>
        <v>Résineux</v>
      </c>
      <c r="BU552" s="296">
        <f t="shared" si="170"/>
        <v>0</v>
      </c>
      <c r="BV552" s="298">
        <f t="shared" si="171"/>
        <v>1</v>
      </c>
      <c r="BW552" s="317">
        <v>0</v>
      </c>
      <c r="BX552" s="296">
        <f t="shared" si="172"/>
        <v>0.43</v>
      </c>
      <c r="BY552">
        <f t="shared" si="173"/>
        <v>0</v>
      </c>
      <c r="BZ552" s="302">
        <f t="shared" si="174"/>
        <v>54.955623153508171</v>
      </c>
      <c r="CB552" s="297">
        <v>0.6</v>
      </c>
      <c r="CC552" s="297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18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6" t="str">
        <f>+VLOOKUP(G553,Liste!$A$7:$H$69,8,FALSE)</f>
        <v>Résineux</v>
      </c>
      <c r="BU553" s="296">
        <f t="shared" si="170"/>
        <v>0</v>
      </c>
      <c r="BV553" s="298">
        <f t="shared" si="171"/>
        <v>1</v>
      </c>
      <c r="BW553" s="317">
        <v>0</v>
      </c>
      <c r="BX553" s="296">
        <f t="shared" si="172"/>
        <v>0.43</v>
      </c>
      <c r="BY553">
        <f t="shared" si="173"/>
        <v>28.995542217959766</v>
      </c>
      <c r="BZ553" s="302">
        <f t="shared" si="174"/>
        <v>83.951165371467937</v>
      </c>
      <c r="CB553" s="297">
        <v>0.6</v>
      </c>
      <c r="CC553" s="297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18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6" t="str">
        <f>+VLOOKUP(G554,Liste!$A$7:$H$69,8,FALSE)</f>
        <v>Résineux</v>
      </c>
      <c r="BU554" s="296">
        <f t="shared" si="170"/>
        <v>0</v>
      </c>
      <c r="BV554" s="298">
        <f t="shared" si="171"/>
        <v>1</v>
      </c>
      <c r="BW554" s="317">
        <v>0</v>
      </c>
      <c r="BX554" s="296">
        <f t="shared" si="172"/>
        <v>0.43</v>
      </c>
      <c r="BY554">
        <f t="shared" si="173"/>
        <v>0</v>
      </c>
      <c r="BZ554" s="302">
        <f t="shared" si="174"/>
        <v>0</v>
      </c>
      <c r="CB554" s="297">
        <v>0.6</v>
      </c>
      <c r="CC554" s="297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18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6" t="str">
        <f>+VLOOKUP(G555,Liste!$A$7:$H$69,8,FALSE)</f>
        <v>Résineux</v>
      </c>
      <c r="BU555" s="296">
        <f t="shared" si="170"/>
        <v>0</v>
      </c>
      <c r="BV555" s="298">
        <f t="shared" si="171"/>
        <v>1</v>
      </c>
      <c r="BW555" s="317">
        <v>0</v>
      </c>
      <c r="BX555" s="296">
        <f t="shared" si="172"/>
        <v>0.43</v>
      </c>
      <c r="BY555">
        <f t="shared" si="173"/>
        <v>0</v>
      </c>
      <c r="BZ555" s="302">
        <f t="shared" si="174"/>
        <v>0</v>
      </c>
      <c r="CB555" s="297">
        <v>0.6</v>
      </c>
      <c r="CC555" s="297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18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6" t="str">
        <f>+VLOOKUP(G556,Liste!$A$7:$H$69,8,FALSE)</f>
        <v>Résineux</v>
      </c>
      <c r="BU556" s="296">
        <f t="shared" si="170"/>
        <v>0</v>
      </c>
      <c r="BV556" s="298">
        <f t="shared" si="171"/>
        <v>1</v>
      </c>
      <c r="BW556" s="317">
        <v>0</v>
      </c>
      <c r="BX556" s="296">
        <f t="shared" si="172"/>
        <v>0.43</v>
      </c>
      <c r="BY556">
        <f t="shared" si="173"/>
        <v>0</v>
      </c>
      <c r="BZ556" s="302">
        <f t="shared" si="174"/>
        <v>0</v>
      </c>
      <c r="CB556" s="297">
        <v>0.6</v>
      </c>
      <c r="CC556" s="297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18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6" t="str">
        <f>+VLOOKUP(G557,Liste!$A$7:$H$69,8,FALSE)</f>
        <v>Résineux</v>
      </c>
      <c r="BU557" s="296">
        <f t="shared" si="170"/>
        <v>0</v>
      </c>
      <c r="BV557" s="298">
        <f t="shared" si="171"/>
        <v>1</v>
      </c>
      <c r="BW557" s="317">
        <v>0</v>
      </c>
      <c r="BX557" s="296">
        <f t="shared" si="172"/>
        <v>0.43</v>
      </c>
      <c r="BY557">
        <f t="shared" si="173"/>
        <v>0</v>
      </c>
      <c r="BZ557" s="302">
        <f t="shared" si="174"/>
        <v>0</v>
      </c>
      <c r="CB557" s="297">
        <v>0.6</v>
      </c>
      <c r="CC557" s="297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18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6" t="str">
        <f>+VLOOKUP(G558,Liste!$A$7:$H$69,8,FALSE)</f>
        <v>Résineux</v>
      </c>
      <c r="BU558" s="296">
        <f t="shared" si="170"/>
        <v>0</v>
      </c>
      <c r="BV558" s="298">
        <f t="shared" si="171"/>
        <v>1</v>
      </c>
      <c r="BW558" s="317">
        <v>0</v>
      </c>
      <c r="BX558" s="296">
        <f t="shared" si="172"/>
        <v>0.43</v>
      </c>
      <c r="BY558">
        <f t="shared" si="173"/>
        <v>0</v>
      </c>
      <c r="BZ558" s="302">
        <f t="shared" si="174"/>
        <v>0</v>
      </c>
      <c r="CB558" s="297">
        <v>0.6</v>
      </c>
      <c r="CC558" s="297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18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6" t="str">
        <f>+VLOOKUP(G559,Liste!$A$7:$H$69,8,FALSE)</f>
        <v>Résineux</v>
      </c>
      <c r="BU559" s="296">
        <f t="shared" si="170"/>
        <v>0</v>
      </c>
      <c r="BV559" s="298">
        <f t="shared" si="171"/>
        <v>1</v>
      </c>
      <c r="BW559" s="317">
        <v>0</v>
      </c>
      <c r="BX559" s="296">
        <f t="shared" si="172"/>
        <v>0.43</v>
      </c>
      <c r="BY559">
        <f t="shared" si="173"/>
        <v>0</v>
      </c>
      <c r="BZ559" s="302">
        <f t="shared" si="174"/>
        <v>0</v>
      </c>
      <c r="CB559" s="297">
        <v>0.6</v>
      </c>
      <c r="CC559" s="297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18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6" t="str">
        <f>+VLOOKUP(G560,Liste!$A$7:$H$69,8,FALSE)</f>
        <v>Résineux</v>
      </c>
      <c r="BU560" s="296">
        <f t="shared" si="170"/>
        <v>0</v>
      </c>
      <c r="BV560" s="298">
        <f t="shared" si="171"/>
        <v>1</v>
      </c>
      <c r="BW560" s="317">
        <v>0</v>
      </c>
      <c r="BX560" s="296">
        <f t="shared" si="172"/>
        <v>0.43</v>
      </c>
      <c r="BY560">
        <f t="shared" si="173"/>
        <v>0</v>
      </c>
      <c r="BZ560" s="302">
        <f t="shared" si="174"/>
        <v>0</v>
      </c>
      <c r="CB560" s="297">
        <v>0.6</v>
      </c>
      <c r="CC560" s="297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18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6" t="str">
        <f>+VLOOKUP(G561,Liste!$A$7:$H$69,8,FALSE)</f>
        <v>Résineux</v>
      </c>
      <c r="BU561" s="296">
        <f t="shared" si="170"/>
        <v>0</v>
      </c>
      <c r="BV561" s="298">
        <f t="shared" si="171"/>
        <v>1</v>
      </c>
      <c r="BW561" s="317">
        <v>0</v>
      </c>
      <c r="BX561" s="296">
        <f t="shared" si="172"/>
        <v>0.43</v>
      </c>
      <c r="BY561">
        <f t="shared" si="173"/>
        <v>0</v>
      </c>
      <c r="BZ561" s="302">
        <f t="shared" si="174"/>
        <v>0</v>
      </c>
      <c r="CB561" s="297">
        <v>0.6</v>
      </c>
      <c r="CC561" s="297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18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6" t="str">
        <f>+VLOOKUP(G562,Liste!$A$7:$H$69,8,FALSE)</f>
        <v>Résineux</v>
      </c>
      <c r="BU562" s="296">
        <f t="shared" si="170"/>
        <v>0</v>
      </c>
      <c r="BV562" s="298">
        <f t="shared" si="171"/>
        <v>1</v>
      </c>
      <c r="BW562" s="317">
        <v>0</v>
      </c>
      <c r="BX562" s="296">
        <f t="shared" si="172"/>
        <v>0.43</v>
      </c>
      <c r="BY562">
        <f t="shared" si="173"/>
        <v>0</v>
      </c>
      <c r="BZ562" s="302">
        <f t="shared" si="174"/>
        <v>0</v>
      </c>
      <c r="CB562" s="297">
        <v>0.6</v>
      </c>
      <c r="CC562" s="297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18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6" t="str">
        <f>+VLOOKUP(G563,Liste!$A$7:$H$69,8,FALSE)</f>
        <v>Résineux</v>
      </c>
      <c r="BU563" s="296">
        <f t="shared" si="170"/>
        <v>0</v>
      </c>
      <c r="BV563" s="298">
        <f t="shared" si="171"/>
        <v>1</v>
      </c>
      <c r="BW563" s="317">
        <v>0</v>
      </c>
      <c r="BX563" s="296">
        <f t="shared" si="172"/>
        <v>0.43</v>
      </c>
      <c r="BY563">
        <f t="shared" si="173"/>
        <v>0</v>
      </c>
      <c r="BZ563" s="302">
        <f t="shared" si="174"/>
        <v>0</v>
      </c>
      <c r="CB563" s="297">
        <v>0.6</v>
      </c>
      <c r="CC563" s="297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18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6" t="str">
        <f>+VLOOKUP(G564,Liste!$A$7:$H$69,8,FALSE)</f>
        <v>Résineux</v>
      </c>
      <c r="BU564" s="296">
        <f t="shared" si="170"/>
        <v>0</v>
      </c>
      <c r="BV564" s="298">
        <f t="shared" si="171"/>
        <v>1</v>
      </c>
      <c r="BW564" s="317">
        <v>0</v>
      </c>
      <c r="BX564" s="296">
        <f t="shared" si="172"/>
        <v>0.43</v>
      </c>
      <c r="BY564">
        <f t="shared" si="173"/>
        <v>0</v>
      </c>
      <c r="BZ564" s="302">
        <f t="shared" si="174"/>
        <v>0</v>
      </c>
      <c r="CB564" s="297">
        <v>0.6</v>
      </c>
      <c r="CC564" s="297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18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6" t="str">
        <f>+VLOOKUP(G565,Liste!$A$7:$H$69,8,FALSE)</f>
        <v>Résineux</v>
      </c>
      <c r="BU565" s="296">
        <f t="shared" si="170"/>
        <v>0</v>
      </c>
      <c r="BV565" s="298">
        <f t="shared" si="171"/>
        <v>1</v>
      </c>
      <c r="BW565" s="317">
        <v>0</v>
      </c>
      <c r="BX565" s="296">
        <f t="shared" si="172"/>
        <v>0.43</v>
      </c>
      <c r="BY565">
        <f t="shared" si="173"/>
        <v>0</v>
      </c>
      <c r="BZ565" s="302">
        <f t="shared" si="174"/>
        <v>0</v>
      </c>
      <c r="CB565" s="297">
        <v>0.6</v>
      </c>
      <c r="CC565" s="297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18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6" t="str">
        <f>+VLOOKUP(G566,Liste!$A$7:$H$69,8,FALSE)</f>
        <v>Résineux</v>
      </c>
      <c r="BU566" s="296">
        <f t="shared" si="170"/>
        <v>0</v>
      </c>
      <c r="BV566" s="298">
        <f t="shared" si="171"/>
        <v>1</v>
      </c>
      <c r="BW566" s="317">
        <v>0</v>
      </c>
      <c r="BX566" s="296">
        <f t="shared" si="172"/>
        <v>0.43</v>
      </c>
      <c r="BY566">
        <f t="shared" si="173"/>
        <v>0</v>
      </c>
      <c r="BZ566" s="302">
        <f t="shared" si="174"/>
        <v>0</v>
      </c>
      <c r="CB566" s="297">
        <v>0.6</v>
      </c>
      <c r="CC566" s="297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18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6" t="str">
        <f>+VLOOKUP(G567,Liste!$A$7:$H$69,8,FALSE)</f>
        <v>Résineux</v>
      </c>
      <c r="BU567" s="296">
        <f t="shared" si="170"/>
        <v>0</v>
      </c>
      <c r="BV567" s="298">
        <f t="shared" si="171"/>
        <v>1</v>
      </c>
      <c r="BW567" s="317">
        <v>0</v>
      </c>
      <c r="BX567" s="296">
        <f t="shared" si="172"/>
        <v>0.43</v>
      </c>
      <c r="BY567">
        <f t="shared" si="173"/>
        <v>0</v>
      </c>
      <c r="BZ567" s="302">
        <f t="shared" si="174"/>
        <v>0</v>
      </c>
      <c r="CB567" s="297">
        <v>0.6</v>
      </c>
      <c r="CC567" s="297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18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6" t="str">
        <f>+VLOOKUP(G568,Liste!$A$7:$H$69,8,FALSE)</f>
        <v>Résineux</v>
      </c>
      <c r="BU568" s="296">
        <f t="shared" si="170"/>
        <v>0</v>
      </c>
      <c r="BV568" s="298">
        <f t="shared" si="171"/>
        <v>1</v>
      </c>
      <c r="BW568" s="317">
        <v>0</v>
      </c>
      <c r="BX568" s="296">
        <f t="shared" si="172"/>
        <v>0.43</v>
      </c>
      <c r="BY568">
        <f t="shared" si="173"/>
        <v>0</v>
      </c>
      <c r="BZ568" s="302">
        <f t="shared" si="174"/>
        <v>0</v>
      </c>
      <c r="CB568" s="297">
        <v>0.6</v>
      </c>
      <c r="CC568" s="297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18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6" t="str">
        <f>+VLOOKUP(G569,Liste!$A$7:$H$69,8,FALSE)</f>
        <v>Résineux</v>
      </c>
      <c r="BU569" s="296">
        <f t="shared" si="170"/>
        <v>0</v>
      </c>
      <c r="BV569" s="298">
        <f t="shared" si="171"/>
        <v>1</v>
      </c>
      <c r="BW569" s="317">
        <v>0</v>
      </c>
      <c r="BX569" s="296">
        <f t="shared" si="172"/>
        <v>0.43</v>
      </c>
      <c r="BY569">
        <f t="shared" si="173"/>
        <v>0</v>
      </c>
      <c r="BZ569" s="302">
        <f t="shared" si="174"/>
        <v>0</v>
      </c>
      <c r="CB569" s="297">
        <v>0.6</v>
      </c>
      <c r="CC569" s="297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18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6" t="str">
        <f>+VLOOKUP(G570,Liste!$A$7:$H$69,8,FALSE)</f>
        <v>Résineux</v>
      </c>
      <c r="BU570" s="296">
        <f t="shared" si="170"/>
        <v>0</v>
      </c>
      <c r="BV570" s="298">
        <f t="shared" si="171"/>
        <v>1</v>
      </c>
      <c r="BW570" s="317">
        <v>0</v>
      </c>
      <c r="BX570" s="296">
        <f t="shared" si="172"/>
        <v>0.43</v>
      </c>
      <c r="BY570">
        <f t="shared" si="173"/>
        <v>0</v>
      </c>
      <c r="BZ570" s="302">
        <f t="shared" si="174"/>
        <v>0</v>
      </c>
      <c r="CB570" s="297">
        <v>0.6</v>
      </c>
      <c r="CC570" s="297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18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6" t="str">
        <f>+VLOOKUP(G571,Liste!$A$7:$H$69,8,FALSE)</f>
        <v>Résineux</v>
      </c>
      <c r="BU571" s="296">
        <f t="shared" si="170"/>
        <v>0</v>
      </c>
      <c r="BV571" s="298">
        <f t="shared" si="171"/>
        <v>1</v>
      </c>
      <c r="BW571" s="317">
        <v>0</v>
      </c>
      <c r="BX571" s="296">
        <f t="shared" si="172"/>
        <v>0.43</v>
      </c>
      <c r="BY571">
        <f t="shared" si="173"/>
        <v>0</v>
      </c>
      <c r="BZ571" s="302">
        <f t="shared" si="174"/>
        <v>0</v>
      </c>
      <c r="CB571" s="297">
        <v>0.6</v>
      </c>
      <c r="CC571" s="297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18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6" t="str">
        <f>+VLOOKUP(G572,Liste!$A$7:$H$69,8,FALSE)</f>
        <v>Résineux</v>
      </c>
      <c r="BU572" s="296">
        <f t="shared" si="170"/>
        <v>0</v>
      </c>
      <c r="BV572" s="298">
        <f t="shared" si="171"/>
        <v>1</v>
      </c>
      <c r="BW572" s="317">
        <v>0</v>
      </c>
      <c r="BX572" s="296">
        <f t="shared" si="172"/>
        <v>0.43</v>
      </c>
      <c r="BY572">
        <f t="shared" si="173"/>
        <v>0</v>
      </c>
      <c r="BZ572" s="302">
        <f t="shared" si="174"/>
        <v>0</v>
      </c>
      <c r="CB572" s="297">
        <v>0.6</v>
      </c>
      <c r="CC572" s="297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18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6" t="str">
        <f>+VLOOKUP(G573,Liste!$A$7:$H$69,8,FALSE)</f>
        <v>Résineux</v>
      </c>
      <c r="BU573" s="296">
        <f t="shared" si="170"/>
        <v>0</v>
      </c>
      <c r="BV573" s="298">
        <f t="shared" si="171"/>
        <v>1</v>
      </c>
      <c r="BW573" s="317">
        <v>0</v>
      </c>
      <c r="BX573" s="296">
        <f t="shared" si="172"/>
        <v>0.43</v>
      </c>
      <c r="BY573">
        <f t="shared" si="173"/>
        <v>0</v>
      </c>
      <c r="BZ573" s="302">
        <f t="shared" si="174"/>
        <v>0</v>
      </c>
      <c r="CB573" s="297">
        <v>0.6</v>
      </c>
      <c r="CC573" s="297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18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6" t="str">
        <f>+VLOOKUP(G574,Liste!$A$7:$H$69,8,FALSE)</f>
        <v>Résineux</v>
      </c>
      <c r="BU574" s="296">
        <f t="shared" si="170"/>
        <v>0</v>
      </c>
      <c r="BV574" s="298">
        <f t="shared" si="171"/>
        <v>1</v>
      </c>
      <c r="BW574" s="317">
        <v>0</v>
      </c>
      <c r="BX574" s="296">
        <f t="shared" si="172"/>
        <v>0.43</v>
      </c>
      <c r="BY574">
        <f t="shared" si="173"/>
        <v>0</v>
      </c>
      <c r="BZ574" s="302">
        <f t="shared" si="174"/>
        <v>0</v>
      </c>
      <c r="CB574" s="297">
        <v>0.6</v>
      </c>
      <c r="CC574" s="297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18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6" t="str">
        <f>+VLOOKUP(G575,Liste!$A$7:$H$69,8,FALSE)</f>
        <v>Résineux</v>
      </c>
      <c r="BU575" s="296">
        <f t="shared" si="170"/>
        <v>0</v>
      </c>
      <c r="BV575" s="298">
        <f t="shared" si="171"/>
        <v>1</v>
      </c>
      <c r="BW575" s="317">
        <v>0</v>
      </c>
      <c r="BX575" s="296">
        <f t="shared" si="172"/>
        <v>0.43</v>
      </c>
      <c r="BY575">
        <f t="shared" si="173"/>
        <v>0</v>
      </c>
      <c r="BZ575" s="302">
        <f t="shared" si="174"/>
        <v>0</v>
      </c>
      <c r="CB575" s="297">
        <v>0.6</v>
      </c>
      <c r="CC575" s="297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18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6" t="str">
        <f>+VLOOKUP(G576,Liste!$A$7:$H$69,8,FALSE)</f>
        <v>Résineux</v>
      </c>
      <c r="BU576" s="296">
        <f t="shared" si="170"/>
        <v>0</v>
      </c>
      <c r="BV576" s="298">
        <f t="shared" si="171"/>
        <v>1</v>
      </c>
      <c r="BW576" s="317">
        <v>0</v>
      </c>
      <c r="BX576" s="296">
        <f t="shared" si="172"/>
        <v>0.43</v>
      </c>
      <c r="BY576">
        <f t="shared" si="173"/>
        <v>0</v>
      </c>
      <c r="BZ576" s="302">
        <f t="shared" si="174"/>
        <v>0</v>
      </c>
      <c r="CB576" s="297">
        <v>0.6</v>
      </c>
      <c r="CC576" s="297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18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6" t="str">
        <f>+VLOOKUP(G577,Liste!$A$7:$H$69,8,FALSE)</f>
        <v>Résineux</v>
      </c>
      <c r="BU577" s="296">
        <f t="shared" si="170"/>
        <v>0</v>
      </c>
      <c r="BV577" s="298">
        <f t="shared" si="171"/>
        <v>1</v>
      </c>
      <c r="BW577" s="317">
        <v>0</v>
      </c>
      <c r="BX577" s="296">
        <f t="shared" si="172"/>
        <v>0.43</v>
      </c>
      <c r="BY577">
        <f t="shared" si="173"/>
        <v>0</v>
      </c>
      <c r="BZ577" s="302">
        <f t="shared" si="174"/>
        <v>0</v>
      </c>
      <c r="CB577" s="297">
        <v>0.6</v>
      </c>
      <c r="CC577" s="297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18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6" t="str">
        <f>+VLOOKUP(G578,Liste!$A$7:$H$69,8,FALSE)</f>
        <v>Résineux</v>
      </c>
      <c r="BU578" s="296">
        <f t="shared" si="170"/>
        <v>0</v>
      </c>
      <c r="BV578" s="298">
        <f t="shared" si="171"/>
        <v>1</v>
      </c>
      <c r="BW578" s="317">
        <v>0</v>
      </c>
      <c r="BX578" s="296">
        <f t="shared" si="172"/>
        <v>0.43</v>
      </c>
      <c r="BY578">
        <f t="shared" si="173"/>
        <v>0</v>
      </c>
      <c r="BZ578" s="302">
        <f t="shared" si="174"/>
        <v>0</v>
      </c>
      <c r="CB578" s="297">
        <v>0.6</v>
      </c>
      <c r="CC578" s="297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18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6" t="str">
        <f>+VLOOKUP(G579,Liste!$A$7:$H$69,8,FALSE)</f>
        <v>Résineux</v>
      </c>
      <c r="BU579" s="296">
        <f t="shared" si="170"/>
        <v>0</v>
      </c>
      <c r="BV579" s="298">
        <f t="shared" si="171"/>
        <v>1</v>
      </c>
      <c r="BW579" s="317">
        <v>0</v>
      </c>
      <c r="BX579" s="296">
        <f t="shared" si="172"/>
        <v>0.43</v>
      </c>
      <c r="BY579">
        <f t="shared" si="173"/>
        <v>0</v>
      </c>
      <c r="BZ579" s="302">
        <f t="shared" si="174"/>
        <v>0</v>
      </c>
      <c r="CB579" s="297">
        <v>0.6</v>
      </c>
      <c r="CC579" s="297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18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6" t="str">
        <f>+VLOOKUP(G580,Liste!$A$7:$H$69,8,FALSE)</f>
        <v>Résineux</v>
      </c>
      <c r="BU580" s="296">
        <f t="shared" ref="BU580:BU643" si="189">IF(BT580="Résineux",0%,100%)</f>
        <v>0</v>
      </c>
      <c r="BV580" s="298">
        <f t="shared" ref="BV580:BV643" si="190">+IF(BT580="Résineux",100%,0%)</f>
        <v>1</v>
      </c>
      <c r="BW580" s="317">
        <v>0</v>
      </c>
      <c r="BX580" s="296">
        <f t="shared" ref="BX580:BX643" si="191">+IF(BV580&lt;&gt;0,0.43,0.25)</f>
        <v>0.43</v>
      </c>
      <c r="BY580">
        <f t="shared" ref="BY580:BY643" si="192">+IF(BJ580&lt;=30,AV580*BX580,0)</f>
        <v>0</v>
      </c>
      <c r="BZ580" s="302">
        <f t="shared" ref="BZ580:BZ643" si="193">+IF(BJ580&gt;=31,0,BY580+BZ579)</f>
        <v>0</v>
      </c>
      <c r="CB580" s="297">
        <v>0.6</v>
      </c>
      <c r="CC580" s="297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18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6" t="str">
        <f>+VLOOKUP(G581,Liste!$A$7:$H$69,8,FALSE)</f>
        <v>Résineux</v>
      </c>
      <c r="BU581" s="296">
        <f t="shared" si="189"/>
        <v>0</v>
      </c>
      <c r="BV581" s="298">
        <f t="shared" si="190"/>
        <v>1</v>
      </c>
      <c r="BW581" s="317">
        <v>0</v>
      </c>
      <c r="BX581" s="296">
        <f t="shared" si="191"/>
        <v>0.43</v>
      </c>
      <c r="BY581">
        <f t="shared" si="192"/>
        <v>0</v>
      </c>
      <c r="BZ581" s="302">
        <f t="shared" si="193"/>
        <v>0</v>
      </c>
      <c r="CB581" s="297">
        <v>0.6</v>
      </c>
      <c r="CC581" s="297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18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6" t="str">
        <f>+VLOOKUP(G582,Liste!$A$7:$H$69,8,FALSE)</f>
        <v>Résineux</v>
      </c>
      <c r="BU582" s="296">
        <f t="shared" si="189"/>
        <v>0</v>
      </c>
      <c r="BV582" s="298">
        <f t="shared" si="190"/>
        <v>1</v>
      </c>
      <c r="BW582" s="317">
        <v>0</v>
      </c>
      <c r="BX582" s="296">
        <f t="shared" si="191"/>
        <v>0.43</v>
      </c>
      <c r="BY582">
        <f t="shared" si="192"/>
        <v>0</v>
      </c>
      <c r="BZ582" s="302">
        <f t="shared" si="193"/>
        <v>0</v>
      </c>
      <c r="CB582" s="297">
        <v>0.6</v>
      </c>
      <c r="CC582" s="297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18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6" t="str">
        <f>+VLOOKUP(G583,Liste!$A$7:$H$69,8,FALSE)</f>
        <v>Résineux</v>
      </c>
      <c r="BU583" s="296">
        <f t="shared" si="189"/>
        <v>0</v>
      </c>
      <c r="BV583" s="298">
        <f t="shared" si="190"/>
        <v>1</v>
      </c>
      <c r="BW583" s="317">
        <v>0</v>
      </c>
      <c r="BX583" s="296">
        <f t="shared" si="191"/>
        <v>0.43</v>
      </c>
      <c r="BY583">
        <f t="shared" si="192"/>
        <v>0</v>
      </c>
      <c r="BZ583" s="302">
        <f t="shared" si="193"/>
        <v>0</v>
      </c>
      <c r="CB583" s="297">
        <v>0.6</v>
      </c>
      <c r="CC583" s="297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18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6" t="str">
        <f>+VLOOKUP(G584,Liste!$A$7:$H$69,8,FALSE)</f>
        <v>Résineux</v>
      </c>
      <c r="BU584" s="296">
        <f t="shared" si="189"/>
        <v>0</v>
      </c>
      <c r="BV584" s="298">
        <f t="shared" si="190"/>
        <v>1</v>
      </c>
      <c r="BW584" s="317">
        <v>0</v>
      </c>
      <c r="BX584" s="296">
        <f t="shared" si="191"/>
        <v>0.43</v>
      </c>
      <c r="BY584">
        <f t="shared" si="192"/>
        <v>0</v>
      </c>
      <c r="BZ584" s="302">
        <f t="shared" si="193"/>
        <v>0</v>
      </c>
      <c r="CB584" s="297">
        <v>0.6</v>
      </c>
      <c r="CC584" s="297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18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6" t="str">
        <f>+VLOOKUP(G585,Liste!$A$7:$H$69,8,FALSE)</f>
        <v>Résineux</v>
      </c>
      <c r="BU585" s="296">
        <f t="shared" si="189"/>
        <v>0</v>
      </c>
      <c r="BV585" s="298">
        <f t="shared" si="190"/>
        <v>1</v>
      </c>
      <c r="BW585" s="317">
        <v>0</v>
      </c>
      <c r="BX585" s="296">
        <f t="shared" si="191"/>
        <v>0.43</v>
      </c>
      <c r="BY585">
        <f t="shared" si="192"/>
        <v>0</v>
      </c>
      <c r="BZ585" s="302">
        <f t="shared" si="193"/>
        <v>0</v>
      </c>
      <c r="CB585" s="297">
        <v>0.6</v>
      </c>
      <c r="CC585" s="297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18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6" t="str">
        <f>+VLOOKUP(G586,Liste!$A$7:$H$69,8,FALSE)</f>
        <v>Résineux</v>
      </c>
      <c r="BU586" s="296">
        <f t="shared" si="189"/>
        <v>0</v>
      </c>
      <c r="BV586" s="298">
        <f t="shared" si="190"/>
        <v>1</v>
      </c>
      <c r="BW586" s="317">
        <v>0</v>
      </c>
      <c r="BX586" s="296">
        <f t="shared" si="191"/>
        <v>0.43</v>
      </c>
      <c r="BY586">
        <f t="shared" si="192"/>
        <v>19.908633513020959</v>
      </c>
      <c r="BZ586" s="302">
        <f t="shared" si="193"/>
        <v>19.908633513020959</v>
      </c>
      <c r="CB586" s="297">
        <v>0.6</v>
      </c>
      <c r="CC586" s="297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18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6" t="str">
        <f>+VLOOKUP(G587,Liste!$A$7:$H$69,8,FALSE)</f>
        <v>Résineux</v>
      </c>
      <c r="BU587" s="296">
        <f t="shared" si="189"/>
        <v>0</v>
      </c>
      <c r="BV587" s="298">
        <f t="shared" si="190"/>
        <v>1</v>
      </c>
      <c r="BW587" s="317">
        <v>0</v>
      </c>
      <c r="BX587" s="296">
        <f t="shared" si="191"/>
        <v>0.43</v>
      </c>
      <c r="BY587">
        <f t="shared" si="192"/>
        <v>0</v>
      </c>
      <c r="BZ587" s="302">
        <f t="shared" si="193"/>
        <v>19.908633513020959</v>
      </c>
      <c r="CB587" s="297">
        <v>0.6</v>
      </c>
      <c r="CC587" s="297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18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6" t="str">
        <f>+VLOOKUP(G588,Liste!$A$7:$H$69,8,FALSE)</f>
        <v>Résineux</v>
      </c>
      <c r="BU588" s="296">
        <f t="shared" si="189"/>
        <v>0</v>
      </c>
      <c r="BV588" s="298">
        <f t="shared" si="190"/>
        <v>1</v>
      </c>
      <c r="BW588" s="317">
        <v>0</v>
      </c>
      <c r="BX588" s="296">
        <f t="shared" si="191"/>
        <v>0.43</v>
      </c>
      <c r="BY588">
        <f t="shared" si="192"/>
        <v>0</v>
      </c>
      <c r="BZ588" s="302">
        <f t="shared" si="193"/>
        <v>19.908633513020959</v>
      </c>
      <c r="CB588" s="297">
        <v>0.6</v>
      </c>
      <c r="CC588" s="297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18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6" t="str">
        <f>+VLOOKUP(G589,Liste!$A$7:$H$69,8,FALSE)</f>
        <v>Résineux</v>
      </c>
      <c r="BU589" s="296">
        <f t="shared" si="189"/>
        <v>0</v>
      </c>
      <c r="BV589" s="298">
        <f t="shared" si="190"/>
        <v>1</v>
      </c>
      <c r="BW589" s="317">
        <v>0</v>
      </c>
      <c r="BX589" s="296">
        <f t="shared" si="191"/>
        <v>0.43</v>
      </c>
      <c r="BY589">
        <f t="shared" si="192"/>
        <v>0</v>
      </c>
      <c r="BZ589" s="302">
        <f t="shared" si="193"/>
        <v>19.908633513020959</v>
      </c>
      <c r="CB589" s="297">
        <v>0.6</v>
      </c>
      <c r="CC589" s="297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18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6" t="str">
        <f>+VLOOKUP(G590,Liste!$A$7:$H$69,8,FALSE)</f>
        <v>Résineux</v>
      </c>
      <c r="BU590" s="296">
        <f t="shared" si="189"/>
        <v>0</v>
      </c>
      <c r="BV590" s="298">
        <f t="shared" si="190"/>
        <v>1</v>
      </c>
      <c r="BW590" s="317">
        <v>0</v>
      </c>
      <c r="BX590" s="296">
        <f t="shared" si="191"/>
        <v>0.43</v>
      </c>
      <c r="BY590">
        <f t="shared" si="192"/>
        <v>0</v>
      </c>
      <c r="BZ590" s="302">
        <f t="shared" si="193"/>
        <v>19.908633513020959</v>
      </c>
      <c r="CB590" s="297">
        <v>0.6</v>
      </c>
      <c r="CC590" s="297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18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6" t="str">
        <f>+VLOOKUP(G591,Liste!$A$7:$H$69,8,FALSE)</f>
        <v>Résineux</v>
      </c>
      <c r="BU591" s="296">
        <f t="shared" si="189"/>
        <v>0</v>
      </c>
      <c r="BV591" s="298">
        <f t="shared" si="190"/>
        <v>1</v>
      </c>
      <c r="BW591" s="317">
        <v>0</v>
      </c>
      <c r="BX591" s="296">
        <f t="shared" si="191"/>
        <v>0.43</v>
      </c>
      <c r="BY591">
        <f t="shared" si="192"/>
        <v>0</v>
      </c>
      <c r="BZ591" s="302">
        <f t="shared" si="193"/>
        <v>19.908633513020959</v>
      </c>
      <c r="CB591" s="297">
        <v>0.6</v>
      </c>
      <c r="CC591" s="297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18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6" t="str">
        <f>+VLOOKUP(G592,Liste!$A$7:$H$69,8,FALSE)</f>
        <v>Résineux</v>
      </c>
      <c r="BU592" s="296">
        <f t="shared" si="189"/>
        <v>0</v>
      </c>
      <c r="BV592" s="298">
        <f t="shared" si="190"/>
        <v>1</v>
      </c>
      <c r="BW592" s="317">
        <v>0</v>
      </c>
      <c r="BX592" s="296">
        <f t="shared" si="191"/>
        <v>0.43</v>
      </c>
      <c r="BY592">
        <f t="shared" si="192"/>
        <v>19.279649082082351</v>
      </c>
      <c r="BZ592" s="302">
        <f t="shared" si="193"/>
        <v>39.18828259510331</v>
      </c>
      <c r="CB592" s="297">
        <v>0.6</v>
      </c>
      <c r="CC592" s="297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18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6" t="str">
        <f>+VLOOKUP(G593,Liste!$A$7:$H$69,8,FALSE)</f>
        <v>Résineux</v>
      </c>
      <c r="BU593" s="296">
        <f t="shared" si="189"/>
        <v>0</v>
      </c>
      <c r="BV593" s="298">
        <f t="shared" si="190"/>
        <v>1</v>
      </c>
      <c r="BW593" s="317">
        <v>0</v>
      </c>
      <c r="BX593" s="296">
        <f t="shared" si="191"/>
        <v>0.43</v>
      </c>
      <c r="BY593">
        <f t="shared" si="192"/>
        <v>0</v>
      </c>
      <c r="BZ593" s="302">
        <f t="shared" si="193"/>
        <v>39.18828259510331</v>
      </c>
      <c r="CB593" s="297">
        <v>0.6</v>
      </c>
      <c r="CC593" s="297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18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6" t="str">
        <f>+VLOOKUP(G594,Liste!$A$7:$H$69,8,FALSE)</f>
        <v>Résineux</v>
      </c>
      <c r="BU594" s="296">
        <f t="shared" si="189"/>
        <v>0</v>
      </c>
      <c r="BV594" s="298">
        <f t="shared" si="190"/>
        <v>1</v>
      </c>
      <c r="BW594" s="317">
        <v>0</v>
      </c>
      <c r="BX594" s="296">
        <f t="shared" si="191"/>
        <v>0.43</v>
      </c>
      <c r="BY594">
        <f t="shared" si="192"/>
        <v>0</v>
      </c>
      <c r="BZ594" s="302">
        <f t="shared" si="193"/>
        <v>39.18828259510331</v>
      </c>
      <c r="CB594" s="297">
        <v>0.6</v>
      </c>
      <c r="CC594" s="297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18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6" t="str">
        <f>+VLOOKUP(G595,Liste!$A$7:$H$69,8,FALSE)</f>
        <v>Résineux</v>
      </c>
      <c r="BU595" s="296">
        <f t="shared" si="189"/>
        <v>0</v>
      </c>
      <c r="BV595" s="298">
        <f t="shared" si="190"/>
        <v>1</v>
      </c>
      <c r="BW595" s="317">
        <v>0</v>
      </c>
      <c r="BX595" s="296">
        <f t="shared" si="191"/>
        <v>0.43</v>
      </c>
      <c r="BY595">
        <f t="shared" si="192"/>
        <v>0</v>
      </c>
      <c r="BZ595" s="302">
        <f t="shared" si="193"/>
        <v>39.18828259510331</v>
      </c>
      <c r="CB595" s="297">
        <v>0.6</v>
      </c>
      <c r="CC595" s="297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18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6" t="str">
        <f>+VLOOKUP(G596,Liste!$A$7:$H$69,8,FALSE)</f>
        <v>Résineux</v>
      </c>
      <c r="BU596" s="296">
        <f t="shared" si="189"/>
        <v>0</v>
      </c>
      <c r="BV596" s="298">
        <f t="shared" si="190"/>
        <v>1</v>
      </c>
      <c r="BW596" s="317">
        <v>0</v>
      </c>
      <c r="BX596" s="296">
        <f t="shared" si="191"/>
        <v>0.43</v>
      </c>
      <c r="BY596">
        <f t="shared" si="192"/>
        <v>0</v>
      </c>
      <c r="BZ596" s="302">
        <f t="shared" si="193"/>
        <v>39.18828259510331</v>
      </c>
      <c r="CB596" s="297">
        <v>0.6</v>
      </c>
      <c r="CC596" s="297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18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6" t="str">
        <f>+VLOOKUP(G597,Liste!$A$7:$H$69,8,FALSE)</f>
        <v>Résineux</v>
      </c>
      <c r="BU597" s="296">
        <f t="shared" si="189"/>
        <v>0</v>
      </c>
      <c r="BV597" s="298">
        <f t="shared" si="190"/>
        <v>1</v>
      </c>
      <c r="BW597" s="317">
        <v>0</v>
      </c>
      <c r="BX597" s="296">
        <f t="shared" si="191"/>
        <v>0.43</v>
      </c>
      <c r="BY597">
        <f t="shared" si="192"/>
        <v>0</v>
      </c>
      <c r="BZ597" s="302">
        <f t="shared" si="193"/>
        <v>39.18828259510331</v>
      </c>
      <c r="CB597" s="297">
        <v>0.6</v>
      </c>
      <c r="CC597" s="297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18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6" t="str">
        <f>+VLOOKUP(G598,Liste!$A$7:$H$69,8,FALSE)</f>
        <v>Résineux</v>
      </c>
      <c r="BU598" s="296">
        <f t="shared" si="189"/>
        <v>0</v>
      </c>
      <c r="BV598" s="298">
        <f t="shared" si="190"/>
        <v>1</v>
      </c>
      <c r="BW598" s="317">
        <v>0</v>
      </c>
      <c r="BX598" s="296">
        <f t="shared" si="191"/>
        <v>0.43</v>
      </c>
      <c r="BY598">
        <f t="shared" si="192"/>
        <v>0</v>
      </c>
      <c r="BZ598" s="302">
        <f t="shared" si="193"/>
        <v>39.18828259510331</v>
      </c>
      <c r="CB598" s="297">
        <v>0.6</v>
      </c>
      <c r="CC598" s="297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18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6" t="str">
        <f>+VLOOKUP(G599,Liste!$A$7:$H$69,8,FALSE)</f>
        <v>Résineux</v>
      </c>
      <c r="BU599" s="296">
        <f t="shared" si="189"/>
        <v>0</v>
      </c>
      <c r="BV599" s="298">
        <f t="shared" si="190"/>
        <v>1</v>
      </c>
      <c r="BW599" s="317">
        <v>0</v>
      </c>
      <c r="BX599" s="296">
        <f t="shared" si="191"/>
        <v>0.43</v>
      </c>
      <c r="BY599">
        <f t="shared" si="192"/>
        <v>28.376249322441939</v>
      </c>
      <c r="BZ599" s="302">
        <f t="shared" si="193"/>
        <v>67.564531917545253</v>
      </c>
      <c r="CB599" s="297">
        <v>0.6</v>
      </c>
      <c r="CC599" s="297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18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6" t="str">
        <f>+VLOOKUP(G600,Liste!$A$7:$H$69,8,FALSE)</f>
        <v>Résineux</v>
      </c>
      <c r="BU600" s="296">
        <f t="shared" si="189"/>
        <v>0</v>
      </c>
      <c r="BV600" s="298">
        <f t="shared" si="190"/>
        <v>1</v>
      </c>
      <c r="BW600" s="317">
        <v>0</v>
      </c>
      <c r="BX600" s="296">
        <f t="shared" si="191"/>
        <v>0.43</v>
      </c>
      <c r="BY600">
        <f t="shared" si="192"/>
        <v>0</v>
      </c>
      <c r="BZ600" s="302">
        <f t="shared" si="193"/>
        <v>0</v>
      </c>
      <c r="CB600" s="297">
        <v>0.6</v>
      </c>
      <c r="CC600" s="297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18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6" t="str">
        <f>+VLOOKUP(G601,Liste!$A$7:$H$69,8,FALSE)</f>
        <v>Résineux</v>
      </c>
      <c r="BU601" s="296">
        <f t="shared" si="189"/>
        <v>0</v>
      </c>
      <c r="BV601" s="298">
        <f t="shared" si="190"/>
        <v>1</v>
      </c>
      <c r="BW601" s="317">
        <v>0</v>
      </c>
      <c r="BX601" s="296">
        <f t="shared" si="191"/>
        <v>0.43</v>
      </c>
      <c r="BY601">
        <f t="shared" si="192"/>
        <v>0</v>
      </c>
      <c r="BZ601" s="302">
        <f t="shared" si="193"/>
        <v>0</v>
      </c>
      <c r="CB601" s="297">
        <v>0.6</v>
      </c>
      <c r="CC601" s="297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18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6" t="str">
        <f>+VLOOKUP(G602,Liste!$A$7:$H$69,8,FALSE)</f>
        <v>Résineux</v>
      </c>
      <c r="BU602" s="296">
        <f t="shared" si="189"/>
        <v>0</v>
      </c>
      <c r="BV602" s="298">
        <f t="shared" si="190"/>
        <v>1</v>
      </c>
      <c r="BW602" s="317">
        <v>0</v>
      </c>
      <c r="BX602" s="296">
        <f t="shared" si="191"/>
        <v>0.43</v>
      </c>
      <c r="BY602">
        <f t="shared" si="192"/>
        <v>0</v>
      </c>
      <c r="BZ602" s="302">
        <f t="shared" si="193"/>
        <v>0</v>
      </c>
      <c r="CB602" s="297">
        <v>0.6</v>
      </c>
      <c r="CC602" s="297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18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6" t="str">
        <f>+VLOOKUP(G603,Liste!$A$7:$H$69,8,FALSE)</f>
        <v>Résineux</v>
      </c>
      <c r="BU603" s="296">
        <f t="shared" si="189"/>
        <v>0</v>
      </c>
      <c r="BV603" s="298">
        <f t="shared" si="190"/>
        <v>1</v>
      </c>
      <c r="BW603" s="317">
        <v>0</v>
      </c>
      <c r="BX603" s="296">
        <f t="shared" si="191"/>
        <v>0.43</v>
      </c>
      <c r="BY603">
        <f t="shared" si="192"/>
        <v>0</v>
      </c>
      <c r="BZ603" s="302">
        <f t="shared" si="193"/>
        <v>0</v>
      </c>
      <c r="CB603" s="297">
        <v>0.6</v>
      </c>
      <c r="CC603" s="297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18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6" t="str">
        <f>+VLOOKUP(G604,Liste!$A$7:$H$69,8,FALSE)</f>
        <v>Résineux</v>
      </c>
      <c r="BU604" s="296">
        <f t="shared" si="189"/>
        <v>0</v>
      </c>
      <c r="BV604" s="298">
        <f t="shared" si="190"/>
        <v>1</v>
      </c>
      <c r="BW604" s="317">
        <v>0</v>
      </c>
      <c r="BX604" s="296">
        <f t="shared" si="191"/>
        <v>0.43</v>
      </c>
      <c r="BY604">
        <f t="shared" si="192"/>
        <v>0</v>
      </c>
      <c r="BZ604" s="302">
        <f t="shared" si="193"/>
        <v>0</v>
      </c>
      <c r="CB604" s="297">
        <v>0.6</v>
      </c>
      <c r="CC604" s="297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18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6" t="str">
        <f>+VLOOKUP(G605,Liste!$A$7:$H$69,8,FALSE)</f>
        <v>Résineux</v>
      </c>
      <c r="BU605" s="296">
        <f t="shared" si="189"/>
        <v>0</v>
      </c>
      <c r="BV605" s="298">
        <f t="shared" si="190"/>
        <v>1</v>
      </c>
      <c r="BW605" s="317">
        <v>0</v>
      </c>
      <c r="BX605" s="296">
        <f t="shared" si="191"/>
        <v>0.43</v>
      </c>
      <c r="BY605">
        <f t="shared" si="192"/>
        <v>0</v>
      </c>
      <c r="BZ605" s="302">
        <f t="shared" si="193"/>
        <v>0</v>
      </c>
      <c r="CB605" s="297">
        <v>0.6</v>
      </c>
      <c r="CC605" s="297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18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6" t="str">
        <f>+VLOOKUP(G606,Liste!$A$7:$H$69,8,FALSE)</f>
        <v>Résineux</v>
      </c>
      <c r="BU606" s="296">
        <f t="shared" si="189"/>
        <v>0</v>
      </c>
      <c r="BV606" s="298">
        <f t="shared" si="190"/>
        <v>1</v>
      </c>
      <c r="BW606" s="317">
        <v>0</v>
      </c>
      <c r="BX606" s="296">
        <f t="shared" si="191"/>
        <v>0.43</v>
      </c>
      <c r="BY606">
        <f t="shared" si="192"/>
        <v>0</v>
      </c>
      <c r="BZ606" s="302">
        <f t="shared" si="193"/>
        <v>0</v>
      </c>
      <c r="CB606" s="297">
        <v>0.6</v>
      </c>
      <c r="CC606" s="297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18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6" t="str">
        <f>+VLOOKUP(G607,Liste!$A$7:$H$69,8,FALSE)</f>
        <v>Résineux</v>
      </c>
      <c r="BU607" s="296">
        <f t="shared" si="189"/>
        <v>0</v>
      </c>
      <c r="BV607" s="298">
        <f t="shared" si="190"/>
        <v>1</v>
      </c>
      <c r="BW607" s="317">
        <v>0</v>
      </c>
      <c r="BX607" s="296">
        <f t="shared" si="191"/>
        <v>0.43</v>
      </c>
      <c r="BY607">
        <f t="shared" si="192"/>
        <v>0</v>
      </c>
      <c r="BZ607" s="302">
        <f t="shared" si="193"/>
        <v>0</v>
      </c>
      <c r="CB607" s="297">
        <v>0.6</v>
      </c>
      <c r="CC607" s="297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18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6" t="str">
        <f>+VLOOKUP(G608,Liste!$A$7:$H$69,8,FALSE)</f>
        <v>Résineux</v>
      </c>
      <c r="BU608" s="296">
        <f t="shared" si="189"/>
        <v>0</v>
      </c>
      <c r="BV608" s="298">
        <f t="shared" si="190"/>
        <v>1</v>
      </c>
      <c r="BW608" s="317">
        <v>0</v>
      </c>
      <c r="BX608" s="296">
        <f t="shared" si="191"/>
        <v>0.43</v>
      </c>
      <c r="BY608">
        <f t="shared" si="192"/>
        <v>0</v>
      </c>
      <c r="BZ608" s="302">
        <f t="shared" si="193"/>
        <v>0</v>
      </c>
      <c r="CB608" s="297">
        <v>0.6</v>
      </c>
      <c r="CC608" s="297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18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6" t="str">
        <f>+VLOOKUP(G609,Liste!$A$7:$H$69,8,FALSE)</f>
        <v>Résineux</v>
      </c>
      <c r="BU609" s="296">
        <f t="shared" si="189"/>
        <v>0</v>
      </c>
      <c r="BV609" s="298">
        <f t="shared" si="190"/>
        <v>1</v>
      </c>
      <c r="BW609" s="317">
        <v>0</v>
      </c>
      <c r="BX609" s="296">
        <f t="shared" si="191"/>
        <v>0.43</v>
      </c>
      <c r="BY609">
        <f t="shared" si="192"/>
        <v>0</v>
      </c>
      <c r="BZ609" s="302">
        <f t="shared" si="193"/>
        <v>0</v>
      </c>
      <c r="CB609" s="297">
        <v>0.6</v>
      </c>
      <c r="CC609" s="297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18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6" t="str">
        <f>+VLOOKUP(G610,Liste!$A$7:$H$69,8,FALSE)</f>
        <v>Résineux</v>
      </c>
      <c r="BU610" s="296">
        <f t="shared" si="189"/>
        <v>0</v>
      </c>
      <c r="BV610" s="298">
        <f t="shared" si="190"/>
        <v>1</v>
      </c>
      <c r="BW610" s="317">
        <v>0</v>
      </c>
      <c r="BX610" s="296">
        <f t="shared" si="191"/>
        <v>0.43</v>
      </c>
      <c r="BY610">
        <f t="shared" si="192"/>
        <v>0</v>
      </c>
      <c r="BZ610" s="302">
        <f t="shared" si="193"/>
        <v>0</v>
      </c>
      <c r="CB610" s="297">
        <v>0.6</v>
      </c>
      <c r="CC610" s="297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18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6" t="str">
        <f>+VLOOKUP(G611,Liste!$A$7:$H$69,8,FALSE)</f>
        <v>Résineux</v>
      </c>
      <c r="BU611" s="296">
        <f t="shared" si="189"/>
        <v>0</v>
      </c>
      <c r="BV611" s="298">
        <f t="shared" si="190"/>
        <v>1</v>
      </c>
      <c r="BW611" s="317">
        <v>0</v>
      </c>
      <c r="BX611" s="296">
        <f t="shared" si="191"/>
        <v>0.43</v>
      </c>
      <c r="BY611">
        <f t="shared" si="192"/>
        <v>0</v>
      </c>
      <c r="BZ611" s="302">
        <f t="shared" si="193"/>
        <v>0</v>
      </c>
      <c r="CB611" s="297">
        <v>0.6</v>
      </c>
      <c r="CC611" s="297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18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6" t="str">
        <f>+VLOOKUP(G612,Liste!$A$7:$H$69,8,FALSE)</f>
        <v>Résineux</v>
      </c>
      <c r="BU612" s="296">
        <f t="shared" si="189"/>
        <v>0</v>
      </c>
      <c r="BV612" s="298">
        <f t="shared" si="190"/>
        <v>1</v>
      </c>
      <c r="BW612" s="317">
        <v>0</v>
      </c>
      <c r="BX612" s="296">
        <f t="shared" si="191"/>
        <v>0.43</v>
      </c>
      <c r="BY612">
        <f t="shared" si="192"/>
        <v>0</v>
      </c>
      <c r="BZ612" s="302">
        <f t="shared" si="193"/>
        <v>0</v>
      </c>
      <c r="CB612" s="297">
        <v>0.6</v>
      </c>
      <c r="CC612" s="297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18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6" t="str">
        <f>+VLOOKUP(G613,Liste!$A$7:$H$69,8,FALSE)</f>
        <v>Résineux</v>
      </c>
      <c r="BU613" s="296">
        <f t="shared" si="189"/>
        <v>0</v>
      </c>
      <c r="BV613" s="298">
        <f t="shared" si="190"/>
        <v>1</v>
      </c>
      <c r="BW613" s="317">
        <v>0</v>
      </c>
      <c r="BX613" s="296">
        <f t="shared" si="191"/>
        <v>0.43</v>
      </c>
      <c r="BY613">
        <f t="shared" si="192"/>
        <v>0</v>
      </c>
      <c r="BZ613" s="302">
        <f t="shared" si="193"/>
        <v>0</v>
      </c>
      <c r="CB613" s="297">
        <v>0.6</v>
      </c>
      <c r="CC613" s="297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18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6" t="str">
        <f>+VLOOKUP(G614,Liste!$A$7:$H$69,8,FALSE)</f>
        <v>Résineux</v>
      </c>
      <c r="BU614" s="296">
        <f t="shared" si="189"/>
        <v>0</v>
      </c>
      <c r="BV614" s="298">
        <f t="shared" si="190"/>
        <v>1</v>
      </c>
      <c r="BW614" s="317">
        <v>0</v>
      </c>
      <c r="BX614" s="296">
        <f t="shared" si="191"/>
        <v>0.43</v>
      </c>
      <c r="BY614">
        <f t="shared" si="192"/>
        <v>0</v>
      </c>
      <c r="BZ614" s="302">
        <f t="shared" si="193"/>
        <v>0</v>
      </c>
      <c r="CB614" s="297">
        <v>0.6</v>
      </c>
      <c r="CC614" s="297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18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6" t="str">
        <f>+VLOOKUP(G615,Liste!$A$7:$H$69,8,FALSE)</f>
        <v>Résineux</v>
      </c>
      <c r="BU615" s="296">
        <f t="shared" si="189"/>
        <v>0</v>
      </c>
      <c r="BV615" s="298">
        <f t="shared" si="190"/>
        <v>1</v>
      </c>
      <c r="BW615" s="317">
        <v>0</v>
      </c>
      <c r="BX615" s="296">
        <f t="shared" si="191"/>
        <v>0.43</v>
      </c>
      <c r="BY615">
        <f t="shared" si="192"/>
        <v>0</v>
      </c>
      <c r="BZ615" s="302">
        <f t="shared" si="193"/>
        <v>0</v>
      </c>
      <c r="CB615" s="297">
        <v>0.6</v>
      </c>
      <c r="CC615" s="297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18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6" t="str">
        <f>+VLOOKUP(G616,Liste!$A$7:$H$69,8,FALSE)</f>
        <v>Résineux</v>
      </c>
      <c r="BU616" s="296">
        <f t="shared" si="189"/>
        <v>0</v>
      </c>
      <c r="BV616" s="298">
        <f t="shared" si="190"/>
        <v>1</v>
      </c>
      <c r="BW616" s="317">
        <v>0</v>
      </c>
      <c r="BX616" s="296">
        <f t="shared" si="191"/>
        <v>0.43</v>
      </c>
      <c r="BY616">
        <f t="shared" si="192"/>
        <v>0</v>
      </c>
      <c r="BZ616" s="302">
        <f t="shared" si="193"/>
        <v>0</v>
      </c>
      <c r="CB616" s="297">
        <v>0.6</v>
      </c>
      <c r="CC616" s="297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18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6" t="str">
        <f>+VLOOKUP(G617,Liste!$A$7:$H$69,8,FALSE)</f>
        <v>Résineux</v>
      </c>
      <c r="BU617" s="296">
        <f t="shared" si="189"/>
        <v>0</v>
      </c>
      <c r="BV617" s="298">
        <f t="shared" si="190"/>
        <v>1</v>
      </c>
      <c r="BW617" s="317">
        <v>0</v>
      </c>
      <c r="BX617" s="296">
        <f t="shared" si="191"/>
        <v>0.43</v>
      </c>
      <c r="BY617">
        <f t="shared" si="192"/>
        <v>0</v>
      </c>
      <c r="BZ617" s="302">
        <f t="shared" si="193"/>
        <v>0</v>
      </c>
      <c r="CB617" s="297">
        <v>0.6</v>
      </c>
      <c r="CC617" s="297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18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6" t="str">
        <f>+VLOOKUP(G618,Liste!$A$7:$H$69,8,FALSE)</f>
        <v>Résineux</v>
      </c>
      <c r="BU618" s="296">
        <f t="shared" si="189"/>
        <v>0</v>
      </c>
      <c r="BV618" s="298">
        <f t="shared" si="190"/>
        <v>1</v>
      </c>
      <c r="BW618" s="317">
        <v>0</v>
      </c>
      <c r="BX618" s="296">
        <f t="shared" si="191"/>
        <v>0.43</v>
      </c>
      <c r="BY618">
        <f t="shared" si="192"/>
        <v>0</v>
      </c>
      <c r="BZ618" s="302">
        <f t="shared" si="193"/>
        <v>0</v>
      </c>
      <c r="CB618" s="297">
        <v>0.6</v>
      </c>
      <c r="CC618" s="297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18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6" t="str">
        <f>+VLOOKUP(G619,Liste!$A$7:$H$69,8,FALSE)</f>
        <v>Résineux</v>
      </c>
      <c r="BU619" s="296">
        <f t="shared" si="189"/>
        <v>0</v>
      </c>
      <c r="BV619" s="298">
        <f t="shared" si="190"/>
        <v>1</v>
      </c>
      <c r="BW619" s="317">
        <v>0</v>
      </c>
      <c r="BX619" s="296">
        <f t="shared" si="191"/>
        <v>0.43</v>
      </c>
      <c r="BY619">
        <f t="shared" si="192"/>
        <v>0</v>
      </c>
      <c r="BZ619" s="302">
        <f t="shared" si="193"/>
        <v>0</v>
      </c>
      <c r="CB619" s="297">
        <v>0.6</v>
      </c>
      <c r="CC619" s="297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18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6" t="str">
        <f>+VLOOKUP(G620,Liste!$A$7:$H$69,8,FALSE)</f>
        <v>Résineux</v>
      </c>
      <c r="BU620" s="296">
        <f t="shared" si="189"/>
        <v>0</v>
      </c>
      <c r="BV620" s="298">
        <f t="shared" si="190"/>
        <v>1</v>
      </c>
      <c r="BW620" s="317">
        <v>0</v>
      </c>
      <c r="BX620" s="296">
        <f t="shared" si="191"/>
        <v>0.43</v>
      </c>
      <c r="BY620">
        <f t="shared" si="192"/>
        <v>0</v>
      </c>
      <c r="BZ620" s="302">
        <f t="shared" si="193"/>
        <v>0</v>
      </c>
      <c r="CB620" s="297">
        <v>0.6</v>
      </c>
      <c r="CC620" s="297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18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6" t="str">
        <f>+VLOOKUP(G621,Liste!$A$7:$H$69,8,FALSE)</f>
        <v>Résineux</v>
      </c>
      <c r="BU621" s="296">
        <f t="shared" si="189"/>
        <v>0</v>
      </c>
      <c r="BV621" s="298">
        <f t="shared" si="190"/>
        <v>1</v>
      </c>
      <c r="BW621" s="317">
        <v>0</v>
      </c>
      <c r="BX621" s="296">
        <f t="shared" si="191"/>
        <v>0.43</v>
      </c>
      <c r="BY621">
        <f t="shared" si="192"/>
        <v>0</v>
      </c>
      <c r="BZ621" s="302">
        <f t="shared" si="193"/>
        <v>0</v>
      </c>
      <c r="CB621" s="297">
        <v>0.6</v>
      </c>
      <c r="CC621" s="297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18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6" t="str">
        <f>+VLOOKUP(G622,Liste!$A$7:$H$69,8,FALSE)</f>
        <v>Résineux</v>
      </c>
      <c r="BU622" s="296">
        <f t="shared" si="189"/>
        <v>0</v>
      </c>
      <c r="BV622" s="298">
        <f t="shared" si="190"/>
        <v>1</v>
      </c>
      <c r="BW622" s="317">
        <v>0</v>
      </c>
      <c r="BX622" s="296">
        <f t="shared" si="191"/>
        <v>0.43</v>
      </c>
      <c r="BY622">
        <f t="shared" si="192"/>
        <v>0</v>
      </c>
      <c r="BZ622" s="302">
        <f t="shared" si="193"/>
        <v>0</v>
      </c>
      <c r="CB622" s="297">
        <v>0.6</v>
      </c>
      <c r="CC622" s="297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18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6" t="str">
        <f>+VLOOKUP(G623,Liste!$A$7:$H$69,8,FALSE)</f>
        <v>Résineux</v>
      </c>
      <c r="BU623" s="296">
        <f t="shared" si="189"/>
        <v>0</v>
      </c>
      <c r="BV623" s="298">
        <f t="shared" si="190"/>
        <v>1</v>
      </c>
      <c r="BW623" s="317">
        <v>0</v>
      </c>
      <c r="BX623" s="296">
        <f t="shared" si="191"/>
        <v>0.43</v>
      </c>
      <c r="BY623">
        <f t="shared" si="192"/>
        <v>0</v>
      </c>
      <c r="BZ623" s="302">
        <f t="shared" si="193"/>
        <v>0</v>
      </c>
      <c r="CB623" s="297">
        <v>0.6</v>
      </c>
      <c r="CC623" s="297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18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6" t="str">
        <f>+VLOOKUP(G624,Liste!$A$7:$H$69,8,FALSE)</f>
        <v>Résineux</v>
      </c>
      <c r="BU624" s="296">
        <f t="shared" si="189"/>
        <v>0</v>
      </c>
      <c r="BV624" s="298">
        <f t="shared" si="190"/>
        <v>1</v>
      </c>
      <c r="BW624" s="317">
        <v>0</v>
      </c>
      <c r="BX624" s="296">
        <f t="shared" si="191"/>
        <v>0.43</v>
      </c>
      <c r="BY624">
        <f t="shared" si="192"/>
        <v>0</v>
      </c>
      <c r="BZ624" s="302">
        <f t="shared" si="193"/>
        <v>0</v>
      </c>
      <c r="CB624" s="297">
        <v>0.6</v>
      </c>
      <c r="CC624" s="297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18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6" t="str">
        <f>+VLOOKUP(G625,Liste!$A$7:$H$69,8,FALSE)</f>
        <v>Résineux</v>
      </c>
      <c r="BU625" s="296">
        <f t="shared" si="189"/>
        <v>0</v>
      </c>
      <c r="BV625" s="298">
        <f t="shared" si="190"/>
        <v>1</v>
      </c>
      <c r="BW625" s="317">
        <v>0</v>
      </c>
      <c r="BX625" s="296">
        <f t="shared" si="191"/>
        <v>0.43</v>
      </c>
      <c r="BY625">
        <f t="shared" si="192"/>
        <v>0</v>
      </c>
      <c r="BZ625" s="302">
        <f t="shared" si="193"/>
        <v>0</v>
      </c>
      <c r="CB625" s="297">
        <v>0.6</v>
      </c>
      <c r="CC625" s="297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18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6" t="str">
        <f>+VLOOKUP(G626,Liste!$A$7:$H$69,8,FALSE)</f>
        <v>Résineux</v>
      </c>
      <c r="BU626" s="296">
        <f t="shared" si="189"/>
        <v>0</v>
      </c>
      <c r="BV626" s="298">
        <f t="shared" si="190"/>
        <v>1</v>
      </c>
      <c r="BW626" s="317">
        <v>0</v>
      </c>
      <c r="BX626" s="296">
        <f t="shared" si="191"/>
        <v>0.43</v>
      </c>
      <c r="BY626">
        <f t="shared" si="192"/>
        <v>0</v>
      </c>
      <c r="BZ626" s="302">
        <f t="shared" si="193"/>
        <v>0</v>
      </c>
      <c r="CB626" s="297">
        <v>0.6</v>
      </c>
      <c r="CC626" s="297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18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6" t="str">
        <f>+VLOOKUP(G627,Liste!$A$7:$H$69,8,FALSE)</f>
        <v>Résineux</v>
      </c>
      <c r="BU627" s="296">
        <f t="shared" si="189"/>
        <v>0</v>
      </c>
      <c r="BV627" s="298">
        <f t="shared" si="190"/>
        <v>1</v>
      </c>
      <c r="BW627" s="317">
        <v>0</v>
      </c>
      <c r="BX627" s="296">
        <f t="shared" si="191"/>
        <v>0.43</v>
      </c>
      <c r="BY627">
        <f t="shared" si="192"/>
        <v>0</v>
      </c>
      <c r="BZ627" s="302">
        <f t="shared" si="193"/>
        <v>0</v>
      </c>
      <c r="CB627" s="297">
        <v>0.6</v>
      </c>
      <c r="CC627" s="297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18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6" t="str">
        <f>+VLOOKUP(G628,Liste!$A$7:$H$69,8,FALSE)</f>
        <v>Résineux</v>
      </c>
      <c r="BU628" s="296">
        <f t="shared" si="189"/>
        <v>0</v>
      </c>
      <c r="BV628" s="298">
        <f t="shared" si="190"/>
        <v>1</v>
      </c>
      <c r="BW628" s="317">
        <v>0</v>
      </c>
      <c r="BX628" s="296">
        <f t="shared" si="191"/>
        <v>0.43</v>
      </c>
      <c r="BY628">
        <f t="shared" si="192"/>
        <v>0</v>
      </c>
      <c r="BZ628" s="302">
        <f t="shared" si="193"/>
        <v>0</v>
      </c>
      <c r="CB628" s="297">
        <v>0.6</v>
      </c>
      <c r="CC628" s="297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18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6" t="str">
        <f>+VLOOKUP(G629,Liste!$A$7:$H$69,8,FALSE)</f>
        <v>Résineux</v>
      </c>
      <c r="BU629" s="296">
        <f t="shared" si="189"/>
        <v>0</v>
      </c>
      <c r="BV629" s="298">
        <f t="shared" si="190"/>
        <v>1</v>
      </c>
      <c r="BW629" s="317">
        <v>0</v>
      </c>
      <c r="BX629" s="296">
        <f t="shared" si="191"/>
        <v>0.43</v>
      </c>
      <c r="BY629">
        <f t="shared" si="192"/>
        <v>0</v>
      </c>
      <c r="BZ629" s="302">
        <f t="shared" si="193"/>
        <v>0</v>
      </c>
      <c r="CB629" s="297">
        <v>0.6</v>
      </c>
      <c r="CC629" s="297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18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6" t="str">
        <f>+VLOOKUP(G630,Liste!$A$7:$H$69,8,FALSE)</f>
        <v>Résineux</v>
      </c>
      <c r="BU630" s="296">
        <f t="shared" si="189"/>
        <v>0</v>
      </c>
      <c r="BV630" s="298">
        <f t="shared" si="190"/>
        <v>1</v>
      </c>
      <c r="BW630" s="317">
        <v>0</v>
      </c>
      <c r="BX630" s="296">
        <f t="shared" si="191"/>
        <v>0.43</v>
      </c>
      <c r="BY630">
        <f t="shared" si="192"/>
        <v>0</v>
      </c>
      <c r="BZ630" s="302">
        <f t="shared" si="193"/>
        <v>0</v>
      </c>
      <c r="CB630" s="297">
        <v>0.6</v>
      </c>
      <c r="CC630" s="297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18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6" t="str">
        <f>+VLOOKUP(G631,Liste!$A$7:$H$69,8,FALSE)</f>
        <v>Résineux</v>
      </c>
      <c r="BU631" s="296">
        <f t="shared" si="189"/>
        <v>0</v>
      </c>
      <c r="BV631" s="298">
        <f t="shared" si="190"/>
        <v>1</v>
      </c>
      <c r="BW631" s="317">
        <v>0</v>
      </c>
      <c r="BX631" s="296">
        <f t="shared" si="191"/>
        <v>0.43</v>
      </c>
      <c r="BY631">
        <f t="shared" si="192"/>
        <v>0</v>
      </c>
      <c r="BZ631" s="302">
        <f t="shared" si="193"/>
        <v>0</v>
      </c>
      <c r="CB631" s="297">
        <v>0.6</v>
      </c>
      <c r="CC631" s="297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18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6" t="str">
        <f>+VLOOKUP(G632,Liste!$A$7:$H$69,8,FALSE)</f>
        <v>Résineux</v>
      </c>
      <c r="BU632" s="296">
        <f t="shared" si="189"/>
        <v>0</v>
      </c>
      <c r="BV632" s="298">
        <f t="shared" si="190"/>
        <v>1</v>
      </c>
      <c r="BW632" s="317">
        <v>0</v>
      </c>
      <c r="BX632" s="296">
        <f t="shared" si="191"/>
        <v>0.43</v>
      </c>
      <c r="BY632">
        <f t="shared" si="192"/>
        <v>0</v>
      </c>
      <c r="BZ632" s="302">
        <f t="shared" si="193"/>
        <v>0</v>
      </c>
      <c r="CB632" s="297">
        <v>0.6</v>
      </c>
      <c r="CC632" s="297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18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6" t="str">
        <f>+VLOOKUP(G633,Liste!$A$7:$H$69,8,FALSE)</f>
        <v>Résineux</v>
      </c>
      <c r="BU633" s="296">
        <f t="shared" si="189"/>
        <v>0</v>
      </c>
      <c r="BV633" s="298">
        <f t="shared" si="190"/>
        <v>1</v>
      </c>
      <c r="BW633" s="317">
        <v>0</v>
      </c>
      <c r="BX633" s="296">
        <f t="shared" si="191"/>
        <v>0.43</v>
      </c>
      <c r="BY633">
        <f t="shared" si="192"/>
        <v>0</v>
      </c>
      <c r="BZ633" s="302">
        <f t="shared" si="193"/>
        <v>0</v>
      </c>
      <c r="CB633" s="297">
        <v>0.6</v>
      </c>
      <c r="CC633" s="297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18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6" t="str">
        <f>+VLOOKUP(G634,Liste!$A$7:$H$69,8,FALSE)</f>
        <v>Résineux</v>
      </c>
      <c r="BU634" s="296">
        <f t="shared" si="189"/>
        <v>0</v>
      </c>
      <c r="BV634" s="298">
        <f t="shared" si="190"/>
        <v>1</v>
      </c>
      <c r="BW634" s="317">
        <v>0</v>
      </c>
      <c r="BX634" s="296">
        <f t="shared" si="191"/>
        <v>0.43</v>
      </c>
      <c r="BY634">
        <f t="shared" si="192"/>
        <v>0</v>
      </c>
      <c r="BZ634" s="302">
        <f t="shared" si="193"/>
        <v>0</v>
      </c>
      <c r="CB634" s="297">
        <v>0.6</v>
      </c>
      <c r="CC634" s="297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18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6" t="str">
        <f>+VLOOKUP(G635,Liste!$A$7:$H$69,8,FALSE)</f>
        <v>Résineux</v>
      </c>
      <c r="BU635" s="296">
        <f t="shared" si="189"/>
        <v>0</v>
      </c>
      <c r="BV635" s="298">
        <f t="shared" si="190"/>
        <v>1</v>
      </c>
      <c r="BW635" s="317">
        <v>0</v>
      </c>
      <c r="BX635" s="296">
        <f t="shared" si="191"/>
        <v>0.43</v>
      </c>
      <c r="BY635">
        <f t="shared" si="192"/>
        <v>0</v>
      </c>
      <c r="BZ635" s="302">
        <f t="shared" si="193"/>
        <v>0</v>
      </c>
      <c r="CB635" s="297">
        <v>0.6</v>
      </c>
      <c r="CC635" s="297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18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6" t="str">
        <f>+VLOOKUP(G636,Liste!$A$7:$H$69,8,FALSE)</f>
        <v>Résineux</v>
      </c>
      <c r="BU636" s="296">
        <f t="shared" si="189"/>
        <v>0</v>
      </c>
      <c r="BV636" s="298">
        <f t="shared" si="190"/>
        <v>1</v>
      </c>
      <c r="BW636" s="317">
        <v>0</v>
      </c>
      <c r="BX636" s="296">
        <f t="shared" si="191"/>
        <v>0.43</v>
      </c>
      <c r="BY636">
        <f t="shared" si="192"/>
        <v>0</v>
      </c>
      <c r="BZ636" s="302">
        <f t="shared" si="193"/>
        <v>0</v>
      </c>
      <c r="CB636" s="297">
        <v>0.6</v>
      </c>
      <c r="CC636" s="297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18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6" t="str">
        <f>+VLOOKUP(G637,Liste!$A$7:$H$69,8,FALSE)</f>
        <v>Résineux</v>
      </c>
      <c r="BU637" s="296">
        <f t="shared" si="189"/>
        <v>0</v>
      </c>
      <c r="BV637" s="298">
        <f t="shared" si="190"/>
        <v>1</v>
      </c>
      <c r="BW637" s="317">
        <v>0</v>
      </c>
      <c r="BX637" s="296">
        <f t="shared" si="191"/>
        <v>0.43</v>
      </c>
      <c r="BY637">
        <f t="shared" si="192"/>
        <v>0</v>
      </c>
      <c r="BZ637" s="302">
        <f t="shared" si="193"/>
        <v>0</v>
      </c>
      <c r="CB637" s="297">
        <v>0.6</v>
      </c>
      <c r="CC637" s="297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18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6" t="str">
        <f>+VLOOKUP(G638,Liste!$A$7:$H$69,8,FALSE)</f>
        <v>Résineux</v>
      </c>
      <c r="BU638" s="296">
        <f t="shared" si="189"/>
        <v>0</v>
      </c>
      <c r="BV638" s="298">
        <f t="shared" si="190"/>
        <v>1</v>
      </c>
      <c r="BW638" s="317">
        <v>0</v>
      </c>
      <c r="BX638" s="296">
        <f t="shared" si="191"/>
        <v>0.43</v>
      </c>
      <c r="BY638">
        <f t="shared" si="192"/>
        <v>0</v>
      </c>
      <c r="BZ638" s="302">
        <f t="shared" si="193"/>
        <v>0</v>
      </c>
      <c r="CB638" s="297">
        <v>0.6</v>
      </c>
      <c r="CC638" s="297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18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6" t="str">
        <f>+VLOOKUP(G639,Liste!$A$7:$H$69,8,FALSE)</f>
        <v>Résineux</v>
      </c>
      <c r="BU639" s="296">
        <f t="shared" si="189"/>
        <v>0</v>
      </c>
      <c r="BV639" s="298">
        <f t="shared" si="190"/>
        <v>1</v>
      </c>
      <c r="BW639" s="317">
        <v>0</v>
      </c>
      <c r="BX639" s="296">
        <f t="shared" si="191"/>
        <v>0.43</v>
      </c>
      <c r="BY639">
        <f t="shared" si="192"/>
        <v>0</v>
      </c>
      <c r="BZ639" s="302">
        <f t="shared" si="193"/>
        <v>0</v>
      </c>
      <c r="CB639" s="297">
        <v>0.6</v>
      </c>
      <c r="CC639" s="297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14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18"/>
      <c r="BM640" s="13">
        <v>43.548404644400001</v>
      </c>
      <c r="BN640" s="13">
        <v>203.46980352883301</v>
      </c>
      <c r="BP640" s="13">
        <v>300.22307244627501</v>
      </c>
      <c r="BQ640" s="13"/>
      <c r="BT640" s="296" t="str">
        <f>+VLOOKUP(G640,Liste!$A$7:$H$69,8,FALSE)</f>
        <v>Feuillus</v>
      </c>
      <c r="BU640" s="296">
        <f t="shared" si="189"/>
        <v>1</v>
      </c>
      <c r="BV640" s="298">
        <f t="shared" si="190"/>
        <v>0</v>
      </c>
      <c r="BW640" s="317">
        <v>0</v>
      </c>
      <c r="BX640" s="296">
        <f t="shared" si="191"/>
        <v>0.25</v>
      </c>
      <c r="BY640">
        <f t="shared" si="192"/>
        <v>0</v>
      </c>
      <c r="BZ640" s="302">
        <f t="shared" si="193"/>
        <v>0</v>
      </c>
      <c r="CB640" s="297">
        <v>0.6</v>
      </c>
      <c r="CC640" s="297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14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18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6" t="str">
        <f>+VLOOKUP(G641,Liste!$A$7:$H$69,8,FALSE)</f>
        <v>Feuillus</v>
      </c>
      <c r="BU641" s="296">
        <f t="shared" si="189"/>
        <v>1</v>
      </c>
      <c r="BV641" s="298">
        <f t="shared" si="190"/>
        <v>0</v>
      </c>
      <c r="BW641" s="317">
        <v>0</v>
      </c>
      <c r="BX641" s="296">
        <f t="shared" si="191"/>
        <v>0.25</v>
      </c>
      <c r="BY641">
        <f t="shared" si="192"/>
        <v>0</v>
      </c>
      <c r="BZ641" s="302">
        <f t="shared" si="193"/>
        <v>0</v>
      </c>
      <c r="CB641" s="297">
        <v>0.6</v>
      </c>
      <c r="CC641" s="297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14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18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6" t="str">
        <f>+VLOOKUP(G642,Liste!$A$7:$H$69,8,FALSE)</f>
        <v>Feuillus</v>
      </c>
      <c r="BU642" s="296">
        <f t="shared" si="189"/>
        <v>1</v>
      </c>
      <c r="BV642" s="298">
        <f t="shared" si="190"/>
        <v>0</v>
      </c>
      <c r="BW642" s="317">
        <v>0</v>
      </c>
      <c r="BX642" s="296">
        <f t="shared" si="191"/>
        <v>0.25</v>
      </c>
      <c r="BY642">
        <f t="shared" si="192"/>
        <v>0</v>
      </c>
      <c r="BZ642" s="302">
        <f t="shared" si="193"/>
        <v>0</v>
      </c>
      <c r="CB642" s="297">
        <v>0.6</v>
      </c>
      <c r="CC642" s="297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14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18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6" t="str">
        <f>+VLOOKUP(G643,Liste!$A$7:$H$69,8,FALSE)</f>
        <v>Feuillus</v>
      </c>
      <c r="BU643" s="296">
        <f t="shared" si="189"/>
        <v>1</v>
      </c>
      <c r="BV643" s="298">
        <f t="shared" si="190"/>
        <v>0</v>
      </c>
      <c r="BW643" s="317">
        <v>0</v>
      </c>
      <c r="BX643" s="296">
        <f t="shared" si="191"/>
        <v>0.25</v>
      </c>
      <c r="BY643">
        <f t="shared" si="192"/>
        <v>0</v>
      </c>
      <c r="BZ643" s="302">
        <f t="shared" si="193"/>
        <v>0</v>
      </c>
      <c r="CB643" s="297">
        <v>0.6</v>
      </c>
      <c r="CC643" s="297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14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18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6" t="str">
        <f>+VLOOKUP(G644,Liste!$A$7:$H$69,8,FALSE)</f>
        <v>Feuillus</v>
      </c>
      <c r="BU644" s="296">
        <f t="shared" ref="BU644:BU707" si="209">IF(BT644="Résineux",0%,100%)</f>
        <v>1</v>
      </c>
      <c r="BV644" s="298">
        <f t="shared" ref="BV644:BV707" si="210">+IF(BT644="Résineux",100%,0%)</f>
        <v>0</v>
      </c>
      <c r="BW644" s="317">
        <v>0</v>
      </c>
      <c r="BX644" s="296">
        <f t="shared" ref="BX644:BX707" si="211">+IF(BV644&lt;&gt;0,0.43,0.25)</f>
        <v>0.25</v>
      </c>
      <c r="BY644">
        <f t="shared" ref="BY644:BY707" si="212">+IF(BJ644&lt;=30,AV644*BX644,0)</f>
        <v>0</v>
      </c>
      <c r="BZ644" s="302">
        <f t="shared" ref="BZ644:BZ707" si="213">+IF(BJ644&gt;=31,0,BY644+BZ643)</f>
        <v>0</v>
      </c>
      <c r="CB644" s="297">
        <v>0.6</v>
      </c>
      <c r="CC644" s="297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14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18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6" t="str">
        <f>+VLOOKUP(G645,Liste!$A$7:$H$69,8,FALSE)</f>
        <v>Feuillus</v>
      </c>
      <c r="BU645" s="296">
        <f t="shared" si="209"/>
        <v>1</v>
      </c>
      <c r="BV645" s="298">
        <f t="shared" si="210"/>
        <v>0</v>
      </c>
      <c r="BW645" s="317">
        <v>0</v>
      </c>
      <c r="BX645" s="296">
        <f t="shared" si="211"/>
        <v>0.25</v>
      </c>
      <c r="BY645">
        <f t="shared" si="212"/>
        <v>0</v>
      </c>
      <c r="BZ645" s="302">
        <f t="shared" si="213"/>
        <v>0</v>
      </c>
      <c r="CB645" s="297">
        <v>0.6</v>
      </c>
      <c r="CC645" s="297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14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18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6" t="str">
        <f>+VLOOKUP(G646,Liste!$A$7:$H$69,8,FALSE)</f>
        <v>Feuillus</v>
      </c>
      <c r="BU646" s="296">
        <f t="shared" si="209"/>
        <v>1</v>
      </c>
      <c r="BV646" s="298">
        <f t="shared" si="210"/>
        <v>0</v>
      </c>
      <c r="BW646" s="317">
        <v>0</v>
      </c>
      <c r="BX646" s="296">
        <f t="shared" si="211"/>
        <v>0.25</v>
      </c>
      <c r="BY646">
        <f t="shared" si="212"/>
        <v>0</v>
      </c>
      <c r="BZ646" s="302">
        <f t="shared" si="213"/>
        <v>0</v>
      </c>
      <c r="CB646" s="297">
        <v>0.6</v>
      </c>
      <c r="CC646" s="297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14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18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6" t="str">
        <f>+VLOOKUP(G647,Liste!$A$7:$H$69,8,FALSE)</f>
        <v>Feuillus</v>
      </c>
      <c r="BU647" s="296">
        <f t="shared" si="209"/>
        <v>1</v>
      </c>
      <c r="BV647" s="298">
        <f t="shared" si="210"/>
        <v>0</v>
      </c>
      <c r="BW647" s="317">
        <v>0</v>
      </c>
      <c r="BX647" s="296">
        <f t="shared" si="211"/>
        <v>0.25</v>
      </c>
      <c r="BY647">
        <f t="shared" si="212"/>
        <v>0</v>
      </c>
      <c r="BZ647" s="302">
        <f t="shared" si="213"/>
        <v>0</v>
      </c>
      <c r="CB647" s="297">
        <v>0.6</v>
      </c>
      <c r="CC647" s="297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14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18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6" t="str">
        <f>+VLOOKUP(G648,Liste!$A$7:$H$69,8,FALSE)</f>
        <v>Feuillus</v>
      </c>
      <c r="BU648" s="296">
        <f t="shared" si="209"/>
        <v>1</v>
      </c>
      <c r="BV648" s="298">
        <f t="shared" si="210"/>
        <v>0</v>
      </c>
      <c r="BW648" s="317">
        <v>0</v>
      </c>
      <c r="BX648" s="296">
        <f t="shared" si="211"/>
        <v>0.25</v>
      </c>
      <c r="BY648">
        <f t="shared" si="212"/>
        <v>0</v>
      </c>
      <c r="BZ648" s="302">
        <f t="shared" si="213"/>
        <v>0</v>
      </c>
      <c r="CB648" s="297">
        <v>0.6</v>
      </c>
      <c r="CC648" s="297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14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18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6" t="str">
        <f>+VLOOKUP(G649,Liste!$A$7:$H$69,8,FALSE)</f>
        <v>Feuillus</v>
      </c>
      <c r="BU649" s="296">
        <f t="shared" si="209"/>
        <v>1</v>
      </c>
      <c r="BV649" s="298">
        <f t="shared" si="210"/>
        <v>0</v>
      </c>
      <c r="BW649" s="317">
        <v>0</v>
      </c>
      <c r="BX649" s="296">
        <f t="shared" si="211"/>
        <v>0.25</v>
      </c>
      <c r="BY649">
        <f t="shared" si="212"/>
        <v>0</v>
      </c>
      <c r="BZ649" s="302">
        <f t="shared" si="213"/>
        <v>0</v>
      </c>
      <c r="CB649" s="297">
        <v>0.6</v>
      </c>
      <c r="CC649" s="297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14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18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6" t="str">
        <f>+VLOOKUP(G650,Liste!$A$7:$H$69,8,FALSE)</f>
        <v>Feuillus</v>
      </c>
      <c r="BU650" s="296">
        <f t="shared" si="209"/>
        <v>1</v>
      </c>
      <c r="BV650" s="298">
        <f t="shared" si="210"/>
        <v>0</v>
      </c>
      <c r="BW650" s="317">
        <v>0</v>
      </c>
      <c r="BX650" s="296">
        <f t="shared" si="211"/>
        <v>0.25</v>
      </c>
      <c r="BY650">
        <f t="shared" si="212"/>
        <v>0</v>
      </c>
      <c r="BZ650" s="302">
        <f t="shared" si="213"/>
        <v>0</v>
      </c>
      <c r="CB650" s="297">
        <v>0.6</v>
      </c>
      <c r="CC650" s="297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14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18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6" t="str">
        <f>+VLOOKUP(G651,Liste!$A$7:$H$69,8,FALSE)</f>
        <v>Feuillus</v>
      </c>
      <c r="BU651" s="296">
        <f t="shared" si="209"/>
        <v>1</v>
      </c>
      <c r="BV651" s="298">
        <f t="shared" si="210"/>
        <v>0</v>
      </c>
      <c r="BW651" s="317">
        <v>0</v>
      </c>
      <c r="BX651" s="296">
        <f t="shared" si="211"/>
        <v>0.25</v>
      </c>
      <c r="BY651">
        <f t="shared" si="212"/>
        <v>0</v>
      </c>
      <c r="BZ651" s="302">
        <f t="shared" si="213"/>
        <v>0</v>
      </c>
      <c r="CB651" s="297">
        <v>0.6</v>
      </c>
      <c r="CC651" s="297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14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18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6" t="str">
        <f>+VLOOKUP(G652,Liste!$A$7:$H$69,8,FALSE)</f>
        <v>Feuillus</v>
      </c>
      <c r="BU652" s="296">
        <f t="shared" si="209"/>
        <v>1</v>
      </c>
      <c r="BV652" s="298">
        <f t="shared" si="210"/>
        <v>0</v>
      </c>
      <c r="BW652" s="317">
        <v>0</v>
      </c>
      <c r="BX652" s="296">
        <f t="shared" si="211"/>
        <v>0.25</v>
      </c>
      <c r="BY652">
        <f t="shared" si="212"/>
        <v>0</v>
      </c>
      <c r="BZ652" s="302">
        <f t="shared" si="213"/>
        <v>0</v>
      </c>
      <c r="CB652" s="297">
        <v>0.6</v>
      </c>
      <c r="CC652" s="297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14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18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6" t="str">
        <f>+VLOOKUP(G653,Liste!$A$7:$H$69,8,FALSE)</f>
        <v>Feuillus</v>
      </c>
      <c r="BU653" s="296">
        <f t="shared" si="209"/>
        <v>1</v>
      </c>
      <c r="BV653" s="298">
        <f t="shared" si="210"/>
        <v>0</v>
      </c>
      <c r="BW653" s="317">
        <v>0</v>
      </c>
      <c r="BX653" s="296">
        <f t="shared" si="211"/>
        <v>0.25</v>
      </c>
      <c r="BY653">
        <f t="shared" si="212"/>
        <v>0</v>
      </c>
      <c r="BZ653" s="302">
        <f t="shared" si="213"/>
        <v>0</v>
      </c>
      <c r="CB653" s="297">
        <v>0.6</v>
      </c>
      <c r="CC653" s="297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14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18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6" t="str">
        <f>+VLOOKUP(G654,Liste!$A$7:$H$69,8,FALSE)</f>
        <v>Feuillus</v>
      </c>
      <c r="BU654" s="296">
        <f t="shared" si="209"/>
        <v>1</v>
      </c>
      <c r="BV654" s="298">
        <f t="shared" si="210"/>
        <v>0</v>
      </c>
      <c r="BW654" s="317">
        <v>0</v>
      </c>
      <c r="BX654" s="296">
        <f t="shared" si="211"/>
        <v>0.25</v>
      </c>
      <c r="BY654">
        <f t="shared" si="212"/>
        <v>0</v>
      </c>
      <c r="BZ654" s="302">
        <f t="shared" si="213"/>
        <v>0</v>
      </c>
      <c r="CB654" s="297">
        <v>0.6</v>
      </c>
      <c r="CC654" s="297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14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18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6" t="str">
        <f>+VLOOKUP(G655,Liste!$A$7:$H$69,8,FALSE)</f>
        <v>Feuillus</v>
      </c>
      <c r="BU655" s="296">
        <f t="shared" si="209"/>
        <v>1</v>
      </c>
      <c r="BV655" s="298">
        <f t="shared" si="210"/>
        <v>0</v>
      </c>
      <c r="BW655" s="317">
        <v>0</v>
      </c>
      <c r="BX655" s="296">
        <f t="shared" si="211"/>
        <v>0.25</v>
      </c>
      <c r="BY655">
        <f t="shared" si="212"/>
        <v>0</v>
      </c>
      <c r="BZ655" s="302">
        <f t="shared" si="213"/>
        <v>0</v>
      </c>
      <c r="CB655" s="297">
        <v>0.6</v>
      </c>
      <c r="CC655" s="297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14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18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6" t="str">
        <f>+VLOOKUP(G656,Liste!$A$7:$H$69,8,FALSE)</f>
        <v>Feuillus</v>
      </c>
      <c r="BU656" s="296">
        <f t="shared" si="209"/>
        <v>1</v>
      </c>
      <c r="BV656" s="298">
        <f t="shared" si="210"/>
        <v>0</v>
      </c>
      <c r="BW656" s="317">
        <v>0</v>
      </c>
      <c r="BX656" s="296">
        <f t="shared" si="211"/>
        <v>0.25</v>
      </c>
      <c r="BY656">
        <f t="shared" si="212"/>
        <v>0</v>
      </c>
      <c r="BZ656" s="302">
        <f t="shared" si="213"/>
        <v>0</v>
      </c>
      <c r="CB656" s="297">
        <v>0.6</v>
      </c>
      <c r="CC656" s="297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14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18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6" t="str">
        <f>+VLOOKUP(G657,Liste!$A$7:$H$69,8,FALSE)</f>
        <v>Feuillus</v>
      </c>
      <c r="BU657" s="296">
        <f t="shared" si="209"/>
        <v>1</v>
      </c>
      <c r="BV657" s="298">
        <f t="shared" si="210"/>
        <v>0</v>
      </c>
      <c r="BW657" s="317">
        <v>0</v>
      </c>
      <c r="BX657" s="296">
        <f t="shared" si="211"/>
        <v>0.25</v>
      </c>
      <c r="BY657">
        <f t="shared" si="212"/>
        <v>0</v>
      </c>
      <c r="BZ657" s="302">
        <f t="shared" si="213"/>
        <v>0</v>
      </c>
      <c r="CB657" s="297">
        <v>0.6</v>
      </c>
      <c r="CC657" s="297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14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18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6" t="str">
        <f>+VLOOKUP(G658,Liste!$A$7:$H$69,8,FALSE)</f>
        <v>Feuillus</v>
      </c>
      <c r="BU658" s="296">
        <f t="shared" si="209"/>
        <v>1</v>
      </c>
      <c r="BV658" s="298">
        <f t="shared" si="210"/>
        <v>0</v>
      </c>
      <c r="BW658" s="317">
        <v>0</v>
      </c>
      <c r="BX658" s="296">
        <f t="shared" si="211"/>
        <v>0.25</v>
      </c>
      <c r="BY658">
        <f t="shared" si="212"/>
        <v>0</v>
      </c>
      <c r="BZ658" s="302">
        <f t="shared" si="213"/>
        <v>0</v>
      </c>
      <c r="CB658" s="297">
        <v>0.6</v>
      </c>
      <c r="CC658" s="297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14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18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6" t="str">
        <f>+VLOOKUP(G659,Liste!$A$7:$H$69,8,FALSE)</f>
        <v>Feuillus</v>
      </c>
      <c r="BU659" s="296">
        <f t="shared" si="209"/>
        <v>1</v>
      </c>
      <c r="BV659" s="298">
        <f t="shared" si="210"/>
        <v>0</v>
      </c>
      <c r="BW659" s="317">
        <v>0</v>
      </c>
      <c r="BX659" s="296">
        <f t="shared" si="211"/>
        <v>0.25</v>
      </c>
      <c r="BY659">
        <f t="shared" si="212"/>
        <v>0</v>
      </c>
      <c r="BZ659" s="302">
        <f t="shared" si="213"/>
        <v>0</v>
      </c>
      <c r="CB659" s="297">
        <v>0.6</v>
      </c>
      <c r="CC659" s="297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14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18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6" t="str">
        <f>+VLOOKUP(G660,Liste!$A$7:$H$69,8,FALSE)</f>
        <v>Feuillus</v>
      </c>
      <c r="BU660" s="296">
        <f t="shared" si="209"/>
        <v>1</v>
      </c>
      <c r="BV660" s="298">
        <f t="shared" si="210"/>
        <v>0</v>
      </c>
      <c r="BW660" s="317">
        <v>0</v>
      </c>
      <c r="BX660" s="296">
        <f t="shared" si="211"/>
        <v>0.25</v>
      </c>
      <c r="BY660">
        <f t="shared" si="212"/>
        <v>0</v>
      </c>
      <c r="BZ660" s="302">
        <f t="shared" si="213"/>
        <v>0</v>
      </c>
      <c r="CB660" s="297">
        <v>0.6</v>
      </c>
      <c r="CC660" s="297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14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18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6" t="str">
        <f>+VLOOKUP(G661,Liste!$A$7:$H$69,8,FALSE)</f>
        <v>Feuillus</v>
      </c>
      <c r="BU661" s="296">
        <f t="shared" si="209"/>
        <v>1</v>
      </c>
      <c r="BV661" s="298">
        <f t="shared" si="210"/>
        <v>0</v>
      </c>
      <c r="BW661" s="317">
        <v>0</v>
      </c>
      <c r="BX661" s="296">
        <f t="shared" si="211"/>
        <v>0.25</v>
      </c>
      <c r="BY661">
        <f t="shared" si="212"/>
        <v>0</v>
      </c>
      <c r="BZ661" s="302">
        <f t="shared" si="213"/>
        <v>0</v>
      </c>
      <c r="CB661" s="297">
        <v>0.6</v>
      </c>
      <c r="CC661" s="297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14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18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6" t="str">
        <f>+VLOOKUP(G662,Liste!$A$7:$H$69,8,FALSE)</f>
        <v>Feuillus</v>
      </c>
      <c r="BU662" s="296">
        <f t="shared" si="209"/>
        <v>1</v>
      </c>
      <c r="BV662" s="298">
        <f t="shared" si="210"/>
        <v>0</v>
      </c>
      <c r="BW662" s="317">
        <v>0</v>
      </c>
      <c r="BX662" s="296">
        <f t="shared" si="211"/>
        <v>0.25</v>
      </c>
      <c r="BY662">
        <f t="shared" si="212"/>
        <v>0</v>
      </c>
      <c r="BZ662" s="302">
        <f t="shared" si="213"/>
        <v>0</v>
      </c>
      <c r="CB662" s="297">
        <v>0.6</v>
      </c>
      <c r="CC662" s="297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14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18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6" t="str">
        <f>+VLOOKUP(G663,Liste!$A$7:$H$69,8,FALSE)</f>
        <v>Feuillus</v>
      </c>
      <c r="BU663" s="296">
        <f t="shared" si="209"/>
        <v>1</v>
      </c>
      <c r="BV663" s="298">
        <f t="shared" si="210"/>
        <v>0</v>
      </c>
      <c r="BW663" s="317">
        <v>0</v>
      </c>
      <c r="BX663" s="296">
        <f t="shared" si="211"/>
        <v>0.25</v>
      </c>
      <c r="BY663">
        <f t="shared" si="212"/>
        <v>0</v>
      </c>
      <c r="BZ663" s="302">
        <f t="shared" si="213"/>
        <v>0</v>
      </c>
      <c r="CB663" s="297">
        <v>0.6</v>
      </c>
      <c r="CC663" s="297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14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18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6" t="str">
        <f>+VLOOKUP(G664,Liste!$A$7:$H$69,8,FALSE)</f>
        <v>Feuillus</v>
      </c>
      <c r="BU664" s="296">
        <f t="shared" si="209"/>
        <v>1</v>
      </c>
      <c r="BV664" s="298">
        <f t="shared" si="210"/>
        <v>0</v>
      </c>
      <c r="BW664" s="317">
        <v>0</v>
      </c>
      <c r="BX664" s="296">
        <f t="shared" si="211"/>
        <v>0.25</v>
      </c>
      <c r="BY664">
        <f t="shared" si="212"/>
        <v>0</v>
      </c>
      <c r="BZ664" s="302">
        <f t="shared" si="213"/>
        <v>0</v>
      </c>
      <c r="CB664" s="297">
        <v>0.6</v>
      </c>
      <c r="CC664" s="297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14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18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6" t="str">
        <f>+VLOOKUP(G665,Liste!$A$7:$H$69,8,FALSE)</f>
        <v>Feuillus</v>
      </c>
      <c r="BU665" s="296">
        <f t="shared" si="209"/>
        <v>1</v>
      </c>
      <c r="BV665" s="298">
        <f t="shared" si="210"/>
        <v>0</v>
      </c>
      <c r="BW665" s="317">
        <v>0</v>
      </c>
      <c r="BX665" s="296">
        <f t="shared" si="211"/>
        <v>0.25</v>
      </c>
      <c r="BY665">
        <f t="shared" si="212"/>
        <v>0</v>
      </c>
      <c r="BZ665" s="302">
        <f t="shared" si="213"/>
        <v>0</v>
      </c>
      <c r="CB665" s="297">
        <v>0.6</v>
      </c>
      <c r="CC665" s="297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14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18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6" t="str">
        <f>+VLOOKUP(G666,Liste!$A$7:$H$69,8,FALSE)</f>
        <v>Feuillus</v>
      </c>
      <c r="BU666" s="296">
        <f t="shared" si="209"/>
        <v>1</v>
      </c>
      <c r="BV666" s="298">
        <f t="shared" si="210"/>
        <v>0</v>
      </c>
      <c r="BW666" s="317">
        <v>0</v>
      </c>
      <c r="BX666" s="296">
        <f t="shared" si="211"/>
        <v>0.25</v>
      </c>
      <c r="BY666">
        <f t="shared" si="212"/>
        <v>0</v>
      </c>
      <c r="BZ666" s="302">
        <f t="shared" si="213"/>
        <v>0</v>
      </c>
      <c r="CB666" s="297">
        <v>0.6</v>
      </c>
      <c r="CC666" s="297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14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18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6" t="str">
        <f>+VLOOKUP(G667,Liste!$A$7:$H$69,8,FALSE)</f>
        <v>Feuillus</v>
      </c>
      <c r="BU667" s="296">
        <f t="shared" si="209"/>
        <v>1</v>
      </c>
      <c r="BV667" s="298">
        <f t="shared" si="210"/>
        <v>0</v>
      </c>
      <c r="BW667" s="317">
        <v>0</v>
      </c>
      <c r="BX667" s="296">
        <f t="shared" si="211"/>
        <v>0.25</v>
      </c>
      <c r="BY667">
        <f t="shared" si="212"/>
        <v>0</v>
      </c>
      <c r="BZ667" s="302">
        <f t="shared" si="213"/>
        <v>0</v>
      </c>
      <c r="CB667" s="297">
        <v>0.6</v>
      </c>
      <c r="CC667" s="297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14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18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6" t="str">
        <f>+VLOOKUP(G668,Liste!$A$7:$H$69,8,FALSE)</f>
        <v>Feuillus</v>
      </c>
      <c r="BU668" s="296">
        <f t="shared" si="209"/>
        <v>1</v>
      </c>
      <c r="BV668" s="298">
        <f t="shared" si="210"/>
        <v>0</v>
      </c>
      <c r="BW668" s="317">
        <v>0</v>
      </c>
      <c r="BX668" s="296">
        <f t="shared" si="211"/>
        <v>0.25</v>
      </c>
      <c r="BY668">
        <f t="shared" si="212"/>
        <v>0</v>
      </c>
      <c r="BZ668" s="302">
        <f t="shared" si="213"/>
        <v>0</v>
      </c>
      <c r="CB668" s="297">
        <v>0.6</v>
      </c>
      <c r="CC668" s="297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14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18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6" t="str">
        <f>+VLOOKUP(G669,Liste!$A$7:$H$69,8,FALSE)</f>
        <v>Feuillus</v>
      </c>
      <c r="BU669" s="296">
        <f t="shared" si="209"/>
        <v>1</v>
      </c>
      <c r="BV669" s="298">
        <f t="shared" si="210"/>
        <v>0</v>
      </c>
      <c r="BW669" s="317">
        <v>0</v>
      </c>
      <c r="BX669" s="296">
        <f t="shared" si="211"/>
        <v>0.25</v>
      </c>
      <c r="BY669">
        <f t="shared" si="212"/>
        <v>0</v>
      </c>
      <c r="BZ669" s="302">
        <f t="shared" si="213"/>
        <v>0</v>
      </c>
      <c r="CB669" s="297">
        <v>0.6</v>
      </c>
      <c r="CC669" s="297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14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18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6" t="str">
        <f>+VLOOKUP(G670,Liste!$A$7:$H$69,8,FALSE)</f>
        <v>Feuillus</v>
      </c>
      <c r="BU670" s="296">
        <f t="shared" si="209"/>
        <v>1</v>
      </c>
      <c r="BV670" s="298">
        <f t="shared" si="210"/>
        <v>0</v>
      </c>
      <c r="BW670" s="317">
        <v>0</v>
      </c>
      <c r="BX670" s="296">
        <f t="shared" si="211"/>
        <v>0.25</v>
      </c>
      <c r="BY670">
        <f t="shared" si="212"/>
        <v>0</v>
      </c>
      <c r="BZ670" s="302">
        <f t="shared" si="213"/>
        <v>0</v>
      </c>
      <c r="CB670" s="297">
        <v>0.6</v>
      </c>
      <c r="CC670" s="297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14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18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6" t="str">
        <f>+VLOOKUP(G671,Liste!$A$7:$H$69,8,FALSE)</f>
        <v>Feuillus</v>
      </c>
      <c r="BU671" s="296">
        <f t="shared" si="209"/>
        <v>1</v>
      </c>
      <c r="BV671" s="298">
        <f t="shared" si="210"/>
        <v>0</v>
      </c>
      <c r="BW671" s="317">
        <v>0</v>
      </c>
      <c r="BX671" s="296">
        <f t="shared" si="211"/>
        <v>0.25</v>
      </c>
      <c r="BY671">
        <f t="shared" si="212"/>
        <v>0</v>
      </c>
      <c r="BZ671" s="302">
        <f t="shared" si="213"/>
        <v>0</v>
      </c>
      <c r="CB671" s="297">
        <v>0.6</v>
      </c>
      <c r="CC671" s="297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14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18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6" t="str">
        <f>+VLOOKUP(G672,Liste!$A$7:$H$69,8,FALSE)</f>
        <v>Feuillus</v>
      </c>
      <c r="BU672" s="296">
        <f t="shared" si="209"/>
        <v>1</v>
      </c>
      <c r="BV672" s="298">
        <f t="shared" si="210"/>
        <v>0</v>
      </c>
      <c r="BW672" s="317">
        <v>0</v>
      </c>
      <c r="BX672" s="296">
        <f t="shared" si="211"/>
        <v>0.25</v>
      </c>
      <c r="BY672">
        <f t="shared" si="212"/>
        <v>0</v>
      </c>
      <c r="BZ672" s="302">
        <f t="shared" si="213"/>
        <v>0</v>
      </c>
      <c r="CB672" s="297">
        <v>0.6</v>
      </c>
      <c r="CC672" s="297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14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18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6" t="str">
        <f>+VLOOKUP(G673,Liste!$A$7:$H$69,8,FALSE)</f>
        <v>Feuillus</v>
      </c>
      <c r="BU673" s="296">
        <f t="shared" si="209"/>
        <v>1</v>
      </c>
      <c r="BV673" s="298">
        <f t="shared" si="210"/>
        <v>0</v>
      </c>
      <c r="BW673" s="317">
        <v>0</v>
      </c>
      <c r="BX673" s="296">
        <f t="shared" si="211"/>
        <v>0.25</v>
      </c>
      <c r="BY673">
        <f t="shared" si="212"/>
        <v>0</v>
      </c>
      <c r="BZ673" s="302">
        <f t="shared" si="213"/>
        <v>0</v>
      </c>
      <c r="CB673" s="297">
        <v>0.6</v>
      </c>
      <c r="CC673" s="297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14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18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6" t="str">
        <f>+VLOOKUP(G674,Liste!$A$7:$H$69,8,FALSE)</f>
        <v>Feuillus</v>
      </c>
      <c r="BU674" s="296">
        <f t="shared" si="209"/>
        <v>1</v>
      </c>
      <c r="BV674" s="298">
        <f t="shared" si="210"/>
        <v>0</v>
      </c>
      <c r="BW674" s="317">
        <v>0</v>
      </c>
      <c r="BX674" s="296">
        <f t="shared" si="211"/>
        <v>0.25</v>
      </c>
      <c r="BY674">
        <f t="shared" si="212"/>
        <v>0</v>
      </c>
      <c r="BZ674" s="302">
        <f t="shared" si="213"/>
        <v>0</v>
      </c>
      <c r="CB674" s="297">
        <v>0.6</v>
      </c>
      <c r="CC674" s="297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14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18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6" t="str">
        <f>+VLOOKUP(G675,Liste!$A$7:$H$69,8,FALSE)</f>
        <v>Feuillus</v>
      </c>
      <c r="BU675" s="296">
        <f t="shared" si="209"/>
        <v>1</v>
      </c>
      <c r="BV675" s="298">
        <f t="shared" si="210"/>
        <v>0</v>
      </c>
      <c r="BW675" s="317">
        <v>0</v>
      </c>
      <c r="BX675" s="296">
        <f t="shared" si="211"/>
        <v>0.25</v>
      </c>
      <c r="BY675">
        <f t="shared" si="212"/>
        <v>0</v>
      </c>
      <c r="BZ675" s="302">
        <f t="shared" si="213"/>
        <v>0</v>
      </c>
      <c r="CB675" s="297">
        <v>0.6</v>
      </c>
      <c r="CC675" s="297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14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18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6" t="str">
        <f>+VLOOKUP(G676,Liste!$A$7:$H$69,8,FALSE)</f>
        <v>Feuillus</v>
      </c>
      <c r="BU676" s="296">
        <f t="shared" si="209"/>
        <v>1</v>
      </c>
      <c r="BV676" s="298">
        <f t="shared" si="210"/>
        <v>0</v>
      </c>
      <c r="BW676" s="317">
        <v>0</v>
      </c>
      <c r="BX676" s="296">
        <f t="shared" si="211"/>
        <v>0.25</v>
      </c>
      <c r="BY676">
        <f t="shared" si="212"/>
        <v>0</v>
      </c>
      <c r="BZ676" s="302">
        <f t="shared" si="213"/>
        <v>0</v>
      </c>
      <c r="CB676" s="297">
        <v>0.6</v>
      </c>
      <c r="CC676" s="297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14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18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6" t="str">
        <f>+VLOOKUP(G677,Liste!$A$7:$H$69,8,FALSE)</f>
        <v>Feuillus</v>
      </c>
      <c r="BU677" s="296">
        <f t="shared" si="209"/>
        <v>1</v>
      </c>
      <c r="BV677" s="298">
        <f t="shared" si="210"/>
        <v>0</v>
      </c>
      <c r="BW677" s="317">
        <v>0</v>
      </c>
      <c r="BX677" s="296">
        <f t="shared" si="211"/>
        <v>0.25</v>
      </c>
      <c r="BY677">
        <f t="shared" si="212"/>
        <v>0</v>
      </c>
      <c r="BZ677" s="302">
        <f t="shared" si="213"/>
        <v>0</v>
      </c>
      <c r="CB677" s="297">
        <v>0.6</v>
      </c>
      <c r="CC677" s="297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14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18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6" t="str">
        <f>+VLOOKUP(G678,Liste!$A$7:$H$69,8,FALSE)</f>
        <v>Feuillus</v>
      </c>
      <c r="BU678" s="296">
        <f t="shared" si="209"/>
        <v>1</v>
      </c>
      <c r="BV678" s="298">
        <f t="shared" si="210"/>
        <v>0</v>
      </c>
      <c r="BW678" s="317">
        <v>0</v>
      </c>
      <c r="BX678" s="296">
        <f t="shared" si="211"/>
        <v>0.25</v>
      </c>
      <c r="BY678">
        <f t="shared" si="212"/>
        <v>0</v>
      </c>
      <c r="BZ678" s="302">
        <f t="shared" si="213"/>
        <v>0</v>
      </c>
      <c r="CB678" s="297">
        <v>0.6</v>
      </c>
      <c r="CC678" s="297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14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18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6" t="str">
        <f>+VLOOKUP(G679,Liste!$A$7:$H$69,8,FALSE)</f>
        <v>Feuillus</v>
      </c>
      <c r="BU679" s="296">
        <f t="shared" si="209"/>
        <v>1</v>
      </c>
      <c r="BV679" s="298">
        <f t="shared" si="210"/>
        <v>0</v>
      </c>
      <c r="BW679" s="317">
        <v>0</v>
      </c>
      <c r="BX679" s="296">
        <f t="shared" si="211"/>
        <v>0.25</v>
      </c>
      <c r="BY679">
        <f t="shared" si="212"/>
        <v>0</v>
      </c>
      <c r="BZ679" s="302">
        <f t="shared" si="213"/>
        <v>0</v>
      </c>
      <c r="CB679" s="297">
        <v>0.6</v>
      </c>
      <c r="CC679" s="297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14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18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6" t="str">
        <f>+VLOOKUP(G680,Liste!$A$7:$H$69,8,FALSE)</f>
        <v>Feuillus</v>
      </c>
      <c r="BU680" s="296">
        <f t="shared" si="209"/>
        <v>1</v>
      </c>
      <c r="BV680" s="298">
        <f t="shared" si="210"/>
        <v>0</v>
      </c>
      <c r="BW680" s="317">
        <v>0</v>
      </c>
      <c r="BX680" s="296">
        <f t="shared" si="211"/>
        <v>0.25</v>
      </c>
      <c r="BY680">
        <f t="shared" si="212"/>
        <v>0</v>
      </c>
      <c r="BZ680" s="302">
        <f t="shared" si="213"/>
        <v>0</v>
      </c>
      <c r="CB680" s="297">
        <v>0.6</v>
      </c>
      <c r="CC680" s="297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14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18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6" t="str">
        <f>+VLOOKUP(G681,Liste!$A$7:$H$69,8,FALSE)</f>
        <v>Feuillus</v>
      </c>
      <c r="BU681" s="296">
        <f t="shared" si="209"/>
        <v>1</v>
      </c>
      <c r="BV681" s="298">
        <f t="shared" si="210"/>
        <v>0</v>
      </c>
      <c r="BW681" s="317">
        <v>0</v>
      </c>
      <c r="BX681" s="296">
        <f t="shared" si="211"/>
        <v>0.25</v>
      </c>
      <c r="BY681">
        <f t="shared" si="212"/>
        <v>0</v>
      </c>
      <c r="BZ681" s="302">
        <f t="shared" si="213"/>
        <v>0</v>
      </c>
      <c r="CB681" s="297">
        <v>0.6</v>
      </c>
      <c r="CC681" s="297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14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18"/>
      <c r="BM682" s="13">
        <v>56.356110888956302</v>
      </c>
      <c r="BN682" s="13">
        <v>270.460424951275</v>
      </c>
      <c r="BP682" s="13">
        <v>328.524705421715</v>
      </c>
      <c r="BQ682" s="13"/>
      <c r="BT682" s="296" t="str">
        <f>+VLOOKUP(G682,Liste!$A$7:$H$69,8,FALSE)</f>
        <v>Feuillus</v>
      </c>
      <c r="BU682" s="296">
        <f t="shared" si="209"/>
        <v>1</v>
      </c>
      <c r="BV682" s="298">
        <f t="shared" si="210"/>
        <v>0</v>
      </c>
      <c r="BW682" s="317">
        <v>0</v>
      </c>
      <c r="BX682" s="296">
        <f t="shared" si="211"/>
        <v>0.25</v>
      </c>
      <c r="BY682">
        <f t="shared" si="212"/>
        <v>0</v>
      </c>
      <c r="BZ682" s="302">
        <f t="shared" si="213"/>
        <v>0</v>
      </c>
      <c r="CB682" s="297">
        <v>0.6</v>
      </c>
      <c r="CC682" s="297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14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18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6" t="str">
        <f>+VLOOKUP(G683,Liste!$A$7:$H$69,8,FALSE)</f>
        <v>Feuillus</v>
      </c>
      <c r="BU683" s="296">
        <f t="shared" si="209"/>
        <v>1</v>
      </c>
      <c r="BV683" s="298">
        <f t="shared" si="210"/>
        <v>0</v>
      </c>
      <c r="BW683" s="317">
        <v>0</v>
      </c>
      <c r="BX683" s="296">
        <f t="shared" si="211"/>
        <v>0.25</v>
      </c>
      <c r="BY683">
        <f t="shared" si="212"/>
        <v>0</v>
      </c>
      <c r="BZ683" s="302">
        <f t="shared" si="213"/>
        <v>0</v>
      </c>
      <c r="CB683" s="297">
        <v>0.6</v>
      </c>
      <c r="CC683" s="297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14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18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6" t="str">
        <f>+VLOOKUP(G684,Liste!$A$7:$H$69,8,FALSE)</f>
        <v>Feuillus</v>
      </c>
      <c r="BU684" s="296">
        <f t="shared" si="209"/>
        <v>1</v>
      </c>
      <c r="BV684" s="298">
        <f t="shared" si="210"/>
        <v>0</v>
      </c>
      <c r="BW684" s="317">
        <v>0</v>
      </c>
      <c r="BX684" s="296">
        <f t="shared" si="211"/>
        <v>0.25</v>
      </c>
      <c r="BY684">
        <f t="shared" si="212"/>
        <v>0</v>
      </c>
      <c r="BZ684" s="302">
        <f t="shared" si="213"/>
        <v>0</v>
      </c>
      <c r="CB684" s="297">
        <v>0.6</v>
      </c>
      <c r="CC684" s="297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14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18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6" t="str">
        <f>+VLOOKUP(G685,Liste!$A$7:$H$69,8,FALSE)</f>
        <v>Feuillus</v>
      </c>
      <c r="BU685" s="296">
        <f t="shared" si="209"/>
        <v>1</v>
      </c>
      <c r="BV685" s="298">
        <f t="shared" si="210"/>
        <v>0</v>
      </c>
      <c r="BW685" s="317">
        <v>0</v>
      </c>
      <c r="BX685" s="296">
        <f t="shared" si="211"/>
        <v>0.25</v>
      </c>
      <c r="BY685">
        <f t="shared" si="212"/>
        <v>0</v>
      </c>
      <c r="BZ685" s="302">
        <f t="shared" si="213"/>
        <v>0</v>
      </c>
      <c r="CB685" s="297">
        <v>0.6</v>
      </c>
      <c r="CC685" s="297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14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18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6" t="str">
        <f>+VLOOKUP(G686,Liste!$A$7:$H$69,8,FALSE)</f>
        <v>Feuillus</v>
      </c>
      <c r="BU686" s="296">
        <f t="shared" si="209"/>
        <v>1</v>
      </c>
      <c r="BV686" s="298">
        <f t="shared" si="210"/>
        <v>0</v>
      </c>
      <c r="BW686" s="317">
        <v>0</v>
      </c>
      <c r="BX686" s="296">
        <f t="shared" si="211"/>
        <v>0.25</v>
      </c>
      <c r="BY686">
        <f t="shared" si="212"/>
        <v>0</v>
      </c>
      <c r="BZ686" s="302">
        <f t="shared" si="213"/>
        <v>0</v>
      </c>
      <c r="CB686" s="297">
        <v>0.6</v>
      </c>
      <c r="CC686" s="297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14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18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6" t="str">
        <f>+VLOOKUP(G687,Liste!$A$7:$H$69,8,FALSE)</f>
        <v>Feuillus</v>
      </c>
      <c r="BU687" s="296">
        <f t="shared" si="209"/>
        <v>1</v>
      </c>
      <c r="BV687" s="298">
        <f t="shared" si="210"/>
        <v>0</v>
      </c>
      <c r="BW687" s="317">
        <v>0</v>
      </c>
      <c r="BX687" s="296">
        <f t="shared" si="211"/>
        <v>0.25</v>
      </c>
      <c r="BY687">
        <f t="shared" si="212"/>
        <v>0</v>
      </c>
      <c r="BZ687" s="302">
        <f t="shared" si="213"/>
        <v>0</v>
      </c>
      <c r="CB687" s="297">
        <v>0.6</v>
      </c>
      <c r="CC687" s="297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14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18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6" t="str">
        <f>+VLOOKUP(G688,Liste!$A$7:$H$69,8,FALSE)</f>
        <v>Feuillus</v>
      </c>
      <c r="BU688" s="296">
        <f t="shared" si="209"/>
        <v>1</v>
      </c>
      <c r="BV688" s="298">
        <f t="shared" si="210"/>
        <v>0</v>
      </c>
      <c r="BW688" s="317">
        <v>0</v>
      </c>
      <c r="BX688" s="296">
        <f t="shared" si="211"/>
        <v>0.25</v>
      </c>
      <c r="BY688">
        <f t="shared" si="212"/>
        <v>0</v>
      </c>
      <c r="BZ688" s="302">
        <f t="shared" si="213"/>
        <v>0</v>
      </c>
      <c r="CB688" s="297">
        <v>0.6</v>
      </c>
      <c r="CC688" s="297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14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18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6" t="str">
        <f>+VLOOKUP(G689,Liste!$A$7:$H$69,8,FALSE)</f>
        <v>Feuillus</v>
      </c>
      <c r="BU689" s="296">
        <f t="shared" si="209"/>
        <v>1</v>
      </c>
      <c r="BV689" s="298">
        <f t="shared" si="210"/>
        <v>0</v>
      </c>
      <c r="BW689" s="317">
        <v>0</v>
      </c>
      <c r="BX689" s="296">
        <f t="shared" si="211"/>
        <v>0.25</v>
      </c>
      <c r="BY689">
        <f t="shared" si="212"/>
        <v>0</v>
      </c>
      <c r="BZ689" s="302">
        <f t="shared" si="213"/>
        <v>0</v>
      </c>
      <c r="CB689" s="297">
        <v>0.6</v>
      </c>
      <c r="CC689" s="297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14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18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6" t="str">
        <f>+VLOOKUP(G690,Liste!$A$7:$H$69,8,FALSE)</f>
        <v>Feuillus</v>
      </c>
      <c r="BU690" s="296">
        <f t="shared" si="209"/>
        <v>1</v>
      </c>
      <c r="BV690" s="298">
        <f t="shared" si="210"/>
        <v>0</v>
      </c>
      <c r="BW690" s="317">
        <v>0</v>
      </c>
      <c r="BX690" s="296">
        <f t="shared" si="211"/>
        <v>0.25</v>
      </c>
      <c r="BY690">
        <f t="shared" si="212"/>
        <v>0</v>
      </c>
      <c r="BZ690" s="302">
        <f t="shared" si="213"/>
        <v>0</v>
      </c>
      <c r="CB690" s="297">
        <v>0.6</v>
      </c>
      <c r="CC690" s="297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14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18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6" t="str">
        <f>+VLOOKUP(G691,Liste!$A$7:$H$69,8,FALSE)</f>
        <v>Feuillus</v>
      </c>
      <c r="BU691" s="296">
        <f t="shared" si="209"/>
        <v>1</v>
      </c>
      <c r="BV691" s="298">
        <f t="shared" si="210"/>
        <v>0</v>
      </c>
      <c r="BW691" s="317">
        <v>0</v>
      </c>
      <c r="BX691" s="296">
        <f t="shared" si="211"/>
        <v>0.25</v>
      </c>
      <c r="BY691">
        <f t="shared" si="212"/>
        <v>0</v>
      </c>
      <c r="BZ691" s="302">
        <f t="shared" si="213"/>
        <v>0</v>
      </c>
      <c r="CB691" s="297">
        <v>0.6</v>
      </c>
      <c r="CC691" s="297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14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18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6" t="str">
        <f>+VLOOKUP(G692,Liste!$A$7:$H$69,8,FALSE)</f>
        <v>Feuillus</v>
      </c>
      <c r="BU692" s="296">
        <f t="shared" si="209"/>
        <v>1</v>
      </c>
      <c r="BV692" s="298">
        <f t="shared" si="210"/>
        <v>0</v>
      </c>
      <c r="BW692" s="317">
        <v>0</v>
      </c>
      <c r="BX692" s="296">
        <f t="shared" si="211"/>
        <v>0.25</v>
      </c>
      <c r="BY692">
        <f t="shared" si="212"/>
        <v>0</v>
      </c>
      <c r="BZ692" s="302">
        <f t="shared" si="213"/>
        <v>0</v>
      </c>
      <c r="CB692" s="297">
        <v>0.6</v>
      </c>
      <c r="CC692" s="297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14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18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6" t="str">
        <f>+VLOOKUP(G693,Liste!$A$7:$H$69,8,FALSE)</f>
        <v>Feuillus</v>
      </c>
      <c r="BU693" s="296">
        <f t="shared" si="209"/>
        <v>1</v>
      </c>
      <c r="BV693" s="298">
        <f t="shared" si="210"/>
        <v>0</v>
      </c>
      <c r="BW693" s="317">
        <v>0</v>
      </c>
      <c r="BX693" s="296">
        <f t="shared" si="211"/>
        <v>0.25</v>
      </c>
      <c r="BY693">
        <f t="shared" si="212"/>
        <v>0</v>
      </c>
      <c r="BZ693" s="302">
        <f t="shared" si="213"/>
        <v>0</v>
      </c>
      <c r="CB693" s="297">
        <v>0.6</v>
      </c>
      <c r="CC693" s="297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14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18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6" t="str">
        <f>+VLOOKUP(G694,Liste!$A$7:$H$69,8,FALSE)</f>
        <v>Feuillus</v>
      </c>
      <c r="BU694" s="296">
        <f t="shared" si="209"/>
        <v>1</v>
      </c>
      <c r="BV694" s="298">
        <f t="shared" si="210"/>
        <v>0</v>
      </c>
      <c r="BW694" s="317">
        <v>0</v>
      </c>
      <c r="BX694" s="296">
        <f t="shared" si="211"/>
        <v>0.25</v>
      </c>
      <c r="BY694">
        <f t="shared" si="212"/>
        <v>0</v>
      </c>
      <c r="BZ694" s="302">
        <f t="shared" si="213"/>
        <v>0</v>
      </c>
      <c r="CB694" s="297">
        <v>0.6</v>
      </c>
      <c r="CC694" s="297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14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18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6" t="str">
        <f>+VLOOKUP(G695,Liste!$A$7:$H$69,8,FALSE)</f>
        <v>Feuillus</v>
      </c>
      <c r="BU695" s="296">
        <f t="shared" si="209"/>
        <v>1</v>
      </c>
      <c r="BV695" s="298">
        <f t="shared" si="210"/>
        <v>0</v>
      </c>
      <c r="BW695" s="317">
        <v>0</v>
      </c>
      <c r="BX695" s="296">
        <f t="shared" si="211"/>
        <v>0.25</v>
      </c>
      <c r="BY695">
        <f t="shared" si="212"/>
        <v>0</v>
      </c>
      <c r="BZ695" s="302">
        <f t="shared" si="213"/>
        <v>0</v>
      </c>
      <c r="CB695" s="297">
        <v>0.6</v>
      </c>
      <c r="CC695" s="297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14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18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6" t="str">
        <f>+VLOOKUP(G696,Liste!$A$7:$H$69,8,FALSE)</f>
        <v>Feuillus</v>
      </c>
      <c r="BU696" s="296">
        <f t="shared" si="209"/>
        <v>1</v>
      </c>
      <c r="BV696" s="298">
        <f t="shared" si="210"/>
        <v>0</v>
      </c>
      <c r="BW696" s="317">
        <v>0</v>
      </c>
      <c r="BX696" s="296">
        <f t="shared" si="211"/>
        <v>0.25</v>
      </c>
      <c r="BY696">
        <f t="shared" si="212"/>
        <v>0</v>
      </c>
      <c r="BZ696" s="302">
        <f t="shared" si="213"/>
        <v>0</v>
      </c>
      <c r="CB696" s="297">
        <v>0.6</v>
      </c>
      <c r="CC696" s="297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14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18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6" t="str">
        <f>+VLOOKUP(G697,Liste!$A$7:$H$69,8,FALSE)</f>
        <v>Feuillus</v>
      </c>
      <c r="BU697" s="296">
        <f t="shared" si="209"/>
        <v>1</v>
      </c>
      <c r="BV697" s="298">
        <f t="shared" si="210"/>
        <v>0</v>
      </c>
      <c r="BW697" s="317">
        <v>0</v>
      </c>
      <c r="BX697" s="296">
        <f t="shared" si="211"/>
        <v>0.25</v>
      </c>
      <c r="BY697">
        <f t="shared" si="212"/>
        <v>0</v>
      </c>
      <c r="BZ697" s="302">
        <f t="shared" si="213"/>
        <v>0</v>
      </c>
      <c r="CB697" s="297">
        <v>0.6</v>
      </c>
      <c r="CC697" s="297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14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18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6" t="str">
        <f>+VLOOKUP(G698,Liste!$A$7:$H$69,8,FALSE)</f>
        <v>Feuillus</v>
      </c>
      <c r="BU698" s="296">
        <f t="shared" si="209"/>
        <v>1</v>
      </c>
      <c r="BV698" s="298">
        <f t="shared" si="210"/>
        <v>0</v>
      </c>
      <c r="BW698" s="317">
        <v>0</v>
      </c>
      <c r="BX698" s="296">
        <f t="shared" si="211"/>
        <v>0.25</v>
      </c>
      <c r="BY698">
        <f t="shared" si="212"/>
        <v>0</v>
      </c>
      <c r="BZ698" s="302">
        <f t="shared" si="213"/>
        <v>0</v>
      </c>
      <c r="CB698" s="297">
        <v>0.6</v>
      </c>
      <c r="CC698" s="297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14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18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6" t="str">
        <f>+VLOOKUP(G699,Liste!$A$7:$H$69,8,FALSE)</f>
        <v>Feuillus</v>
      </c>
      <c r="BU699" s="296">
        <f t="shared" si="209"/>
        <v>1</v>
      </c>
      <c r="BV699" s="298">
        <f t="shared" si="210"/>
        <v>0</v>
      </c>
      <c r="BW699" s="317">
        <v>0</v>
      </c>
      <c r="BX699" s="296">
        <f t="shared" si="211"/>
        <v>0.25</v>
      </c>
      <c r="BY699">
        <f t="shared" si="212"/>
        <v>0</v>
      </c>
      <c r="BZ699" s="302">
        <f t="shared" si="213"/>
        <v>0</v>
      </c>
      <c r="CB699" s="297">
        <v>0.6</v>
      </c>
      <c r="CC699" s="297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14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18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6" t="str">
        <f>+VLOOKUP(G700,Liste!$A$7:$H$69,8,FALSE)</f>
        <v>Feuillus</v>
      </c>
      <c r="BU700" s="296">
        <f t="shared" si="209"/>
        <v>1</v>
      </c>
      <c r="BV700" s="298">
        <f t="shared" si="210"/>
        <v>0</v>
      </c>
      <c r="BW700" s="317">
        <v>0</v>
      </c>
      <c r="BX700" s="296">
        <f t="shared" si="211"/>
        <v>0.25</v>
      </c>
      <c r="BY700">
        <f t="shared" si="212"/>
        <v>0</v>
      </c>
      <c r="BZ700" s="302">
        <f t="shared" si="213"/>
        <v>0</v>
      </c>
      <c r="CB700" s="297">
        <v>0.6</v>
      </c>
      <c r="CC700" s="297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14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18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6" t="str">
        <f>+VLOOKUP(G701,Liste!$A$7:$H$69,8,FALSE)</f>
        <v>Feuillus</v>
      </c>
      <c r="BU701" s="296">
        <f t="shared" si="209"/>
        <v>1</v>
      </c>
      <c r="BV701" s="298">
        <f t="shared" si="210"/>
        <v>0</v>
      </c>
      <c r="BW701" s="317">
        <v>0</v>
      </c>
      <c r="BX701" s="296">
        <f t="shared" si="211"/>
        <v>0.25</v>
      </c>
      <c r="BY701">
        <f t="shared" si="212"/>
        <v>0</v>
      </c>
      <c r="BZ701" s="302">
        <f t="shared" si="213"/>
        <v>0</v>
      </c>
      <c r="CB701" s="297">
        <v>0.6</v>
      </c>
      <c r="CC701" s="297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14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18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6" t="str">
        <f>+VLOOKUP(G702,Liste!$A$7:$H$69,8,FALSE)</f>
        <v>Feuillus</v>
      </c>
      <c r="BU702" s="296">
        <f t="shared" si="209"/>
        <v>1</v>
      </c>
      <c r="BV702" s="298">
        <f t="shared" si="210"/>
        <v>0</v>
      </c>
      <c r="BW702" s="317">
        <v>0</v>
      </c>
      <c r="BX702" s="296">
        <f t="shared" si="211"/>
        <v>0.25</v>
      </c>
      <c r="BY702">
        <f t="shared" si="212"/>
        <v>0</v>
      </c>
      <c r="BZ702" s="302">
        <f t="shared" si="213"/>
        <v>0</v>
      </c>
      <c r="CB702" s="297">
        <v>0.6</v>
      </c>
      <c r="CC702" s="297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14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18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6" t="str">
        <f>+VLOOKUP(G703,Liste!$A$7:$H$69,8,FALSE)</f>
        <v>Feuillus</v>
      </c>
      <c r="BU703" s="296">
        <f t="shared" si="209"/>
        <v>1</v>
      </c>
      <c r="BV703" s="298">
        <f t="shared" si="210"/>
        <v>0</v>
      </c>
      <c r="BW703" s="317">
        <v>0</v>
      </c>
      <c r="BX703" s="296">
        <f t="shared" si="211"/>
        <v>0.25</v>
      </c>
      <c r="BY703">
        <f t="shared" si="212"/>
        <v>0</v>
      </c>
      <c r="BZ703" s="302">
        <f t="shared" si="213"/>
        <v>0</v>
      </c>
      <c r="CB703" s="297">
        <v>0.6</v>
      </c>
      <c r="CC703" s="297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14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18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6" t="str">
        <f>+VLOOKUP(G704,Liste!$A$7:$H$69,8,FALSE)</f>
        <v>Feuillus</v>
      </c>
      <c r="BU704" s="296">
        <f t="shared" si="209"/>
        <v>1</v>
      </c>
      <c r="BV704" s="298">
        <f t="shared" si="210"/>
        <v>0</v>
      </c>
      <c r="BW704" s="317">
        <v>0</v>
      </c>
      <c r="BX704" s="296">
        <f t="shared" si="211"/>
        <v>0.25</v>
      </c>
      <c r="BY704">
        <f t="shared" si="212"/>
        <v>0</v>
      </c>
      <c r="BZ704" s="302">
        <f t="shared" si="213"/>
        <v>0</v>
      </c>
      <c r="CB704" s="297">
        <v>0.6</v>
      </c>
      <c r="CC704" s="297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14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18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6" t="str">
        <f>+VLOOKUP(G705,Liste!$A$7:$H$69,8,FALSE)</f>
        <v>Feuillus</v>
      </c>
      <c r="BU705" s="296">
        <f t="shared" si="209"/>
        <v>1</v>
      </c>
      <c r="BV705" s="298">
        <f t="shared" si="210"/>
        <v>0</v>
      </c>
      <c r="BW705" s="317">
        <v>0</v>
      </c>
      <c r="BX705" s="296">
        <f t="shared" si="211"/>
        <v>0.25</v>
      </c>
      <c r="BY705">
        <f t="shared" si="212"/>
        <v>0</v>
      </c>
      <c r="BZ705" s="302">
        <f t="shared" si="213"/>
        <v>0</v>
      </c>
      <c r="CB705" s="297">
        <v>0.6</v>
      </c>
      <c r="CC705" s="297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14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18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6" t="str">
        <f>+VLOOKUP(G706,Liste!$A$7:$H$69,8,FALSE)</f>
        <v>Feuillus</v>
      </c>
      <c r="BU706" s="296">
        <f t="shared" si="209"/>
        <v>1</v>
      </c>
      <c r="BV706" s="298">
        <f t="shared" si="210"/>
        <v>0</v>
      </c>
      <c r="BW706" s="317">
        <v>0</v>
      </c>
      <c r="BX706" s="296">
        <f t="shared" si="211"/>
        <v>0.25</v>
      </c>
      <c r="BY706">
        <f t="shared" si="212"/>
        <v>0</v>
      </c>
      <c r="BZ706" s="302">
        <f t="shared" si="213"/>
        <v>0</v>
      </c>
      <c r="CB706" s="297">
        <v>0.6</v>
      </c>
      <c r="CC706" s="297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14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18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6" t="str">
        <f>+VLOOKUP(G707,Liste!$A$7:$H$69,8,FALSE)</f>
        <v>Feuillus</v>
      </c>
      <c r="BU707" s="296">
        <f t="shared" si="209"/>
        <v>1</v>
      </c>
      <c r="BV707" s="298">
        <f t="shared" si="210"/>
        <v>0</v>
      </c>
      <c r="BW707" s="317">
        <v>0</v>
      </c>
      <c r="BX707" s="296">
        <f t="shared" si="211"/>
        <v>0.25</v>
      </c>
      <c r="BY707">
        <f t="shared" si="212"/>
        <v>0</v>
      </c>
      <c r="BZ707" s="302">
        <f t="shared" si="213"/>
        <v>0</v>
      </c>
      <c r="CB707" s="297">
        <v>0.6</v>
      </c>
      <c r="CC707" s="297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14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18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6" t="str">
        <f>+VLOOKUP(G708,Liste!$A$7:$H$69,8,FALSE)</f>
        <v>Feuillus</v>
      </c>
      <c r="BU708" s="296">
        <f t="shared" ref="BU708:BU771" si="228">IF(BT708="Résineux",0%,100%)</f>
        <v>1</v>
      </c>
      <c r="BV708" s="298">
        <f t="shared" ref="BV708:BV771" si="229">+IF(BT708="Résineux",100%,0%)</f>
        <v>0</v>
      </c>
      <c r="BW708" s="317">
        <v>0</v>
      </c>
      <c r="BX708" s="296">
        <f t="shared" ref="BX708:BX771" si="230">+IF(BV708&lt;&gt;0,0.43,0.25)</f>
        <v>0.25</v>
      </c>
      <c r="BY708">
        <f t="shared" ref="BY708:BY771" si="231">+IF(BJ708&lt;=30,AV708*BX708,0)</f>
        <v>0</v>
      </c>
      <c r="BZ708" s="302">
        <f t="shared" ref="BZ708:BZ771" si="232">+IF(BJ708&gt;=31,0,BY708+BZ707)</f>
        <v>0</v>
      </c>
      <c r="CB708" s="297">
        <v>0.6</v>
      </c>
      <c r="CC708" s="297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14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18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6" t="str">
        <f>+VLOOKUP(G709,Liste!$A$7:$H$69,8,FALSE)</f>
        <v>Feuillus</v>
      </c>
      <c r="BU709" s="296">
        <f t="shared" si="228"/>
        <v>1</v>
      </c>
      <c r="BV709" s="298">
        <f t="shared" si="229"/>
        <v>0</v>
      </c>
      <c r="BW709" s="317">
        <v>0</v>
      </c>
      <c r="BX709" s="296">
        <f t="shared" si="230"/>
        <v>0.25</v>
      </c>
      <c r="BY709">
        <f t="shared" si="231"/>
        <v>0</v>
      </c>
      <c r="BZ709" s="302">
        <f t="shared" si="232"/>
        <v>0</v>
      </c>
      <c r="CB709" s="297">
        <v>0.6</v>
      </c>
      <c r="CC709" s="297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14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18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6" t="str">
        <f>+VLOOKUP(G710,Liste!$A$7:$H$69,8,FALSE)</f>
        <v>Feuillus</v>
      </c>
      <c r="BU710" s="296">
        <f t="shared" si="228"/>
        <v>1</v>
      </c>
      <c r="BV710" s="298">
        <f t="shared" si="229"/>
        <v>0</v>
      </c>
      <c r="BW710" s="317">
        <v>0</v>
      </c>
      <c r="BX710" s="296">
        <f t="shared" si="230"/>
        <v>0.25</v>
      </c>
      <c r="BY710">
        <f t="shared" si="231"/>
        <v>0</v>
      </c>
      <c r="BZ710" s="302">
        <f t="shared" si="232"/>
        <v>0</v>
      </c>
      <c r="CB710" s="297">
        <v>0.6</v>
      </c>
      <c r="CC710" s="297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14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18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6" t="str">
        <f>+VLOOKUP(G711,Liste!$A$7:$H$69,8,FALSE)</f>
        <v>Feuillus</v>
      </c>
      <c r="BU711" s="296">
        <f t="shared" si="228"/>
        <v>1</v>
      </c>
      <c r="BV711" s="298">
        <f t="shared" si="229"/>
        <v>0</v>
      </c>
      <c r="BW711" s="317">
        <v>0</v>
      </c>
      <c r="BX711" s="296">
        <f t="shared" si="230"/>
        <v>0.25</v>
      </c>
      <c r="BY711">
        <f t="shared" si="231"/>
        <v>0</v>
      </c>
      <c r="BZ711" s="302">
        <f t="shared" si="232"/>
        <v>0</v>
      </c>
      <c r="CB711" s="297">
        <v>0.6</v>
      </c>
      <c r="CC711" s="297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14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18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6" t="str">
        <f>+VLOOKUP(G712,Liste!$A$7:$H$69,8,FALSE)</f>
        <v>Feuillus</v>
      </c>
      <c r="BU712" s="296">
        <f t="shared" si="228"/>
        <v>1</v>
      </c>
      <c r="BV712" s="298">
        <f t="shared" si="229"/>
        <v>0</v>
      </c>
      <c r="BW712" s="317">
        <v>0</v>
      </c>
      <c r="BX712" s="296">
        <f t="shared" si="230"/>
        <v>0.25</v>
      </c>
      <c r="BY712">
        <f t="shared" si="231"/>
        <v>0</v>
      </c>
      <c r="BZ712" s="302">
        <f t="shared" si="232"/>
        <v>0</v>
      </c>
      <c r="CB712" s="297">
        <v>0.6</v>
      </c>
      <c r="CC712" s="297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14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18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6" t="str">
        <f>+VLOOKUP(G713,Liste!$A$7:$H$69,8,FALSE)</f>
        <v>Feuillus</v>
      </c>
      <c r="BU713" s="296">
        <f t="shared" si="228"/>
        <v>1</v>
      </c>
      <c r="BV713" s="298">
        <f t="shared" si="229"/>
        <v>0</v>
      </c>
      <c r="BW713" s="317">
        <v>0</v>
      </c>
      <c r="BX713" s="296">
        <f t="shared" si="230"/>
        <v>0.25</v>
      </c>
      <c r="BY713">
        <f t="shared" si="231"/>
        <v>0</v>
      </c>
      <c r="BZ713" s="302">
        <f t="shared" si="232"/>
        <v>0</v>
      </c>
      <c r="CB713" s="297">
        <v>0.6</v>
      </c>
      <c r="CC713" s="297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14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18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6" t="str">
        <f>+VLOOKUP(G714,Liste!$A$7:$H$69,8,FALSE)</f>
        <v>Feuillus</v>
      </c>
      <c r="BU714" s="296">
        <f t="shared" si="228"/>
        <v>1</v>
      </c>
      <c r="BV714" s="298">
        <f t="shared" si="229"/>
        <v>0</v>
      </c>
      <c r="BW714" s="317">
        <v>0</v>
      </c>
      <c r="BX714" s="296">
        <f t="shared" si="230"/>
        <v>0.25</v>
      </c>
      <c r="BY714">
        <f t="shared" si="231"/>
        <v>0</v>
      </c>
      <c r="BZ714" s="302">
        <f t="shared" si="232"/>
        <v>0</v>
      </c>
      <c r="CB714" s="297">
        <v>0.6</v>
      </c>
      <c r="CC714" s="297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14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18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6" t="str">
        <f>+VLOOKUP(G715,Liste!$A$7:$H$69,8,FALSE)</f>
        <v>Feuillus</v>
      </c>
      <c r="BU715" s="296">
        <f t="shared" si="228"/>
        <v>1</v>
      </c>
      <c r="BV715" s="298">
        <f t="shared" si="229"/>
        <v>0</v>
      </c>
      <c r="BW715" s="317">
        <v>0</v>
      </c>
      <c r="BX715" s="296">
        <f t="shared" si="230"/>
        <v>0.25</v>
      </c>
      <c r="BY715">
        <f t="shared" si="231"/>
        <v>0</v>
      </c>
      <c r="BZ715" s="302">
        <f t="shared" si="232"/>
        <v>0</v>
      </c>
      <c r="CB715" s="297">
        <v>0.6</v>
      </c>
      <c r="CC715" s="297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14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18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6" t="str">
        <f>+VLOOKUP(G716,Liste!$A$7:$H$69,8,FALSE)</f>
        <v>Feuillus</v>
      </c>
      <c r="BU716" s="296">
        <f t="shared" si="228"/>
        <v>1</v>
      </c>
      <c r="BV716" s="298">
        <f t="shared" si="229"/>
        <v>0</v>
      </c>
      <c r="BW716" s="317">
        <v>0</v>
      </c>
      <c r="BX716" s="296">
        <f t="shared" si="230"/>
        <v>0.25</v>
      </c>
      <c r="BY716">
        <f t="shared" si="231"/>
        <v>0</v>
      </c>
      <c r="BZ716" s="302">
        <f t="shared" si="232"/>
        <v>0</v>
      </c>
      <c r="CB716" s="297">
        <v>0.6</v>
      </c>
      <c r="CC716" s="297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14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18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6" t="str">
        <f>+VLOOKUP(G717,Liste!$A$7:$H$69,8,FALSE)</f>
        <v>Feuillus</v>
      </c>
      <c r="BU717" s="296">
        <f t="shared" si="228"/>
        <v>1</v>
      </c>
      <c r="BV717" s="298">
        <f t="shared" si="229"/>
        <v>0</v>
      </c>
      <c r="BW717" s="317">
        <v>0</v>
      </c>
      <c r="BX717" s="296">
        <f t="shared" si="230"/>
        <v>0.25</v>
      </c>
      <c r="BY717">
        <f t="shared" si="231"/>
        <v>0</v>
      </c>
      <c r="BZ717" s="302">
        <f t="shared" si="232"/>
        <v>0</v>
      </c>
      <c r="CB717" s="297">
        <v>0.6</v>
      </c>
      <c r="CC717" s="297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14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18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6" t="str">
        <f>+VLOOKUP(G718,Liste!$A$7:$H$69,8,FALSE)</f>
        <v>Feuillus</v>
      </c>
      <c r="BU718" s="296">
        <f t="shared" si="228"/>
        <v>1</v>
      </c>
      <c r="BV718" s="298">
        <f t="shared" si="229"/>
        <v>0</v>
      </c>
      <c r="BW718" s="317">
        <v>0</v>
      </c>
      <c r="BX718" s="296">
        <f t="shared" si="230"/>
        <v>0.25</v>
      </c>
      <c r="BY718">
        <f t="shared" si="231"/>
        <v>0</v>
      </c>
      <c r="BZ718" s="302">
        <f t="shared" si="232"/>
        <v>0</v>
      </c>
      <c r="CB718" s="297">
        <v>0.6</v>
      </c>
      <c r="CC718" s="297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14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18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6" t="str">
        <f>+VLOOKUP(G719,Liste!$A$7:$H$69,8,FALSE)</f>
        <v>Feuillus</v>
      </c>
      <c r="BU719" s="296">
        <f t="shared" si="228"/>
        <v>1</v>
      </c>
      <c r="BV719" s="298">
        <f t="shared" si="229"/>
        <v>0</v>
      </c>
      <c r="BW719" s="317">
        <v>0</v>
      </c>
      <c r="BX719" s="296">
        <f t="shared" si="230"/>
        <v>0.25</v>
      </c>
      <c r="BY719">
        <f t="shared" si="231"/>
        <v>0</v>
      </c>
      <c r="BZ719" s="302">
        <f t="shared" si="232"/>
        <v>0</v>
      </c>
      <c r="CB719" s="297">
        <v>0.6</v>
      </c>
      <c r="CC719" s="297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14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18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6" t="str">
        <f>+VLOOKUP(G720,Liste!$A$7:$H$69,8,FALSE)</f>
        <v>Feuillus</v>
      </c>
      <c r="BU720" s="296">
        <f t="shared" si="228"/>
        <v>1</v>
      </c>
      <c r="BV720" s="298">
        <f t="shared" si="229"/>
        <v>0</v>
      </c>
      <c r="BW720" s="317">
        <v>0</v>
      </c>
      <c r="BX720" s="296">
        <f t="shared" si="230"/>
        <v>0.25</v>
      </c>
      <c r="BY720">
        <f t="shared" si="231"/>
        <v>0</v>
      </c>
      <c r="BZ720" s="302">
        <f t="shared" si="232"/>
        <v>0</v>
      </c>
      <c r="CB720" s="297">
        <v>0.6</v>
      </c>
      <c r="CC720" s="297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14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18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6" t="str">
        <f>+VLOOKUP(G721,Liste!$A$7:$H$69,8,FALSE)</f>
        <v>Feuillus</v>
      </c>
      <c r="BU721" s="296">
        <f t="shared" si="228"/>
        <v>1</v>
      </c>
      <c r="BV721" s="298">
        <f t="shared" si="229"/>
        <v>0</v>
      </c>
      <c r="BW721" s="317">
        <v>0</v>
      </c>
      <c r="BX721" s="296">
        <f t="shared" si="230"/>
        <v>0.25</v>
      </c>
      <c r="BY721">
        <f t="shared" si="231"/>
        <v>0</v>
      </c>
      <c r="BZ721" s="302">
        <f t="shared" si="232"/>
        <v>0</v>
      </c>
      <c r="CB721" s="297">
        <v>0.6</v>
      </c>
      <c r="CC721" s="297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14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18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6" t="str">
        <f>+VLOOKUP(G722,Liste!$A$7:$H$69,8,FALSE)</f>
        <v>Feuillus</v>
      </c>
      <c r="BU722" s="296">
        <f t="shared" si="228"/>
        <v>1</v>
      </c>
      <c r="BV722" s="298">
        <f t="shared" si="229"/>
        <v>0</v>
      </c>
      <c r="BW722" s="317">
        <v>0</v>
      </c>
      <c r="BX722" s="296">
        <f t="shared" si="230"/>
        <v>0.25</v>
      </c>
      <c r="BY722">
        <f t="shared" si="231"/>
        <v>0</v>
      </c>
      <c r="BZ722" s="302">
        <f t="shared" si="232"/>
        <v>0</v>
      </c>
      <c r="CB722" s="297">
        <v>0.6</v>
      </c>
      <c r="CC722" s="297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14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18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6" t="str">
        <f>+VLOOKUP(G723,Liste!$A$7:$H$69,8,FALSE)</f>
        <v>Feuillus</v>
      </c>
      <c r="BU723" s="296">
        <f t="shared" si="228"/>
        <v>1</v>
      </c>
      <c r="BV723" s="298">
        <f t="shared" si="229"/>
        <v>0</v>
      </c>
      <c r="BW723" s="317">
        <v>0</v>
      </c>
      <c r="BX723" s="296">
        <f t="shared" si="230"/>
        <v>0.25</v>
      </c>
      <c r="BY723">
        <f t="shared" si="231"/>
        <v>0</v>
      </c>
      <c r="BZ723" s="302">
        <f t="shared" si="232"/>
        <v>0</v>
      </c>
      <c r="CB723" s="297">
        <v>0.6</v>
      </c>
      <c r="CC723" s="297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14">
        <v>44265</v>
      </c>
      <c r="C724" s="4" t="s">
        <v>430</v>
      </c>
      <c r="D724" s="4" t="s">
        <v>431</v>
      </c>
      <c r="E724" s="4"/>
      <c r="F724" s="4" t="s">
        <v>1492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18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6" t="str">
        <f>+VLOOKUP(G724,Liste!$A$7:$H$69,8,FALSE)</f>
        <v>Résineux</v>
      </c>
      <c r="BU724" s="296">
        <f t="shared" si="228"/>
        <v>0</v>
      </c>
      <c r="BV724" s="298">
        <f t="shared" si="229"/>
        <v>1</v>
      </c>
      <c r="BW724" s="317">
        <v>0</v>
      </c>
      <c r="BX724" s="296">
        <f t="shared" si="230"/>
        <v>0.43</v>
      </c>
      <c r="BY724">
        <f t="shared" si="231"/>
        <v>0</v>
      </c>
      <c r="BZ724" s="302">
        <f t="shared" si="232"/>
        <v>0</v>
      </c>
      <c r="CB724" s="297">
        <v>0.6</v>
      </c>
      <c r="CC724" s="297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14">
        <v>44265</v>
      </c>
      <c r="C725" s="4" t="s">
        <v>430</v>
      </c>
      <c r="D725" s="4" t="s">
        <v>431</v>
      </c>
      <c r="E725" s="4"/>
      <c r="F725" s="4" t="s">
        <v>1492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18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6" t="str">
        <f>+VLOOKUP(G725,Liste!$A$7:$H$69,8,FALSE)</f>
        <v>Résineux</v>
      </c>
      <c r="BU725" s="296">
        <f t="shared" si="228"/>
        <v>0</v>
      </c>
      <c r="BV725" s="298">
        <f t="shared" si="229"/>
        <v>1</v>
      </c>
      <c r="BW725" s="317">
        <v>0</v>
      </c>
      <c r="BX725" s="296">
        <f t="shared" si="230"/>
        <v>0.43</v>
      </c>
      <c r="BY725">
        <f t="shared" si="231"/>
        <v>0</v>
      </c>
      <c r="BZ725" s="302">
        <f t="shared" si="232"/>
        <v>0</v>
      </c>
      <c r="CB725" s="297">
        <v>0.6</v>
      </c>
      <c r="CC725" s="297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14">
        <v>44265</v>
      </c>
      <c r="C726" s="4" t="s">
        <v>430</v>
      </c>
      <c r="D726" s="4" t="s">
        <v>431</v>
      </c>
      <c r="E726" s="4"/>
      <c r="F726" s="4" t="s">
        <v>1492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18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6" t="str">
        <f>+VLOOKUP(G726,Liste!$A$7:$H$69,8,FALSE)</f>
        <v>Résineux</v>
      </c>
      <c r="BU726" s="296">
        <f t="shared" si="228"/>
        <v>0</v>
      </c>
      <c r="BV726" s="298">
        <f t="shared" si="229"/>
        <v>1</v>
      </c>
      <c r="BW726" s="317">
        <v>0</v>
      </c>
      <c r="BX726" s="296">
        <f t="shared" si="230"/>
        <v>0.43</v>
      </c>
      <c r="BY726">
        <f t="shared" si="231"/>
        <v>0</v>
      </c>
      <c r="BZ726" s="302">
        <f t="shared" si="232"/>
        <v>0</v>
      </c>
      <c r="CB726" s="297">
        <v>0.6</v>
      </c>
      <c r="CC726" s="297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14">
        <v>44265</v>
      </c>
      <c r="C727" s="4" t="s">
        <v>430</v>
      </c>
      <c r="D727" s="4" t="s">
        <v>431</v>
      </c>
      <c r="E727" s="4"/>
      <c r="F727" s="4" t="s">
        <v>1492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18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6" t="str">
        <f>+VLOOKUP(G727,Liste!$A$7:$H$69,8,FALSE)</f>
        <v>Résineux</v>
      </c>
      <c r="BU727" s="296">
        <f t="shared" si="228"/>
        <v>0</v>
      </c>
      <c r="BV727" s="298">
        <f t="shared" si="229"/>
        <v>1</v>
      </c>
      <c r="BW727" s="317">
        <v>0</v>
      </c>
      <c r="BX727" s="296">
        <f t="shared" si="230"/>
        <v>0.43</v>
      </c>
      <c r="BY727">
        <f t="shared" si="231"/>
        <v>0</v>
      </c>
      <c r="BZ727" s="302">
        <f t="shared" si="232"/>
        <v>0</v>
      </c>
      <c r="CB727" s="297">
        <v>0.6</v>
      </c>
      <c r="CC727" s="297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14">
        <v>44265</v>
      </c>
      <c r="C728" s="4" t="s">
        <v>430</v>
      </c>
      <c r="D728" s="4" t="s">
        <v>431</v>
      </c>
      <c r="E728" s="4"/>
      <c r="F728" s="4" t="s">
        <v>1492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18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6" t="str">
        <f>+VLOOKUP(G728,Liste!$A$7:$H$69,8,FALSE)</f>
        <v>Résineux</v>
      </c>
      <c r="BU728" s="296">
        <f t="shared" si="228"/>
        <v>0</v>
      </c>
      <c r="BV728" s="298">
        <f t="shared" si="229"/>
        <v>1</v>
      </c>
      <c r="BW728" s="317">
        <v>0</v>
      </c>
      <c r="BX728" s="296">
        <f t="shared" si="230"/>
        <v>0.43</v>
      </c>
      <c r="BY728">
        <f t="shared" si="231"/>
        <v>0</v>
      </c>
      <c r="BZ728" s="302">
        <f t="shared" si="232"/>
        <v>0</v>
      </c>
      <c r="CB728" s="297">
        <v>0.6</v>
      </c>
      <c r="CC728" s="297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14">
        <v>44265</v>
      </c>
      <c r="C729" s="4" t="s">
        <v>430</v>
      </c>
      <c r="D729" s="4" t="s">
        <v>431</v>
      </c>
      <c r="E729" s="4"/>
      <c r="F729" s="4" t="s">
        <v>1492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18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6" t="str">
        <f>+VLOOKUP(G729,Liste!$A$7:$H$69,8,FALSE)</f>
        <v>Résineux</v>
      </c>
      <c r="BU729" s="296">
        <f t="shared" si="228"/>
        <v>0</v>
      </c>
      <c r="BV729" s="298">
        <f t="shared" si="229"/>
        <v>1</v>
      </c>
      <c r="BW729" s="317">
        <v>0</v>
      </c>
      <c r="BX729" s="296">
        <f t="shared" si="230"/>
        <v>0.43</v>
      </c>
      <c r="BY729">
        <f t="shared" si="231"/>
        <v>0</v>
      </c>
      <c r="BZ729" s="302">
        <f t="shared" si="232"/>
        <v>0</v>
      </c>
      <c r="CB729" s="297">
        <v>0.6</v>
      </c>
      <c r="CC729" s="297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14">
        <v>44265</v>
      </c>
      <c r="C730" s="4" t="s">
        <v>430</v>
      </c>
      <c r="D730" s="4" t="s">
        <v>431</v>
      </c>
      <c r="E730" s="4"/>
      <c r="F730" s="4" t="s">
        <v>1492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18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6" t="str">
        <f>+VLOOKUP(G730,Liste!$A$7:$H$69,8,FALSE)</f>
        <v>Résineux</v>
      </c>
      <c r="BU730" s="296">
        <f t="shared" si="228"/>
        <v>0</v>
      </c>
      <c r="BV730" s="298">
        <f t="shared" si="229"/>
        <v>1</v>
      </c>
      <c r="BW730" s="317">
        <v>0</v>
      </c>
      <c r="BX730" s="296">
        <f t="shared" si="230"/>
        <v>0.43</v>
      </c>
      <c r="BY730">
        <f t="shared" si="231"/>
        <v>0</v>
      </c>
      <c r="BZ730" s="302">
        <f t="shared" si="232"/>
        <v>0</v>
      </c>
      <c r="CB730" s="297">
        <v>0.6</v>
      </c>
      <c r="CC730" s="297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14">
        <v>44265</v>
      </c>
      <c r="C731" s="4" t="s">
        <v>430</v>
      </c>
      <c r="D731" s="4" t="s">
        <v>431</v>
      </c>
      <c r="E731" s="4"/>
      <c r="F731" s="4" t="s">
        <v>1492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18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6" t="str">
        <f>+VLOOKUP(G731,Liste!$A$7:$H$69,8,FALSE)</f>
        <v>Résineux</v>
      </c>
      <c r="BU731" s="296">
        <f t="shared" si="228"/>
        <v>0</v>
      </c>
      <c r="BV731" s="298">
        <f t="shared" si="229"/>
        <v>1</v>
      </c>
      <c r="BW731" s="317">
        <v>0</v>
      </c>
      <c r="BX731" s="296">
        <f t="shared" si="230"/>
        <v>0.43</v>
      </c>
      <c r="BY731">
        <f t="shared" si="231"/>
        <v>0</v>
      </c>
      <c r="BZ731" s="302">
        <f t="shared" si="232"/>
        <v>0</v>
      </c>
      <c r="CB731" s="297">
        <v>0.6</v>
      </c>
      <c r="CC731" s="297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14">
        <v>44265</v>
      </c>
      <c r="C732" s="4" t="s">
        <v>430</v>
      </c>
      <c r="D732" s="4" t="s">
        <v>431</v>
      </c>
      <c r="E732" s="4"/>
      <c r="F732" s="4" t="s">
        <v>1492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18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6" t="str">
        <f>+VLOOKUP(G732,Liste!$A$7:$H$69,8,FALSE)</f>
        <v>Résineux</v>
      </c>
      <c r="BU732" s="296">
        <f t="shared" si="228"/>
        <v>0</v>
      </c>
      <c r="BV732" s="298">
        <f t="shared" si="229"/>
        <v>1</v>
      </c>
      <c r="BW732" s="317">
        <v>0</v>
      </c>
      <c r="BX732" s="296">
        <f t="shared" si="230"/>
        <v>0.43</v>
      </c>
      <c r="BY732">
        <f t="shared" si="231"/>
        <v>0</v>
      </c>
      <c r="BZ732" s="302">
        <f t="shared" si="232"/>
        <v>0</v>
      </c>
      <c r="CB732" s="297">
        <v>0.6</v>
      </c>
      <c r="CC732" s="297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14">
        <v>44265</v>
      </c>
      <c r="C733" s="4" t="s">
        <v>430</v>
      </c>
      <c r="D733" s="4" t="s">
        <v>431</v>
      </c>
      <c r="E733" s="4"/>
      <c r="F733" s="4" t="s">
        <v>1492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18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6" t="str">
        <f>+VLOOKUP(G733,Liste!$A$7:$H$69,8,FALSE)</f>
        <v>Résineux</v>
      </c>
      <c r="BU733" s="296">
        <f t="shared" si="228"/>
        <v>0</v>
      </c>
      <c r="BV733" s="298">
        <f t="shared" si="229"/>
        <v>1</v>
      </c>
      <c r="BW733" s="317">
        <v>0</v>
      </c>
      <c r="BX733" s="296">
        <f t="shared" si="230"/>
        <v>0.43</v>
      </c>
      <c r="BY733">
        <f t="shared" si="231"/>
        <v>0</v>
      </c>
      <c r="BZ733" s="302">
        <f t="shared" si="232"/>
        <v>0</v>
      </c>
      <c r="CB733" s="297">
        <v>0.6</v>
      </c>
      <c r="CC733" s="297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14">
        <v>44265</v>
      </c>
      <c r="C734" s="4" t="s">
        <v>430</v>
      </c>
      <c r="D734" s="4" t="s">
        <v>431</v>
      </c>
      <c r="E734" s="4"/>
      <c r="F734" s="4" t="s">
        <v>1492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18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6" t="str">
        <f>+VLOOKUP(G734,Liste!$A$7:$H$69,8,FALSE)</f>
        <v>Résineux</v>
      </c>
      <c r="BU734" s="296">
        <f t="shared" si="228"/>
        <v>0</v>
      </c>
      <c r="BV734" s="298">
        <f t="shared" si="229"/>
        <v>1</v>
      </c>
      <c r="BW734" s="317">
        <v>0</v>
      </c>
      <c r="BX734" s="296">
        <f t="shared" si="230"/>
        <v>0.43</v>
      </c>
      <c r="BY734">
        <f t="shared" si="231"/>
        <v>0</v>
      </c>
      <c r="BZ734" s="302">
        <f t="shared" si="232"/>
        <v>0</v>
      </c>
      <c r="CB734" s="297">
        <v>0.6</v>
      </c>
      <c r="CC734" s="297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14">
        <v>44265</v>
      </c>
      <c r="C735" s="4" t="s">
        <v>430</v>
      </c>
      <c r="D735" s="4" t="s">
        <v>431</v>
      </c>
      <c r="E735" s="4"/>
      <c r="F735" s="4" t="s">
        <v>1492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18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6" t="str">
        <f>+VLOOKUP(G735,Liste!$A$7:$H$69,8,FALSE)</f>
        <v>Résineux</v>
      </c>
      <c r="BU735" s="296">
        <f t="shared" si="228"/>
        <v>0</v>
      </c>
      <c r="BV735" s="298">
        <f t="shared" si="229"/>
        <v>1</v>
      </c>
      <c r="BW735" s="317">
        <v>0</v>
      </c>
      <c r="BX735" s="296">
        <f t="shared" si="230"/>
        <v>0.43</v>
      </c>
      <c r="BY735">
        <f t="shared" si="231"/>
        <v>0</v>
      </c>
      <c r="BZ735" s="302">
        <f t="shared" si="232"/>
        <v>0</v>
      </c>
      <c r="CB735" s="297">
        <v>0.6</v>
      </c>
      <c r="CC735" s="297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14">
        <v>44265</v>
      </c>
      <c r="C736" s="4" t="s">
        <v>430</v>
      </c>
      <c r="D736" s="4" t="s">
        <v>431</v>
      </c>
      <c r="E736" s="4"/>
      <c r="F736" s="4" t="s">
        <v>1492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18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6" t="str">
        <f>+VLOOKUP(G736,Liste!$A$7:$H$69,8,FALSE)</f>
        <v>Résineux</v>
      </c>
      <c r="BU736" s="296">
        <f t="shared" si="228"/>
        <v>0</v>
      </c>
      <c r="BV736" s="298">
        <f t="shared" si="229"/>
        <v>1</v>
      </c>
      <c r="BW736" s="317">
        <v>0</v>
      </c>
      <c r="BX736" s="296">
        <f t="shared" si="230"/>
        <v>0.43</v>
      </c>
      <c r="BY736">
        <f t="shared" si="231"/>
        <v>0</v>
      </c>
      <c r="BZ736" s="302">
        <f t="shared" si="232"/>
        <v>0</v>
      </c>
      <c r="CB736" s="297">
        <v>0.6</v>
      </c>
      <c r="CC736" s="297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14">
        <v>44265</v>
      </c>
      <c r="C737" s="4" t="s">
        <v>430</v>
      </c>
      <c r="D737" s="4" t="s">
        <v>431</v>
      </c>
      <c r="E737" s="4"/>
      <c r="F737" s="4" t="s">
        <v>1492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18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6" t="str">
        <f>+VLOOKUP(G737,Liste!$A$7:$H$69,8,FALSE)</f>
        <v>Résineux</v>
      </c>
      <c r="BU737" s="296">
        <f t="shared" si="228"/>
        <v>0</v>
      </c>
      <c r="BV737" s="298">
        <f t="shared" si="229"/>
        <v>1</v>
      </c>
      <c r="BW737" s="317">
        <v>0</v>
      </c>
      <c r="BX737" s="296">
        <f t="shared" si="230"/>
        <v>0.43</v>
      </c>
      <c r="BY737">
        <f t="shared" si="231"/>
        <v>0</v>
      </c>
      <c r="BZ737" s="302">
        <f t="shared" si="232"/>
        <v>0</v>
      </c>
      <c r="CB737" s="297">
        <v>0.6</v>
      </c>
      <c r="CC737" s="297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14">
        <v>44265</v>
      </c>
      <c r="C738" s="4" t="s">
        <v>430</v>
      </c>
      <c r="D738" s="4" t="s">
        <v>431</v>
      </c>
      <c r="E738" s="4"/>
      <c r="F738" s="4" t="s">
        <v>1492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18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6" t="str">
        <f>+VLOOKUP(G738,Liste!$A$7:$H$69,8,FALSE)</f>
        <v>Résineux</v>
      </c>
      <c r="BU738" s="296">
        <f t="shared" si="228"/>
        <v>0</v>
      </c>
      <c r="BV738" s="298">
        <f t="shared" si="229"/>
        <v>1</v>
      </c>
      <c r="BW738" s="317">
        <v>0</v>
      </c>
      <c r="BX738" s="296">
        <f t="shared" si="230"/>
        <v>0.43</v>
      </c>
      <c r="BY738">
        <f t="shared" si="231"/>
        <v>0</v>
      </c>
      <c r="BZ738" s="302">
        <f t="shared" si="232"/>
        <v>0</v>
      </c>
      <c r="CB738" s="297">
        <v>0.6</v>
      </c>
      <c r="CC738" s="297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14">
        <v>44265</v>
      </c>
      <c r="C739" s="4" t="s">
        <v>430</v>
      </c>
      <c r="D739" s="4" t="s">
        <v>431</v>
      </c>
      <c r="E739" s="4"/>
      <c r="F739" s="4" t="s">
        <v>1492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18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6" t="str">
        <f>+VLOOKUP(G739,Liste!$A$7:$H$69,8,FALSE)</f>
        <v>Résineux</v>
      </c>
      <c r="BU739" s="296">
        <f t="shared" si="228"/>
        <v>0</v>
      </c>
      <c r="BV739" s="298">
        <f t="shared" si="229"/>
        <v>1</v>
      </c>
      <c r="BW739" s="317">
        <v>0</v>
      </c>
      <c r="BX739" s="296">
        <f t="shared" si="230"/>
        <v>0.43</v>
      </c>
      <c r="BY739">
        <f t="shared" si="231"/>
        <v>0</v>
      </c>
      <c r="BZ739" s="302">
        <f t="shared" si="232"/>
        <v>0</v>
      </c>
      <c r="CB739" s="297">
        <v>0.6</v>
      </c>
      <c r="CC739" s="297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14">
        <v>44265</v>
      </c>
      <c r="C740" s="4" t="s">
        <v>430</v>
      </c>
      <c r="D740" s="4" t="s">
        <v>431</v>
      </c>
      <c r="E740" s="4"/>
      <c r="F740" s="4" t="s">
        <v>1492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18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6" t="str">
        <f>+VLOOKUP(G740,Liste!$A$7:$H$69,8,FALSE)</f>
        <v>Résineux</v>
      </c>
      <c r="BU740" s="296">
        <f t="shared" si="228"/>
        <v>0</v>
      </c>
      <c r="BV740" s="298">
        <f t="shared" si="229"/>
        <v>1</v>
      </c>
      <c r="BW740" s="317">
        <v>0</v>
      </c>
      <c r="BX740" s="296">
        <f t="shared" si="230"/>
        <v>0.43</v>
      </c>
      <c r="BY740">
        <f t="shared" si="231"/>
        <v>0</v>
      </c>
      <c r="BZ740" s="302">
        <f t="shared" si="232"/>
        <v>0</v>
      </c>
      <c r="CB740" s="297">
        <v>0.6</v>
      </c>
      <c r="CC740" s="297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14">
        <v>44265</v>
      </c>
      <c r="C741" s="4" t="s">
        <v>430</v>
      </c>
      <c r="D741" s="4" t="s">
        <v>431</v>
      </c>
      <c r="E741" s="4"/>
      <c r="F741" s="4" t="s">
        <v>1492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18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6" t="str">
        <f>+VLOOKUP(G741,Liste!$A$7:$H$69,8,FALSE)</f>
        <v>Résineux</v>
      </c>
      <c r="BU741" s="296">
        <f t="shared" si="228"/>
        <v>0</v>
      </c>
      <c r="BV741" s="298">
        <f t="shared" si="229"/>
        <v>1</v>
      </c>
      <c r="BW741" s="317">
        <v>0</v>
      </c>
      <c r="BX741" s="296">
        <f t="shared" si="230"/>
        <v>0.43</v>
      </c>
      <c r="BY741">
        <f t="shared" si="231"/>
        <v>0</v>
      </c>
      <c r="BZ741" s="302">
        <f t="shared" si="232"/>
        <v>0</v>
      </c>
      <c r="CB741" s="297">
        <v>0.6</v>
      </c>
      <c r="CC741" s="297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14">
        <v>44265</v>
      </c>
      <c r="C742" s="4" t="s">
        <v>430</v>
      </c>
      <c r="D742" s="4" t="s">
        <v>431</v>
      </c>
      <c r="E742" s="4"/>
      <c r="F742" s="4" t="s">
        <v>1492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18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6" t="str">
        <f>+VLOOKUP(G742,Liste!$A$7:$H$69,8,FALSE)</f>
        <v>Résineux</v>
      </c>
      <c r="BU742" s="296">
        <f t="shared" si="228"/>
        <v>0</v>
      </c>
      <c r="BV742" s="298">
        <f t="shared" si="229"/>
        <v>1</v>
      </c>
      <c r="BW742" s="317">
        <v>0</v>
      </c>
      <c r="BX742" s="296">
        <f t="shared" si="230"/>
        <v>0.43</v>
      </c>
      <c r="BY742">
        <f t="shared" si="231"/>
        <v>0</v>
      </c>
      <c r="BZ742" s="302">
        <f t="shared" si="232"/>
        <v>0</v>
      </c>
      <c r="CB742" s="297">
        <v>0.6</v>
      </c>
      <c r="CC742" s="297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14">
        <v>44265</v>
      </c>
      <c r="C743" s="4" t="s">
        <v>430</v>
      </c>
      <c r="D743" s="4" t="s">
        <v>431</v>
      </c>
      <c r="E743" s="4"/>
      <c r="F743" s="4" t="s">
        <v>1492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18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6" t="str">
        <f>+VLOOKUP(G743,Liste!$A$7:$H$69,8,FALSE)</f>
        <v>Résineux</v>
      </c>
      <c r="BU743" s="296">
        <f t="shared" si="228"/>
        <v>0</v>
      </c>
      <c r="BV743" s="298">
        <f t="shared" si="229"/>
        <v>1</v>
      </c>
      <c r="BW743" s="317">
        <v>0</v>
      </c>
      <c r="BX743" s="296">
        <f t="shared" si="230"/>
        <v>0.43</v>
      </c>
      <c r="BY743">
        <f t="shared" si="231"/>
        <v>0</v>
      </c>
      <c r="BZ743" s="302">
        <f t="shared" si="232"/>
        <v>0</v>
      </c>
      <c r="CB743" s="297">
        <v>0.6</v>
      </c>
      <c r="CC743" s="297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14">
        <v>44265</v>
      </c>
      <c r="C744" s="4" t="s">
        <v>430</v>
      </c>
      <c r="D744" s="4" t="s">
        <v>431</v>
      </c>
      <c r="E744" s="4"/>
      <c r="F744" s="4" t="s">
        <v>1492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18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6" t="str">
        <f>+VLOOKUP(G744,Liste!$A$7:$H$69,8,FALSE)</f>
        <v>Résineux</v>
      </c>
      <c r="BU744" s="296">
        <f t="shared" si="228"/>
        <v>0</v>
      </c>
      <c r="BV744" s="298">
        <f t="shared" si="229"/>
        <v>1</v>
      </c>
      <c r="BW744" s="317">
        <v>0</v>
      </c>
      <c r="BX744" s="296">
        <f t="shared" si="230"/>
        <v>0.43</v>
      </c>
      <c r="BY744">
        <f t="shared" si="231"/>
        <v>0</v>
      </c>
      <c r="BZ744" s="302">
        <f t="shared" si="232"/>
        <v>0</v>
      </c>
      <c r="CB744" s="297">
        <v>0.6</v>
      </c>
      <c r="CC744" s="297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14">
        <v>44265</v>
      </c>
      <c r="C745" s="4" t="s">
        <v>430</v>
      </c>
      <c r="D745" s="4" t="s">
        <v>431</v>
      </c>
      <c r="E745" s="4"/>
      <c r="F745" s="4" t="s">
        <v>1492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18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6" t="str">
        <f>+VLOOKUP(G745,Liste!$A$7:$H$69,8,FALSE)</f>
        <v>Résineux</v>
      </c>
      <c r="BU745" s="296">
        <f t="shared" si="228"/>
        <v>0</v>
      </c>
      <c r="BV745" s="298">
        <f t="shared" si="229"/>
        <v>1</v>
      </c>
      <c r="BW745" s="317">
        <v>0</v>
      </c>
      <c r="BX745" s="296">
        <f t="shared" si="230"/>
        <v>0.43</v>
      </c>
      <c r="BY745">
        <f t="shared" si="231"/>
        <v>0</v>
      </c>
      <c r="BZ745" s="302">
        <f t="shared" si="232"/>
        <v>0</v>
      </c>
      <c r="CB745" s="297">
        <v>0.6</v>
      </c>
      <c r="CC745" s="297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14">
        <v>44265</v>
      </c>
      <c r="C746" s="4" t="s">
        <v>430</v>
      </c>
      <c r="D746" s="4" t="s">
        <v>431</v>
      </c>
      <c r="E746" s="4"/>
      <c r="F746" s="4" t="s">
        <v>1492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18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6" t="str">
        <f>+VLOOKUP(G746,Liste!$A$7:$H$69,8,FALSE)</f>
        <v>Résineux</v>
      </c>
      <c r="BU746" s="296">
        <f t="shared" si="228"/>
        <v>0</v>
      </c>
      <c r="BV746" s="298">
        <f t="shared" si="229"/>
        <v>1</v>
      </c>
      <c r="BW746" s="317">
        <v>0</v>
      </c>
      <c r="BX746" s="296">
        <f t="shared" si="230"/>
        <v>0.43</v>
      </c>
      <c r="BY746">
        <f t="shared" si="231"/>
        <v>0</v>
      </c>
      <c r="BZ746" s="302">
        <f t="shared" si="232"/>
        <v>0</v>
      </c>
      <c r="CB746" s="297">
        <v>0.6</v>
      </c>
      <c r="CC746" s="297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14">
        <v>44265</v>
      </c>
      <c r="C747" s="4" t="s">
        <v>430</v>
      </c>
      <c r="D747" s="4" t="s">
        <v>431</v>
      </c>
      <c r="E747" s="4"/>
      <c r="F747" s="4" t="s">
        <v>1492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18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6" t="str">
        <f>+VLOOKUP(G747,Liste!$A$7:$H$69,8,FALSE)</f>
        <v>Résineux</v>
      </c>
      <c r="BU747" s="296">
        <f t="shared" si="228"/>
        <v>0</v>
      </c>
      <c r="BV747" s="298">
        <f t="shared" si="229"/>
        <v>1</v>
      </c>
      <c r="BW747" s="317">
        <v>0</v>
      </c>
      <c r="BX747" s="296">
        <f t="shared" si="230"/>
        <v>0.43</v>
      </c>
      <c r="BY747">
        <f t="shared" si="231"/>
        <v>0</v>
      </c>
      <c r="BZ747" s="302">
        <f t="shared" si="232"/>
        <v>0</v>
      </c>
      <c r="CB747" s="297">
        <v>0.6</v>
      </c>
      <c r="CC747" s="297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14">
        <v>44265</v>
      </c>
      <c r="C748" s="4" t="s">
        <v>430</v>
      </c>
      <c r="D748" s="4" t="s">
        <v>431</v>
      </c>
      <c r="E748" s="4"/>
      <c r="F748" s="4" t="s">
        <v>1492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18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6" t="str">
        <f>+VLOOKUP(G748,Liste!$A$7:$H$69,8,FALSE)</f>
        <v>Résineux</v>
      </c>
      <c r="BU748" s="296">
        <f t="shared" si="228"/>
        <v>0</v>
      </c>
      <c r="BV748" s="298">
        <f t="shared" si="229"/>
        <v>1</v>
      </c>
      <c r="BW748" s="317">
        <v>0</v>
      </c>
      <c r="BX748" s="296">
        <f t="shared" si="230"/>
        <v>0.43</v>
      </c>
      <c r="BY748">
        <f t="shared" si="231"/>
        <v>0</v>
      </c>
      <c r="BZ748" s="302">
        <f t="shared" si="232"/>
        <v>0</v>
      </c>
      <c r="CB748" s="297">
        <v>0.6</v>
      </c>
      <c r="CC748" s="297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14">
        <v>44265</v>
      </c>
      <c r="C749" s="4" t="s">
        <v>430</v>
      </c>
      <c r="D749" s="4" t="s">
        <v>431</v>
      </c>
      <c r="E749" s="4"/>
      <c r="F749" s="4" t="s">
        <v>1492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18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6" t="str">
        <f>+VLOOKUP(G749,Liste!$A$7:$H$69,8,FALSE)</f>
        <v>Résineux</v>
      </c>
      <c r="BU749" s="296">
        <f t="shared" si="228"/>
        <v>0</v>
      </c>
      <c r="BV749" s="298">
        <f t="shared" si="229"/>
        <v>1</v>
      </c>
      <c r="BW749" s="317">
        <v>0</v>
      </c>
      <c r="BX749" s="296">
        <f t="shared" si="230"/>
        <v>0.43</v>
      </c>
      <c r="BY749">
        <f t="shared" si="231"/>
        <v>0</v>
      </c>
      <c r="BZ749" s="302">
        <f t="shared" si="232"/>
        <v>0</v>
      </c>
      <c r="CB749" s="297">
        <v>0.6</v>
      </c>
      <c r="CC749" s="297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14">
        <v>44265</v>
      </c>
      <c r="C750" s="4" t="s">
        <v>430</v>
      </c>
      <c r="D750" s="4" t="s">
        <v>431</v>
      </c>
      <c r="E750" s="4"/>
      <c r="F750" s="4" t="s">
        <v>1492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18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6" t="str">
        <f>+VLOOKUP(G750,Liste!$A$7:$H$69,8,FALSE)</f>
        <v>Résineux</v>
      </c>
      <c r="BU750" s="296">
        <f t="shared" si="228"/>
        <v>0</v>
      </c>
      <c r="BV750" s="298">
        <f t="shared" si="229"/>
        <v>1</v>
      </c>
      <c r="BW750" s="317">
        <v>0</v>
      </c>
      <c r="BX750" s="296">
        <f t="shared" si="230"/>
        <v>0.43</v>
      </c>
      <c r="BY750">
        <f t="shared" si="231"/>
        <v>0</v>
      </c>
      <c r="BZ750" s="302">
        <f t="shared" si="232"/>
        <v>0</v>
      </c>
      <c r="CB750" s="297">
        <v>0.6</v>
      </c>
      <c r="CC750" s="297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14">
        <v>44265</v>
      </c>
      <c r="C751" s="4" t="s">
        <v>430</v>
      </c>
      <c r="D751" s="4" t="s">
        <v>431</v>
      </c>
      <c r="E751" s="4"/>
      <c r="F751" s="4" t="s">
        <v>1492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18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6" t="str">
        <f>+VLOOKUP(G751,Liste!$A$7:$H$69,8,FALSE)</f>
        <v>Résineux</v>
      </c>
      <c r="BU751" s="296">
        <f t="shared" si="228"/>
        <v>0</v>
      </c>
      <c r="BV751" s="298">
        <f t="shared" si="229"/>
        <v>1</v>
      </c>
      <c r="BW751" s="317">
        <v>0</v>
      </c>
      <c r="BX751" s="296">
        <f t="shared" si="230"/>
        <v>0.43</v>
      </c>
      <c r="BY751">
        <f t="shared" si="231"/>
        <v>0</v>
      </c>
      <c r="BZ751" s="302">
        <f t="shared" si="232"/>
        <v>0</v>
      </c>
      <c r="CB751" s="297">
        <v>0.6</v>
      </c>
      <c r="CC751" s="297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14">
        <v>44265</v>
      </c>
      <c r="C752" s="4" t="s">
        <v>430</v>
      </c>
      <c r="D752" s="4" t="s">
        <v>431</v>
      </c>
      <c r="E752" s="4"/>
      <c r="F752" s="4" t="s">
        <v>1492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18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6" t="str">
        <f>+VLOOKUP(G752,Liste!$A$7:$H$69,8,FALSE)</f>
        <v>Résineux</v>
      </c>
      <c r="BU752" s="296">
        <f t="shared" si="228"/>
        <v>0</v>
      </c>
      <c r="BV752" s="298">
        <f t="shared" si="229"/>
        <v>1</v>
      </c>
      <c r="BW752" s="317">
        <v>0</v>
      </c>
      <c r="BX752" s="296">
        <f t="shared" si="230"/>
        <v>0.43</v>
      </c>
      <c r="BY752">
        <f t="shared" si="231"/>
        <v>0</v>
      </c>
      <c r="BZ752" s="302">
        <f t="shared" si="232"/>
        <v>0</v>
      </c>
      <c r="CB752" s="297">
        <v>0.6</v>
      </c>
      <c r="CC752" s="297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14">
        <v>44265</v>
      </c>
      <c r="C753" s="4" t="s">
        <v>430</v>
      </c>
      <c r="D753" s="4" t="s">
        <v>431</v>
      </c>
      <c r="E753" s="4"/>
      <c r="F753" s="4" t="s">
        <v>1492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18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6" t="str">
        <f>+VLOOKUP(G753,Liste!$A$7:$H$69,8,FALSE)</f>
        <v>Résineux</v>
      </c>
      <c r="BU753" s="296">
        <f t="shared" si="228"/>
        <v>0</v>
      </c>
      <c r="BV753" s="298">
        <f t="shared" si="229"/>
        <v>1</v>
      </c>
      <c r="BW753" s="317">
        <v>0</v>
      </c>
      <c r="BX753" s="296">
        <f t="shared" si="230"/>
        <v>0.43</v>
      </c>
      <c r="BY753">
        <f t="shared" si="231"/>
        <v>0</v>
      </c>
      <c r="BZ753" s="302">
        <f t="shared" si="232"/>
        <v>0</v>
      </c>
      <c r="CB753" s="297">
        <v>0.6</v>
      </c>
      <c r="CC753" s="297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14">
        <v>44265</v>
      </c>
      <c r="C754" s="4" t="s">
        <v>430</v>
      </c>
      <c r="D754" s="4" t="s">
        <v>431</v>
      </c>
      <c r="E754" s="4"/>
      <c r="F754" s="4" t="s">
        <v>1492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18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6" t="str">
        <f>+VLOOKUP(G754,Liste!$A$7:$H$69,8,FALSE)</f>
        <v>Résineux</v>
      </c>
      <c r="BU754" s="296">
        <f t="shared" si="228"/>
        <v>0</v>
      </c>
      <c r="BV754" s="298">
        <f t="shared" si="229"/>
        <v>1</v>
      </c>
      <c r="BW754" s="317">
        <v>0</v>
      </c>
      <c r="BX754" s="296">
        <f t="shared" si="230"/>
        <v>0.43</v>
      </c>
      <c r="BY754">
        <f t="shared" si="231"/>
        <v>0</v>
      </c>
      <c r="BZ754" s="302">
        <f t="shared" si="232"/>
        <v>0</v>
      </c>
      <c r="CB754" s="297">
        <v>0.6</v>
      </c>
      <c r="CC754" s="297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14">
        <v>44265</v>
      </c>
      <c r="C755" s="4" t="s">
        <v>430</v>
      </c>
      <c r="D755" s="4" t="s">
        <v>431</v>
      </c>
      <c r="E755" s="4"/>
      <c r="F755" s="4" t="s">
        <v>1492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18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6" t="str">
        <f>+VLOOKUP(G755,Liste!$A$7:$H$69,8,FALSE)</f>
        <v>Résineux</v>
      </c>
      <c r="BU755" s="296">
        <f t="shared" si="228"/>
        <v>0</v>
      </c>
      <c r="BV755" s="298">
        <f t="shared" si="229"/>
        <v>1</v>
      </c>
      <c r="BW755" s="317">
        <v>0</v>
      </c>
      <c r="BX755" s="296">
        <f t="shared" si="230"/>
        <v>0.43</v>
      </c>
      <c r="BY755">
        <f t="shared" si="231"/>
        <v>0</v>
      </c>
      <c r="BZ755" s="302">
        <f t="shared" si="232"/>
        <v>0</v>
      </c>
      <c r="CB755" s="297">
        <v>0.6</v>
      </c>
      <c r="CC755" s="297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14">
        <v>44265</v>
      </c>
      <c r="C756" s="4" t="s">
        <v>430</v>
      </c>
      <c r="D756" s="4" t="s">
        <v>431</v>
      </c>
      <c r="E756" s="4"/>
      <c r="F756" s="4" t="s">
        <v>1492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18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6" t="str">
        <f>+VLOOKUP(G756,Liste!$A$7:$H$69,8,FALSE)</f>
        <v>Résineux</v>
      </c>
      <c r="BU756" s="296">
        <f t="shared" si="228"/>
        <v>0</v>
      </c>
      <c r="BV756" s="298">
        <f t="shared" si="229"/>
        <v>1</v>
      </c>
      <c r="BW756" s="317">
        <v>0</v>
      </c>
      <c r="BX756" s="296">
        <f t="shared" si="230"/>
        <v>0.43</v>
      </c>
      <c r="BY756">
        <f t="shared" si="231"/>
        <v>0</v>
      </c>
      <c r="BZ756" s="302">
        <f t="shared" si="232"/>
        <v>0</v>
      </c>
      <c r="CB756" s="297">
        <v>0.6</v>
      </c>
      <c r="CC756" s="297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14">
        <v>44265</v>
      </c>
      <c r="C757" s="4" t="s">
        <v>430</v>
      </c>
      <c r="D757" s="4" t="s">
        <v>431</v>
      </c>
      <c r="E757" s="4"/>
      <c r="F757" s="4" t="s">
        <v>1492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18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6" t="str">
        <f>+VLOOKUP(G757,Liste!$A$7:$H$69,8,FALSE)</f>
        <v>Résineux</v>
      </c>
      <c r="BU757" s="296">
        <f t="shared" si="228"/>
        <v>0</v>
      </c>
      <c r="BV757" s="298">
        <f t="shared" si="229"/>
        <v>1</v>
      </c>
      <c r="BW757" s="317">
        <v>0</v>
      </c>
      <c r="BX757" s="296">
        <f t="shared" si="230"/>
        <v>0.43</v>
      </c>
      <c r="BY757">
        <f t="shared" si="231"/>
        <v>0</v>
      </c>
      <c r="BZ757" s="302">
        <f t="shared" si="232"/>
        <v>0</v>
      </c>
      <c r="CB757" s="297">
        <v>0.6</v>
      </c>
      <c r="CC757" s="297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14">
        <v>44265</v>
      </c>
      <c r="C758" s="4" t="s">
        <v>430</v>
      </c>
      <c r="D758" s="4" t="s">
        <v>431</v>
      </c>
      <c r="E758" s="4"/>
      <c r="F758" s="4" t="s">
        <v>1492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18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6" t="str">
        <f>+VLOOKUP(G758,Liste!$A$7:$H$69,8,FALSE)</f>
        <v>Résineux</v>
      </c>
      <c r="BU758" s="296">
        <f t="shared" si="228"/>
        <v>0</v>
      </c>
      <c r="BV758" s="298">
        <f t="shared" si="229"/>
        <v>1</v>
      </c>
      <c r="BW758" s="317">
        <v>0</v>
      </c>
      <c r="BX758" s="296">
        <f t="shared" si="230"/>
        <v>0.43</v>
      </c>
      <c r="BY758">
        <f t="shared" si="231"/>
        <v>0</v>
      </c>
      <c r="BZ758" s="302">
        <f t="shared" si="232"/>
        <v>0</v>
      </c>
      <c r="CB758" s="297">
        <v>0.6</v>
      </c>
      <c r="CC758" s="297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14">
        <v>44265</v>
      </c>
      <c r="C759" s="4" t="s">
        <v>430</v>
      </c>
      <c r="D759" s="4" t="s">
        <v>431</v>
      </c>
      <c r="E759" s="4"/>
      <c r="F759" s="4" t="s">
        <v>1492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18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6" t="str">
        <f>+VLOOKUP(G759,Liste!$A$7:$H$69,8,FALSE)</f>
        <v>Résineux</v>
      </c>
      <c r="BU759" s="296">
        <f t="shared" si="228"/>
        <v>0</v>
      </c>
      <c r="BV759" s="298">
        <f t="shared" si="229"/>
        <v>1</v>
      </c>
      <c r="BW759" s="317">
        <v>0</v>
      </c>
      <c r="BX759" s="296">
        <f t="shared" si="230"/>
        <v>0.43</v>
      </c>
      <c r="BY759">
        <f t="shared" si="231"/>
        <v>0</v>
      </c>
      <c r="BZ759" s="302">
        <f t="shared" si="232"/>
        <v>0</v>
      </c>
      <c r="CB759" s="297">
        <v>0.6</v>
      </c>
      <c r="CC759" s="297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14">
        <v>44265</v>
      </c>
      <c r="C760" s="4" t="s">
        <v>430</v>
      </c>
      <c r="D760" s="4" t="s">
        <v>431</v>
      </c>
      <c r="E760" s="4"/>
      <c r="F760" s="4" t="s">
        <v>1492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18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6" t="str">
        <f>+VLOOKUP(G760,Liste!$A$7:$H$69,8,FALSE)</f>
        <v>Résineux</v>
      </c>
      <c r="BU760" s="296">
        <f t="shared" si="228"/>
        <v>0</v>
      </c>
      <c r="BV760" s="298">
        <f t="shared" si="229"/>
        <v>1</v>
      </c>
      <c r="BW760" s="317">
        <v>0</v>
      </c>
      <c r="BX760" s="296">
        <f t="shared" si="230"/>
        <v>0.43</v>
      </c>
      <c r="BY760">
        <f t="shared" si="231"/>
        <v>0</v>
      </c>
      <c r="BZ760" s="302">
        <f t="shared" si="232"/>
        <v>0</v>
      </c>
      <c r="CB760" s="297">
        <v>0.6</v>
      </c>
      <c r="CC760" s="297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14">
        <v>44265</v>
      </c>
      <c r="C761" s="4" t="s">
        <v>430</v>
      </c>
      <c r="D761" s="4" t="s">
        <v>431</v>
      </c>
      <c r="E761" s="4"/>
      <c r="F761" s="4" t="s">
        <v>1492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18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6" t="str">
        <f>+VLOOKUP(G761,Liste!$A$7:$H$69,8,FALSE)</f>
        <v>Résineux</v>
      </c>
      <c r="BU761" s="296">
        <f t="shared" si="228"/>
        <v>0</v>
      </c>
      <c r="BV761" s="298">
        <f t="shared" si="229"/>
        <v>1</v>
      </c>
      <c r="BW761" s="317">
        <v>0</v>
      </c>
      <c r="BX761" s="296">
        <f t="shared" si="230"/>
        <v>0.43</v>
      </c>
      <c r="BY761">
        <f t="shared" si="231"/>
        <v>0</v>
      </c>
      <c r="BZ761" s="302">
        <f t="shared" si="232"/>
        <v>0</v>
      </c>
      <c r="CB761" s="297">
        <v>0.6</v>
      </c>
      <c r="CC761" s="297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14">
        <v>44265</v>
      </c>
      <c r="C762" s="4" t="s">
        <v>430</v>
      </c>
      <c r="D762" s="4" t="s">
        <v>431</v>
      </c>
      <c r="E762" s="4"/>
      <c r="F762" s="4" t="s">
        <v>1492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18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6" t="str">
        <f>+VLOOKUP(G762,Liste!$A$7:$H$69,8,FALSE)</f>
        <v>Résineux</v>
      </c>
      <c r="BU762" s="296">
        <f t="shared" si="228"/>
        <v>0</v>
      </c>
      <c r="BV762" s="298">
        <f t="shared" si="229"/>
        <v>1</v>
      </c>
      <c r="BW762" s="317">
        <v>0</v>
      </c>
      <c r="BX762" s="296">
        <f t="shared" si="230"/>
        <v>0.43</v>
      </c>
      <c r="BY762">
        <f t="shared" si="231"/>
        <v>0</v>
      </c>
      <c r="BZ762" s="302">
        <f t="shared" si="232"/>
        <v>0</v>
      </c>
      <c r="CB762" s="297">
        <v>0.6</v>
      </c>
      <c r="CC762" s="297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14">
        <v>44265</v>
      </c>
      <c r="C763" s="4" t="s">
        <v>430</v>
      </c>
      <c r="D763" s="4" t="s">
        <v>431</v>
      </c>
      <c r="E763" s="4"/>
      <c r="F763" s="4" t="s">
        <v>1492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18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6" t="str">
        <f>+VLOOKUP(G763,Liste!$A$7:$H$69,8,FALSE)</f>
        <v>Résineux</v>
      </c>
      <c r="BU763" s="296">
        <f t="shared" si="228"/>
        <v>0</v>
      </c>
      <c r="BV763" s="298">
        <f t="shared" si="229"/>
        <v>1</v>
      </c>
      <c r="BW763" s="317">
        <v>0</v>
      </c>
      <c r="BX763" s="296">
        <f t="shared" si="230"/>
        <v>0.43</v>
      </c>
      <c r="BY763">
        <f t="shared" si="231"/>
        <v>0</v>
      </c>
      <c r="BZ763" s="302">
        <f t="shared" si="232"/>
        <v>0</v>
      </c>
      <c r="CB763" s="297">
        <v>0.6</v>
      </c>
      <c r="CC763" s="297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14">
        <v>44265</v>
      </c>
      <c r="C764" s="4" t="s">
        <v>430</v>
      </c>
      <c r="D764" s="4" t="s">
        <v>431</v>
      </c>
      <c r="E764" s="4"/>
      <c r="F764" s="4" t="s">
        <v>1492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18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6" t="str">
        <f>+VLOOKUP(G764,Liste!$A$7:$H$69,8,FALSE)</f>
        <v>Résineux</v>
      </c>
      <c r="BU764" s="296">
        <f t="shared" si="228"/>
        <v>0</v>
      </c>
      <c r="BV764" s="298">
        <f t="shared" si="229"/>
        <v>1</v>
      </c>
      <c r="BW764" s="317">
        <v>0</v>
      </c>
      <c r="BX764" s="296">
        <f t="shared" si="230"/>
        <v>0.43</v>
      </c>
      <c r="BY764">
        <f t="shared" si="231"/>
        <v>0</v>
      </c>
      <c r="BZ764" s="302">
        <f t="shared" si="232"/>
        <v>0</v>
      </c>
      <c r="CB764" s="297">
        <v>0.6</v>
      </c>
      <c r="CC764" s="297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14">
        <v>44265</v>
      </c>
      <c r="C765" s="4" t="s">
        <v>430</v>
      </c>
      <c r="D765" s="4" t="s">
        <v>431</v>
      </c>
      <c r="E765" s="4"/>
      <c r="F765" s="4" t="s">
        <v>1492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18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6" t="str">
        <f>+VLOOKUP(G765,Liste!$A$7:$H$69,8,FALSE)</f>
        <v>Résineux</v>
      </c>
      <c r="BU765" s="296">
        <f t="shared" si="228"/>
        <v>0</v>
      </c>
      <c r="BV765" s="298">
        <f t="shared" si="229"/>
        <v>1</v>
      </c>
      <c r="BW765" s="317">
        <v>0</v>
      </c>
      <c r="BX765" s="296">
        <f t="shared" si="230"/>
        <v>0.43</v>
      </c>
      <c r="BY765">
        <f t="shared" si="231"/>
        <v>0</v>
      </c>
      <c r="BZ765" s="302">
        <f t="shared" si="232"/>
        <v>0</v>
      </c>
      <c r="CB765" s="297">
        <v>0.6</v>
      </c>
      <c r="CC765" s="297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14">
        <v>44265</v>
      </c>
      <c r="C766" s="4" t="s">
        <v>430</v>
      </c>
      <c r="D766" s="4" t="s">
        <v>431</v>
      </c>
      <c r="E766" s="4"/>
      <c r="F766" s="4" t="s">
        <v>1492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18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6" t="str">
        <f>+VLOOKUP(G766,Liste!$A$7:$H$69,8,FALSE)</f>
        <v>Résineux</v>
      </c>
      <c r="BU766" s="296">
        <f t="shared" si="228"/>
        <v>0</v>
      </c>
      <c r="BV766" s="298">
        <f t="shared" si="229"/>
        <v>1</v>
      </c>
      <c r="BW766" s="317">
        <v>0</v>
      </c>
      <c r="BX766" s="296">
        <f t="shared" si="230"/>
        <v>0.43</v>
      </c>
      <c r="BY766">
        <f t="shared" si="231"/>
        <v>0</v>
      </c>
      <c r="BZ766" s="302">
        <f t="shared" si="232"/>
        <v>0</v>
      </c>
      <c r="CB766" s="297">
        <v>0.6</v>
      </c>
      <c r="CC766" s="297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14">
        <v>44265</v>
      </c>
      <c r="C767" s="4" t="s">
        <v>430</v>
      </c>
      <c r="D767" s="4" t="s">
        <v>431</v>
      </c>
      <c r="E767" s="4"/>
      <c r="F767" s="4" t="s">
        <v>1492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18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6" t="str">
        <f>+VLOOKUP(G767,Liste!$A$7:$H$69,8,FALSE)</f>
        <v>Résineux</v>
      </c>
      <c r="BU767" s="296">
        <f t="shared" si="228"/>
        <v>0</v>
      </c>
      <c r="BV767" s="298">
        <f t="shared" si="229"/>
        <v>1</v>
      </c>
      <c r="BW767" s="317">
        <v>0</v>
      </c>
      <c r="BX767" s="296">
        <f t="shared" si="230"/>
        <v>0.43</v>
      </c>
      <c r="BY767">
        <f t="shared" si="231"/>
        <v>0</v>
      </c>
      <c r="BZ767" s="302">
        <f t="shared" si="232"/>
        <v>0</v>
      </c>
      <c r="CB767" s="297">
        <v>0.6</v>
      </c>
      <c r="CC767" s="297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14">
        <v>44265</v>
      </c>
      <c r="C768" s="4" t="s">
        <v>430</v>
      </c>
      <c r="D768" s="4" t="s">
        <v>431</v>
      </c>
      <c r="E768" s="4"/>
      <c r="F768" s="4" t="s">
        <v>1492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18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6" t="str">
        <f>+VLOOKUP(G768,Liste!$A$7:$H$69,8,FALSE)</f>
        <v>Résineux</v>
      </c>
      <c r="BU768" s="296">
        <f t="shared" si="228"/>
        <v>0</v>
      </c>
      <c r="BV768" s="298">
        <f t="shared" si="229"/>
        <v>1</v>
      </c>
      <c r="BW768" s="317">
        <v>0</v>
      </c>
      <c r="BX768" s="296">
        <f t="shared" si="230"/>
        <v>0.43</v>
      </c>
      <c r="BY768">
        <f t="shared" si="231"/>
        <v>0</v>
      </c>
      <c r="BZ768" s="302">
        <f t="shared" si="232"/>
        <v>0</v>
      </c>
      <c r="CB768" s="297">
        <v>0.6</v>
      </c>
      <c r="CC768" s="297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14">
        <v>44265</v>
      </c>
      <c r="C769" s="4" t="s">
        <v>430</v>
      </c>
      <c r="D769" s="4" t="s">
        <v>431</v>
      </c>
      <c r="E769" s="4"/>
      <c r="F769" s="4" t="s">
        <v>1492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18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6" t="str">
        <f>+VLOOKUP(G769,Liste!$A$7:$H$69,8,FALSE)</f>
        <v>Résineux</v>
      </c>
      <c r="BU769" s="296">
        <f t="shared" si="228"/>
        <v>0</v>
      </c>
      <c r="BV769" s="298">
        <f t="shared" si="229"/>
        <v>1</v>
      </c>
      <c r="BW769" s="317">
        <v>0</v>
      </c>
      <c r="BX769" s="296">
        <f t="shared" si="230"/>
        <v>0.43</v>
      </c>
      <c r="BY769">
        <f t="shared" si="231"/>
        <v>0</v>
      </c>
      <c r="BZ769" s="302">
        <f t="shared" si="232"/>
        <v>0</v>
      </c>
      <c r="CB769" s="297">
        <v>0.6</v>
      </c>
      <c r="CC769" s="297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14">
        <v>44265</v>
      </c>
      <c r="C770" s="4" t="s">
        <v>430</v>
      </c>
      <c r="D770" s="4" t="s">
        <v>431</v>
      </c>
      <c r="E770" s="4"/>
      <c r="F770" s="4" t="s">
        <v>1492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18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6" t="str">
        <f>+VLOOKUP(G770,Liste!$A$7:$H$69,8,FALSE)</f>
        <v>Résineux</v>
      </c>
      <c r="BU770" s="296">
        <f t="shared" si="228"/>
        <v>0</v>
      </c>
      <c r="BV770" s="298">
        <f t="shared" si="229"/>
        <v>1</v>
      </c>
      <c r="BW770" s="317">
        <v>0</v>
      </c>
      <c r="BX770" s="296">
        <f t="shared" si="230"/>
        <v>0.43</v>
      </c>
      <c r="BY770">
        <f t="shared" si="231"/>
        <v>0</v>
      </c>
      <c r="BZ770" s="302">
        <f t="shared" si="232"/>
        <v>0</v>
      </c>
      <c r="CB770" s="297">
        <v>0.6</v>
      </c>
      <c r="CC770" s="297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14">
        <v>44265</v>
      </c>
      <c r="C771" s="4" t="s">
        <v>430</v>
      </c>
      <c r="D771" s="4" t="s">
        <v>431</v>
      </c>
      <c r="E771" s="4"/>
      <c r="F771" s="4" t="s">
        <v>1492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18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6" t="str">
        <f>+VLOOKUP(G771,Liste!$A$7:$H$69,8,FALSE)</f>
        <v>Résineux</v>
      </c>
      <c r="BU771" s="296">
        <f t="shared" si="228"/>
        <v>0</v>
      </c>
      <c r="BV771" s="298">
        <f t="shared" si="229"/>
        <v>1</v>
      </c>
      <c r="BW771" s="317">
        <v>0</v>
      </c>
      <c r="BX771" s="296">
        <f t="shared" si="230"/>
        <v>0.43</v>
      </c>
      <c r="BY771">
        <f t="shared" si="231"/>
        <v>0</v>
      </c>
      <c r="BZ771" s="302">
        <f t="shared" si="232"/>
        <v>0</v>
      </c>
      <c r="CB771" s="297">
        <v>0.6</v>
      </c>
      <c r="CC771" s="297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14">
        <v>44265</v>
      </c>
      <c r="C772" s="4" t="s">
        <v>430</v>
      </c>
      <c r="D772" s="4" t="s">
        <v>431</v>
      </c>
      <c r="E772" s="4"/>
      <c r="F772" s="4" t="s">
        <v>1492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18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6" t="str">
        <f>+VLOOKUP(G772,Liste!$A$7:$H$69,8,FALSE)</f>
        <v>Résineux</v>
      </c>
      <c r="BU772" s="296">
        <f t="shared" ref="BU772:BU835" si="247">IF(BT772="Résineux",0%,100%)</f>
        <v>0</v>
      </c>
      <c r="BV772" s="298">
        <f t="shared" ref="BV772:BV835" si="248">+IF(BT772="Résineux",100%,0%)</f>
        <v>1</v>
      </c>
      <c r="BW772" s="317">
        <v>0</v>
      </c>
      <c r="BX772" s="296">
        <f t="shared" ref="BX772:BX835" si="249">+IF(BV772&lt;&gt;0,0.43,0.25)</f>
        <v>0.43</v>
      </c>
      <c r="BY772">
        <f t="shared" ref="BY772:BY835" si="250">+IF(BJ772&lt;=30,AV772*BX772,0)</f>
        <v>0</v>
      </c>
      <c r="BZ772" s="302">
        <f t="shared" ref="BZ772:BZ835" si="251">+IF(BJ772&gt;=31,0,BY772+BZ771)</f>
        <v>0</v>
      </c>
      <c r="CB772" s="297">
        <v>0.6</v>
      </c>
      <c r="CC772" s="297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14">
        <v>44265</v>
      </c>
      <c r="C773" s="4" t="s">
        <v>430</v>
      </c>
      <c r="D773" s="4" t="s">
        <v>431</v>
      </c>
      <c r="E773" s="4"/>
      <c r="F773" s="4" t="s">
        <v>1492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18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6" t="str">
        <f>+VLOOKUP(G773,Liste!$A$7:$H$69,8,FALSE)</f>
        <v>Résineux</v>
      </c>
      <c r="BU773" s="296">
        <f t="shared" si="247"/>
        <v>0</v>
      </c>
      <c r="BV773" s="298">
        <f t="shared" si="248"/>
        <v>1</v>
      </c>
      <c r="BW773" s="317">
        <v>0</v>
      </c>
      <c r="BX773" s="296">
        <f t="shared" si="249"/>
        <v>0.43</v>
      </c>
      <c r="BY773">
        <f t="shared" si="250"/>
        <v>0</v>
      </c>
      <c r="BZ773" s="302">
        <f t="shared" si="251"/>
        <v>0</v>
      </c>
      <c r="CB773" s="297">
        <v>0.6</v>
      </c>
      <c r="CC773" s="297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14">
        <v>44265</v>
      </c>
      <c r="C774" s="4" t="s">
        <v>430</v>
      </c>
      <c r="D774" s="4" t="s">
        <v>431</v>
      </c>
      <c r="E774" s="4"/>
      <c r="F774" s="4" t="s">
        <v>1492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18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6" t="str">
        <f>+VLOOKUP(G774,Liste!$A$7:$H$69,8,FALSE)</f>
        <v>Résineux</v>
      </c>
      <c r="BU774" s="296">
        <f t="shared" si="247"/>
        <v>0</v>
      </c>
      <c r="BV774" s="298">
        <f t="shared" si="248"/>
        <v>1</v>
      </c>
      <c r="BW774" s="317">
        <v>0</v>
      </c>
      <c r="BX774" s="296">
        <f t="shared" si="249"/>
        <v>0.43</v>
      </c>
      <c r="BY774">
        <f t="shared" si="250"/>
        <v>0</v>
      </c>
      <c r="BZ774" s="302">
        <f t="shared" si="251"/>
        <v>0</v>
      </c>
      <c r="CB774" s="297">
        <v>0.6</v>
      </c>
      <c r="CC774" s="297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14">
        <v>44265</v>
      </c>
      <c r="C775" s="4" t="s">
        <v>430</v>
      </c>
      <c r="D775" s="4" t="s">
        <v>431</v>
      </c>
      <c r="E775" s="4"/>
      <c r="F775" s="4" t="s">
        <v>1492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18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6" t="str">
        <f>+VLOOKUP(G775,Liste!$A$7:$H$69,8,FALSE)</f>
        <v>Résineux</v>
      </c>
      <c r="BU775" s="296">
        <f t="shared" si="247"/>
        <v>0</v>
      </c>
      <c r="BV775" s="298">
        <f t="shared" si="248"/>
        <v>1</v>
      </c>
      <c r="BW775" s="317">
        <v>0</v>
      </c>
      <c r="BX775" s="296">
        <f t="shared" si="249"/>
        <v>0.43</v>
      </c>
      <c r="BY775">
        <f t="shared" si="250"/>
        <v>0</v>
      </c>
      <c r="BZ775" s="302">
        <f t="shared" si="251"/>
        <v>0</v>
      </c>
      <c r="CB775" s="297">
        <v>0.6</v>
      </c>
      <c r="CC775" s="297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14">
        <v>44265</v>
      </c>
      <c r="C776" s="4" t="s">
        <v>430</v>
      </c>
      <c r="D776" s="4" t="s">
        <v>431</v>
      </c>
      <c r="E776" s="4"/>
      <c r="F776" s="4" t="s">
        <v>1492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18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6" t="str">
        <f>+VLOOKUP(G776,Liste!$A$7:$H$69,8,FALSE)</f>
        <v>Résineux</v>
      </c>
      <c r="BU776" s="296">
        <f t="shared" si="247"/>
        <v>0</v>
      </c>
      <c r="BV776" s="298">
        <f t="shared" si="248"/>
        <v>1</v>
      </c>
      <c r="BW776" s="317">
        <v>0</v>
      </c>
      <c r="BX776" s="296">
        <f t="shared" si="249"/>
        <v>0.43</v>
      </c>
      <c r="BY776">
        <f t="shared" si="250"/>
        <v>0</v>
      </c>
      <c r="BZ776" s="302">
        <f t="shared" si="251"/>
        <v>0</v>
      </c>
      <c r="CB776" s="297">
        <v>0.6</v>
      </c>
      <c r="CC776" s="297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14">
        <v>44265</v>
      </c>
      <c r="C777" s="4" t="s">
        <v>430</v>
      </c>
      <c r="D777" s="4" t="s">
        <v>431</v>
      </c>
      <c r="E777" s="4"/>
      <c r="F777" s="4" t="s">
        <v>1492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18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6" t="str">
        <f>+VLOOKUP(G777,Liste!$A$7:$H$69,8,FALSE)</f>
        <v>Résineux</v>
      </c>
      <c r="BU777" s="296">
        <f t="shared" si="247"/>
        <v>0</v>
      </c>
      <c r="BV777" s="298">
        <f t="shared" si="248"/>
        <v>1</v>
      </c>
      <c r="BW777" s="317">
        <v>0</v>
      </c>
      <c r="BX777" s="296">
        <f t="shared" si="249"/>
        <v>0.43</v>
      </c>
      <c r="BY777">
        <f t="shared" si="250"/>
        <v>0</v>
      </c>
      <c r="BZ777" s="302">
        <f t="shared" si="251"/>
        <v>0</v>
      </c>
      <c r="CB777" s="297">
        <v>0.6</v>
      </c>
      <c r="CC777" s="297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14">
        <v>44265</v>
      </c>
      <c r="C778" s="4" t="s">
        <v>430</v>
      </c>
      <c r="D778" s="4" t="s">
        <v>431</v>
      </c>
      <c r="E778" s="4"/>
      <c r="F778" s="4" t="s">
        <v>1492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18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6" t="str">
        <f>+VLOOKUP(G778,Liste!$A$7:$H$69,8,FALSE)</f>
        <v>Résineux</v>
      </c>
      <c r="BU778" s="296">
        <f t="shared" si="247"/>
        <v>0</v>
      </c>
      <c r="BV778" s="298">
        <f t="shared" si="248"/>
        <v>1</v>
      </c>
      <c r="BW778" s="317">
        <v>0</v>
      </c>
      <c r="BX778" s="296">
        <f t="shared" si="249"/>
        <v>0.43</v>
      </c>
      <c r="BY778">
        <f t="shared" si="250"/>
        <v>0</v>
      </c>
      <c r="BZ778" s="302">
        <f t="shared" si="251"/>
        <v>0</v>
      </c>
      <c r="CB778" s="297">
        <v>0.6</v>
      </c>
      <c r="CC778" s="297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14">
        <v>44265</v>
      </c>
      <c r="C779" s="4" t="s">
        <v>430</v>
      </c>
      <c r="D779" s="4" t="s">
        <v>431</v>
      </c>
      <c r="E779" s="4"/>
      <c r="F779" s="4" t="s">
        <v>1492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18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6" t="str">
        <f>+VLOOKUP(G779,Liste!$A$7:$H$69,8,FALSE)</f>
        <v>Résineux</v>
      </c>
      <c r="BU779" s="296">
        <f t="shared" si="247"/>
        <v>0</v>
      </c>
      <c r="BV779" s="298">
        <f t="shared" si="248"/>
        <v>1</v>
      </c>
      <c r="BW779" s="317">
        <v>0</v>
      </c>
      <c r="BX779" s="296">
        <f t="shared" si="249"/>
        <v>0.43</v>
      </c>
      <c r="BY779">
        <f t="shared" si="250"/>
        <v>0</v>
      </c>
      <c r="BZ779" s="302">
        <f t="shared" si="251"/>
        <v>0</v>
      </c>
      <c r="CB779" s="297">
        <v>0.6</v>
      </c>
      <c r="CC779" s="297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14">
        <v>44265</v>
      </c>
      <c r="C780" s="4" t="s">
        <v>430</v>
      </c>
      <c r="D780" s="4" t="s">
        <v>431</v>
      </c>
      <c r="E780" s="4"/>
      <c r="F780" s="4" t="s">
        <v>1492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18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6" t="str">
        <f>+VLOOKUP(G780,Liste!$A$7:$H$69,8,FALSE)</f>
        <v>Résineux</v>
      </c>
      <c r="BU780" s="296">
        <f t="shared" si="247"/>
        <v>0</v>
      </c>
      <c r="BV780" s="298">
        <f t="shared" si="248"/>
        <v>1</v>
      </c>
      <c r="BW780" s="317">
        <v>0</v>
      </c>
      <c r="BX780" s="296">
        <f t="shared" si="249"/>
        <v>0.43</v>
      </c>
      <c r="BY780">
        <f t="shared" si="250"/>
        <v>0</v>
      </c>
      <c r="BZ780" s="302">
        <f t="shared" si="251"/>
        <v>0</v>
      </c>
      <c r="CB780" s="297">
        <v>0.6</v>
      </c>
      <c r="CC780" s="297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14">
        <v>44265</v>
      </c>
      <c r="C781" s="4" t="s">
        <v>430</v>
      </c>
      <c r="D781" s="4" t="s">
        <v>431</v>
      </c>
      <c r="E781" s="4"/>
      <c r="F781" s="4" t="s">
        <v>1492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18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6" t="str">
        <f>+VLOOKUP(G781,Liste!$A$7:$H$69,8,FALSE)</f>
        <v>Résineux</v>
      </c>
      <c r="BU781" s="296">
        <f t="shared" si="247"/>
        <v>0</v>
      </c>
      <c r="BV781" s="298">
        <f t="shared" si="248"/>
        <v>1</v>
      </c>
      <c r="BW781" s="317">
        <v>0</v>
      </c>
      <c r="BX781" s="296">
        <f t="shared" si="249"/>
        <v>0.43</v>
      </c>
      <c r="BY781">
        <f t="shared" si="250"/>
        <v>0</v>
      </c>
      <c r="BZ781" s="302">
        <f t="shared" si="251"/>
        <v>0</v>
      </c>
      <c r="CB781" s="297">
        <v>0.6</v>
      </c>
      <c r="CC781" s="297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14">
        <v>44265</v>
      </c>
      <c r="C782" s="4" t="s">
        <v>430</v>
      </c>
      <c r="D782" s="4" t="s">
        <v>431</v>
      </c>
      <c r="E782" s="4"/>
      <c r="F782" s="4" t="s">
        <v>1492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18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6" t="str">
        <f>+VLOOKUP(G782,Liste!$A$7:$H$69,8,FALSE)</f>
        <v>Résineux</v>
      </c>
      <c r="BU782" s="296">
        <f t="shared" si="247"/>
        <v>0</v>
      </c>
      <c r="BV782" s="298">
        <f t="shared" si="248"/>
        <v>1</v>
      </c>
      <c r="BW782" s="317">
        <v>0</v>
      </c>
      <c r="BX782" s="296">
        <f t="shared" si="249"/>
        <v>0.43</v>
      </c>
      <c r="BY782">
        <f t="shared" si="250"/>
        <v>0</v>
      </c>
      <c r="BZ782" s="302">
        <f t="shared" si="251"/>
        <v>0</v>
      </c>
      <c r="CB782" s="297">
        <v>0.6</v>
      </c>
      <c r="CC782" s="297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14">
        <v>44265</v>
      </c>
      <c r="C783" s="4" t="s">
        <v>430</v>
      </c>
      <c r="D783" s="4" t="s">
        <v>431</v>
      </c>
      <c r="E783" s="4"/>
      <c r="F783" s="4" t="s">
        <v>1492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18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6" t="str">
        <f>+VLOOKUP(G783,Liste!$A$7:$H$69,8,FALSE)</f>
        <v>Résineux</v>
      </c>
      <c r="BU783" s="296">
        <f t="shared" si="247"/>
        <v>0</v>
      </c>
      <c r="BV783" s="298">
        <f t="shared" si="248"/>
        <v>1</v>
      </c>
      <c r="BW783" s="317">
        <v>0</v>
      </c>
      <c r="BX783" s="296">
        <f t="shared" si="249"/>
        <v>0.43</v>
      </c>
      <c r="BY783">
        <f t="shared" si="250"/>
        <v>0</v>
      </c>
      <c r="BZ783" s="302">
        <f t="shared" si="251"/>
        <v>0</v>
      </c>
      <c r="CB783" s="297">
        <v>0.6</v>
      </c>
      <c r="CC783" s="297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14">
        <v>44265</v>
      </c>
      <c r="C784" s="4" t="s">
        <v>430</v>
      </c>
      <c r="D784" s="4" t="s">
        <v>431</v>
      </c>
      <c r="E784" s="4"/>
      <c r="F784" s="4" t="s">
        <v>1492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18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6" t="str">
        <f>+VLOOKUP(G784,Liste!$A$7:$H$69,8,FALSE)</f>
        <v>Résineux</v>
      </c>
      <c r="BU784" s="296">
        <f t="shared" si="247"/>
        <v>0</v>
      </c>
      <c r="BV784" s="298">
        <f t="shared" si="248"/>
        <v>1</v>
      </c>
      <c r="BW784" s="317">
        <v>0</v>
      </c>
      <c r="BX784" s="296">
        <f t="shared" si="249"/>
        <v>0.43</v>
      </c>
      <c r="BY784">
        <f t="shared" si="250"/>
        <v>0</v>
      </c>
      <c r="BZ784" s="302">
        <f t="shared" si="251"/>
        <v>0</v>
      </c>
      <c r="CB784" s="297">
        <v>0.6</v>
      </c>
      <c r="CC784" s="297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14">
        <v>44265</v>
      </c>
      <c r="C785" s="4" t="s">
        <v>430</v>
      </c>
      <c r="D785" s="4" t="s">
        <v>431</v>
      </c>
      <c r="E785" s="4"/>
      <c r="F785" s="4" t="s">
        <v>1492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18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6" t="str">
        <f>+VLOOKUP(G785,Liste!$A$7:$H$69,8,FALSE)</f>
        <v>Résineux</v>
      </c>
      <c r="BU785" s="296">
        <f t="shared" si="247"/>
        <v>0</v>
      </c>
      <c r="BV785" s="298">
        <f t="shared" si="248"/>
        <v>1</v>
      </c>
      <c r="BW785" s="317">
        <v>0</v>
      </c>
      <c r="BX785" s="296">
        <f t="shared" si="249"/>
        <v>0.43</v>
      </c>
      <c r="BY785">
        <f t="shared" si="250"/>
        <v>0</v>
      </c>
      <c r="BZ785" s="302">
        <f t="shared" si="251"/>
        <v>0</v>
      </c>
      <c r="CB785" s="297">
        <v>0.6</v>
      </c>
      <c r="CC785" s="297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14">
        <v>44265</v>
      </c>
      <c r="C786" s="4" t="s">
        <v>430</v>
      </c>
      <c r="D786" s="4" t="s">
        <v>431</v>
      </c>
      <c r="E786" s="4"/>
      <c r="F786" s="4" t="s">
        <v>1492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18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6" t="str">
        <f>+VLOOKUP(G786,Liste!$A$7:$H$69,8,FALSE)</f>
        <v>Résineux</v>
      </c>
      <c r="BU786" s="296">
        <f t="shared" si="247"/>
        <v>0</v>
      </c>
      <c r="BV786" s="298">
        <f t="shared" si="248"/>
        <v>1</v>
      </c>
      <c r="BW786" s="317">
        <v>0</v>
      </c>
      <c r="BX786" s="296">
        <f t="shared" si="249"/>
        <v>0.43</v>
      </c>
      <c r="BY786">
        <f t="shared" si="250"/>
        <v>0</v>
      </c>
      <c r="BZ786" s="302">
        <f t="shared" si="251"/>
        <v>0</v>
      </c>
      <c r="CB786" s="297">
        <v>0.6</v>
      </c>
      <c r="CC786" s="297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14">
        <v>44265</v>
      </c>
      <c r="C787" s="4" t="s">
        <v>430</v>
      </c>
      <c r="D787" s="4" t="s">
        <v>431</v>
      </c>
      <c r="E787" s="4"/>
      <c r="F787" s="4" t="s">
        <v>1492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18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6" t="str">
        <f>+VLOOKUP(G787,Liste!$A$7:$H$69,8,FALSE)</f>
        <v>Résineux</v>
      </c>
      <c r="BU787" s="296">
        <f t="shared" si="247"/>
        <v>0</v>
      </c>
      <c r="BV787" s="298">
        <f t="shared" si="248"/>
        <v>1</v>
      </c>
      <c r="BW787" s="317">
        <v>0</v>
      </c>
      <c r="BX787" s="296">
        <f t="shared" si="249"/>
        <v>0.43</v>
      </c>
      <c r="BY787">
        <f t="shared" si="250"/>
        <v>0</v>
      </c>
      <c r="BZ787" s="302">
        <f t="shared" si="251"/>
        <v>0</v>
      </c>
      <c r="CB787" s="297">
        <v>0.6</v>
      </c>
      <c r="CC787" s="297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14">
        <v>44265</v>
      </c>
      <c r="C788" s="4" t="s">
        <v>430</v>
      </c>
      <c r="D788" s="4" t="s">
        <v>431</v>
      </c>
      <c r="E788" s="4"/>
      <c r="F788" s="4" t="s">
        <v>1492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18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6" t="str">
        <f>+VLOOKUP(G788,Liste!$A$7:$H$69,8,FALSE)</f>
        <v>Résineux</v>
      </c>
      <c r="BU788" s="296">
        <f t="shared" si="247"/>
        <v>0</v>
      </c>
      <c r="BV788" s="298">
        <f t="shared" si="248"/>
        <v>1</v>
      </c>
      <c r="BW788" s="317">
        <v>0</v>
      </c>
      <c r="BX788" s="296">
        <f t="shared" si="249"/>
        <v>0.43</v>
      </c>
      <c r="BY788">
        <f t="shared" si="250"/>
        <v>0</v>
      </c>
      <c r="BZ788" s="302">
        <f t="shared" si="251"/>
        <v>0</v>
      </c>
      <c r="CB788" s="297">
        <v>0.6</v>
      </c>
      <c r="CC788" s="297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14">
        <v>44265</v>
      </c>
      <c r="C789" s="4" t="s">
        <v>430</v>
      </c>
      <c r="D789" s="4" t="s">
        <v>431</v>
      </c>
      <c r="E789" s="4"/>
      <c r="F789" s="4" t="s">
        <v>1492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18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6" t="str">
        <f>+VLOOKUP(G789,Liste!$A$7:$H$69,8,FALSE)</f>
        <v>Résineux</v>
      </c>
      <c r="BU789" s="296">
        <f t="shared" si="247"/>
        <v>0</v>
      </c>
      <c r="BV789" s="298">
        <f t="shared" si="248"/>
        <v>1</v>
      </c>
      <c r="BW789" s="317">
        <v>0</v>
      </c>
      <c r="BX789" s="296">
        <f t="shared" si="249"/>
        <v>0.43</v>
      </c>
      <c r="BY789">
        <f t="shared" si="250"/>
        <v>0</v>
      </c>
      <c r="BZ789" s="302">
        <f t="shared" si="251"/>
        <v>0</v>
      </c>
      <c r="CB789" s="297">
        <v>0.6</v>
      </c>
      <c r="CC789" s="297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14">
        <v>44265</v>
      </c>
      <c r="C790" s="4" t="s">
        <v>430</v>
      </c>
      <c r="D790" s="4" t="s">
        <v>431</v>
      </c>
      <c r="E790" s="4"/>
      <c r="F790" s="4" t="s">
        <v>1492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18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6" t="str">
        <f>+VLOOKUP(G790,Liste!$A$7:$H$69,8,FALSE)</f>
        <v>Résineux</v>
      </c>
      <c r="BU790" s="296">
        <f t="shared" si="247"/>
        <v>0</v>
      </c>
      <c r="BV790" s="298">
        <f t="shared" si="248"/>
        <v>1</v>
      </c>
      <c r="BW790" s="317">
        <v>0</v>
      </c>
      <c r="BX790" s="296">
        <f t="shared" si="249"/>
        <v>0.43</v>
      </c>
      <c r="BY790">
        <f t="shared" si="250"/>
        <v>0</v>
      </c>
      <c r="BZ790" s="302">
        <f t="shared" si="251"/>
        <v>0</v>
      </c>
      <c r="CB790" s="297">
        <v>0.6</v>
      </c>
      <c r="CC790" s="297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14">
        <v>44265</v>
      </c>
      <c r="C791" s="4" t="s">
        <v>430</v>
      </c>
      <c r="D791" s="4" t="s">
        <v>431</v>
      </c>
      <c r="E791" s="4"/>
      <c r="F791" s="4" t="s">
        <v>1492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18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6" t="str">
        <f>+VLOOKUP(G791,Liste!$A$7:$H$69,8,FALSE)</f>
        <v>Résineux</v>
      </c>
      <c r="BU791" s="296">
        <f t="shared" si="247"/>
        <v>0</v>
      </c>
      <c r="BV791" s="298">
        <f t="shared" si="248"/>
        <v>1</v>
      </c>
      <c r="BW791" s="317">
        <v>0</v>
      </c>
      <c r="BX791" s="296">
        <f t="shared" si="249"/>
        <v>0.43</v>
      </c>
      <c r="BY791">
        <f t="shared" si="250"/>
        <v>0</v>
      </c>
      <c r="BZ791" s="302">
        <f t="shared" si="251"/>
        <v>0</v>
      </c>
      <c r="CB791" s="297">
        <v>0.6</v>
      </c>
      <c r="CC791" s="297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14">
        <v>44265</v>
      </c>
      <c r="C792" s="4" t="s">
        <v>430</v>
      </c>
      <c r="D792" s="4" t="s">
        <v>431</v>
      </c>
      <c r="E792" s="4"/>
      <c r="F792" s="4" t="s">
        <v>1492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18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6" t="str">
        <f>+VLOOKUP(G792,Liste!$A$7:$H$69,8,FALSE)</f>
        <v>Résineux</v>
      </c>
      <c r="BU792" s="296">
        <f t="shared" si="247"/>
        <v>0</v>
      </c>
      <c r="BV792" s="298">
        <f t="shared" si="248"/>
        <v>1</v>
      </c>
      <c r="BW792" s="317">
        <v>0</v>
      </c>
      <c r="BX792" s="296">
        <f t="shared" si="249"/>
        <v>0.43</v>
      </c>
      <c r="BY792">
        <f t="shared" si="250"/>
        <v>0</v>
      </c>
      <c r="BZ792" s="302">
        <f t="shared" si="251"/>
        <v>0</v>
      </c>
      <c r="CB792" s="297">
        <v>0.6</v>
      </c>
      <c r="CC792" s="297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14">
        <v>44265</v>
      </c>
      <c r="C793" s="4" t="s">
        <v>430</v>
      </c>
      <c r="D793" s="4" t="s">
        <v>431</v>
      </c>
      <c r="E793" s="4"/>
      <c r="F793" s="4" t="s">
        <v>1492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18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6" t="str">
        <f>+VLOOKUP(G793,Liste!$A$7:$H$69,8,FALSE)</f>
        <v>Résineux</v>
      </c>
      <c r="BU793" s="296">
        <f t="shared" si="247"/>
        <v>0</v>
      </c>
      <c r="BV793" s="298">
        <f t="shared" si="248"/>
        <v>1</v>
      </c>
      <c r="BW793" s="317">
        <v>0</v>
      </c>
      <c r="BX793" s="296">
        <f t="shared" si="249"/>
        <v>0.43</v>
      </c>
      <c r="BY793">
        <f t="shared" si="250"/>
        <v>0</v>
      </c>
      <c r="BZ793" s="302">
        <f t="shared" si="251"/>
        <v>0</v>
      </c>
      <c r="CB793" s="297">
        <v>0.6</v>
      </c>
      <c r="CC793" s="297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14">
        <v>44265</v>
      </c>
      <c r="C794" s="4" t="s">
        <v>430</v>
      </c>
      <c r="D794" s="4" t="s">
        <v>431</v>
      </c>
      <c r="E794" s="4"/>
      <c r="F794" s="4" t="s">
        <v>1492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18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6" t="str">
        <f>+VLOOKUP(G794,Liste!$A$7:$H$69,8,FALSE)</f>
        <v>Résineux</v>
      </c>
      <c r="BU794" s="296">
        <f t="shared" si="247"/>
        <v>0</v>
      </c>
      <c r="BV794" s="298">
        <f t="shared" si="248"/>
        <v>1</v>
      </c>
      <c r="BW794" s="317">
        <v>0</v>
      </c>
      <c r="BX794" s="296">
        <f t="shared" si="249"/>
        <v>0.43</v>
      </c>
      <c r="BY794">
        <f t="shared" si="250"/>
        <v>0</v>
      </c>
      <c r="BZ794" s="302">
        <f t="shared" si="251"/>
        <v>0</v>
      </c>
      <c r="CB794" s="297">
        <v>0.6</v>
      </c>
      <c r="CC794" s="297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14">
        <v>44265</v>
      </c>
      <c r="C795" s="4" t="s">
        <v>430</v>
      </c>
      <c r="D795" s="4" t="s">
        <v>431</v>
      </c>
      <c r="E795" s="4"/>
      <c r="F795" s="4" t="s">
        <v>1492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18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6" t="str">
        <f>+VLOOKUP(G795,Liste!$A$7:$H$69,8,FALSE)</f>
        <v>Résineux</v>
      </c>
      <c r="BU795" s="296">
        <f t="shared" si="247"/>
        <v>0</v>
      </c>
      <c r="BV795" s="298">
        <f t="shared" si="248"/>
        <v>1</v>
      </c>
      <c r="BW795" s="317">
        <v>0</v>
      </c>
      <c r="BX795" s="296">
        <f t="shared" si="249"/>
        <v>0.43</v>
      </c>
      <c r="BY795">
        <f t="shared" si="250"/>
        <v>0</v>
      </c>
      <c r="BZ795" s="302">
        <f t="shared" si="251"/>
        <v>0</v>
      </c>
      <c r="CB795" s="297">
        <v>0.6</v>
      </c>
      <c r="CC795" s="297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14">
        <v>44265</v>
      </c>
      <c r="C796" s="4" t="s">
        <v>430</v>
      </c>
      <c r="D796" s="4" t="s">
        <v>431</v>
      </c>
      <c r="E796" s="4"/>
      <c r="F796" s="4" t="s">
        <v>1492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18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6" t="str">
        <f>+VLOOKUP(G796,Liste!$A$7:$H$69,8,FALSE)</f>
        <v>Résineux</v>
      </c>
      <c r="BU796" s="296">
        <f t="shared" si="247"/>
        <v>0</v>
      </c>
      <c r="BV796" s="298">
        <f t="shared" si="248"/>
        <v>1</v>
      </c>
      <c r="BW796" s="317">
        <v>0</v>
      </c>
      <c r="BX796" s="296">
        <f t="shared" si="249"/>
        <v>0.43</v>
      </c>
      <c r="BY796">
        <f t="shared" si="250"/>
        <v>0</v>
      </c>
      <c r="BZ796" s="302">
        <f t="shared" si="251"/>
        <v>0</v>
      </c>
      <c r="CB796" s="297">
        <v>0.6</v>
      </c>
      <c r="CC796" s="297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14">
        <v>44265</v>
      </c>
      <c r="C797" s="4" t="s">
        <v>430</v>
      </c>
      <c r="D797" s="4" t="s">
        <v>431</v>
      </c>
      <c r="E797" s="4"/>
      <c r="F797" s="4" t="s">
        <v>1492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18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6" t="str">
        <f>+VLOOKUP(G797,Liste!$A$7:$H$69,8,FALSE)</f>
        <v>Résineux</v>
      </c>
      <c r="BU797" s="296">
        <f t="shared" si="247"/>
        <v>0</v>
      </c>
      <c r="BV797" s="298">
        <f t="shared" si="248"/>
        <v>1</v>
      </c>
      <c r="BW797" s="317">
        <v>0</v>
      </c>
      <c r="BX797" s="296">
        <f t="shared" si="249"/>
        <v>0.43</v>
      </c>
      <c r="BY797">
        <f t="shared" si="250"/>
        <v>0</v>
      </c>
      <c r="BZ797" s="302">
        <f t="shared" si="251"/>
        <v>0</v>
      </c>
      <c r="CB797" s="297">
        <v>0.6</v>
      </c>
      <c r="CC797" s="297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14">
        <v>44265</v>
      </c>
      <c r="C798" s="4" t="s">
        <v>430</v>
      </c>
      <c r="D798" s="4" t="s">
        <v>431</v>
      </c>
      <c r="E798" s="4"/>
      <c r="F798" s="4" t="s">
        <v>1492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18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6" t="str">
        <f>+VLOOKUP(G798,Liste!$A$7:$H$69,8,FALSE)</f>
        <v>Résineux</v>
      </c>
      <c r="BU798" s="296">
        <f t="shared" si="247"/>
        <v>0</v>
      </c>
      <c r="BV798" s="298">
        <f t="shared" si="248"/>
        <v>1</v>
      </c>
      <c r="BW798" s="317">
        <v>0</v>
      </c>
      <c r="BX798" s="296">
        <f t="shared" si="249"/>
        <v>0.43</v>
      </c>
      <c r="BY798">
        <f t="shared" si="250"/>
        <v>0</v>
      </c>
      <c r="BZ798" s="302">
        <f t="shared" si="251"/>
        <v>0</v>
      </c>
      <c r="CB798" s="297">
        <v>0.6</v>
      </c>
      <c r="CC798" s="297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14">
        <v>44265</v>
      </c>
      <c r="C799" s="4" t="s">
        <v>430</v>
      </c>
      <c r="D799" s="4" t="s">
        <v>431</v>
      </c>
      <c r="E799" s="4"/>
      <c r="F799" s="4" t="s">
        <v>1492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18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6" t="str">
        <f>+VLOOKUP(G799,Liste!$A$7:$H$69,8,FALSE)</f>
        <v>Résineux</v>
      </c>
      <c r="BU799" s="296">
        <f t="shared" si="247"/>
        <v>0</v>
      </c>
      <c r="BV799" s="298">
        <f t="shared" si="248"/>
        <v>1</v>
      </c>
      <c r="BW799" s="317">
        <v>0</v>
      </c>
      <c r="BX799" s="296">
        <f t="shared" si="249"/>
        <v>0.43</v>
      </c>
      <c r="BY799">
        <f t="shared" si="250"/>
        <v>0</v>
      </c>
      <c r="BZ799" s="302">
        <f t="shared" si="251"/>
        <v>0</v>
      </c>
      <c r="CB799" s="297">
        <v>0.6</v>
      </c>
      <c r="CC799" s="297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14">
        <v>44265</v>
      </c>
      <c r="C800" s="4" t="s">
        <v>430</v>
      </c>
      <c r="D800" s="4" t="s">
        <v>431</v>
      </c>
      <c r="E800" s="4"/>
      <c r="F800" s="4" t="s">
        <v>1492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18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6" t="str">
        <f>+VLOOKUP(G800,Liste!$A$7:$H$69,8,FALSE)</f>
        <v>Résineux</v>
      </c>
      <c r="BU800" s="296">
        <f t="shared" si="247"/>
        <v>0</v>
      </c>
      <c r="BV800" s="298">
        <f t="shared" si="248"/>
        <v>1</v>
      </c>
      <c r="BW800" s="317">
        <v>0</v>
      </c>
      <c r="BX800" s="296">
        <f t="shared" si="249"/>
        <v>0.43</v>
      </c>
      <c r="BY800">
        <f t="shared" si="250"/>
        <v>0</v>
      </c>
      <c r="BZ800" s="302">
        <f t="shared" si="251"/>
        <v>0</v>
      </c>
      <c r="CB800" s="297">
        <v>0.6</v>
      </c>
      <c r="CC800" s="297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14">
        <v>44265</v>
      </c>
      <c r="C801" s="4" t="s">
        <v>430</v>
      </c>
      <c r="D801" s="4" t="s">
        <v>431</v>
      </c>
      <c r="E801" s="4"/>
      <c r="F801" s="4" t="s">
        <v>1492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18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6" t="str">
        <f>+VLOOKUP(G801,Liste!$A$7:$H$69,8,FALSE)</f>
        <v>Résineux</v>
      </c>
      <c r="BU801" s="296">
        <f t="shared" si="247"/>
        <v>0</v>
      </c>
      <c r="BV801" s="298">
        <f t="shared" si="248"/>
        <v>1</v>
      </c>
      <c r="BW801" s="317">
        <v>0</v>
      </c>
      <c r="BX801" s="296">
        <f t="shared" si="249"/>
        <v>0.43</v>
      </c>
      <c r="BY801">
        <f t="shared" si="250"/>
        <v>0</v>
      </c>
      <c r="BZ801" s="302">
        <f t="shared" si="251"/>
        <v>0</v>
      </c>
      <c r="CB801" s="297">
        <v>0.6</v>
      </c>
      <c r="CC801" s="297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14">
        <v>44265</v>
      </c>
      <c r="C802" s="4" t="s">
        <v>430</v>
      </c>
      <c r="D802" s="4" t="s">
        <v>431</v>
      </c>
      <c r="E802" s="4"/>
      <c r="F802" s="4" t="s">
        <v>1492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18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6" t="str">
        <f>+VLOOKUP(G802,Liste!$A$7:$H$69,8,FALSE)</f>
        <v>Résineux</v>
      </c>
      <c r="BU802" s="296">
        <f t="shared" si="247"/>
        <v>0</v>
      </c>
      <c r="BV802" s="298">
        <f t="shared" si="248"/>
        <v>1</v>
      </c>
      <c r="BW802" s="317">
        <v>0</v>
      </c>
      <c r="BX802" s="296">
        <f t="shared" si="249"/>
        <v>0.43</v>
      </c>
      <c r="BY802">
        <f t="shared" si="250"/>
        <v>0</v>
      </c>
      <c r="BZ802" s="302">
        <f t="shared" si="251"/>
        <v>0</v>
      </c>
      <c r="CB802" s="297">
        <v>0.6</v>
      </c>
      <c r="CC802" s="297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14">
        <v>44265</v>
      </c>
      <c r="C803" s="4" t="s">
        <v>430</v>
      </c>
      <c r="D803" s="4" t="s">
        <v>431</v>
      </c>
      <c r="E803" s="4"/>
      <c r="F803" s="4" t="s">
        <v>1492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18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6" t="str">
        <f>+VLOOKUP(G803,Liste!$A$7:$H$69,8,FALSE)</f>
        <v>Résineux</v>
      </c>
      <c r="BU803" s="296">
        <f t="shared" si="247"/>
        <v>0</v>
      </c>
      <c r="BV803" s="298">
        <f t="shared" si="248"/>
        <v>1</v>
      </c>
      <c r="BW803" s="317">
        <v>0</v>
      </c>
      <c r="BX803" s="296">
        <f t="shared" si="249"/>
        <v>0.43</v>
      </c>
      <c r="BY803">
        <f t="shared" si="250"/>
        <v>0</v>
      </c>
      <c r="BZ803" s="302">
        <f t="shared" si="251"/>
        <v>0</v>
      </c>
      <c r="CB803" s="297">
        <v>0.6</v>
      </c>
      <c r="CC803" s="297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14">
        <v>44265</v>
      </c>
      <c r="C804" s="4" t="s">
        <v>430</v>
      </c>
      <c r="D804" s="4" t="s">
        <v>431</v>
      </c>
      <c r="E804" s="4"/>
      <c r="F804" s="4" t="s">
        <v>1492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18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6" t="str">
        <f>+VLOOKUP(G804,Liste!$A$7:$H$69,8,FALSE)</f>
        <v>Résineux</v>
      </c>
      <c r="BU804" s="296">
        <f t="shared" si="247"/>
        <v>0</v>
      </c>
      <c r="BV804" s="298">
        <f t="shared" si="248"/>
        <v>1</v>
      </c>
      <c r="BW804" s="317">
        <v>0</v>
      </c>
      <c r="BX804" s="296">
        <f t="shared" si="249"/>
        <v>0.43</v>
      </c>
      <c r="BY804">
        <f t="shared" si="250"/>
        <v>0</v>
      </c>
      <c r="BZ804" s="302">
        <f t="shared" si="251"/>
        <v>0</v>
      </c>
      <c r="CB804" s="297">
        <v>0.6</v>
      </c>
      <c r="CC804" s="297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14">
        <v>44265</v>
      </c>
      <c r="C805" s="4" t="s">
        <v>430</v>
      </c>
      <c r="D805" s="4" t="s">
        <v>431</v>
      </c>
      <c r="E805" s="4"/>
      <c r="F805" s="4" t="s">
        <v>1492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18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6" t="str">
        <f>+VLOOKUP(G805,Liste!$A$7:$H$69,8,FALSE)</f>
        <v>Résineux</v>
      </c>
      <c r="BU805" s="296">
        <f t="shared" si="247"/>
        <v>0</v>
      </c>
      <c r="BV805" s="298">
        <f t="shared" si="248"/>
        <v>1</v>
      </c>
      <c r="BW805" s="317">
        <v>0</v>
      </c>
      <c r="BX805" s="296">
        <f t="shared" si="249"/>
        <v>0.43</v>
      </c>
      <c r="BY805">
        <f t="shared" si="250"/>
        <v>0</v>
      </c>
      <c r="BZ805" s="302">
        <f t="shared" si="251"/>
        <v>0</v>
      </c>
      <c r="CB805" s="297">
        <v>0.6</v>
      </c>
      <c r="CC805" s="297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14">
        <v>44265</v>
      </c>
      <c r="C806" s="4" t="s">
        <v>430</v>
      </c>
      <c r="D806" s="4" t="s">
        <v>431</v>
      </c>
      <c r="E806" s="4"/>
      <c r="F806" s="4" t="s">
        <v>1492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18"/>
      <c r="BM806" s="13">
        <v>52.3681168382832</v>
      </c>
      <c r="BN806" s="13">
        <v>249.40724115835701</v>
      </c>
      <c r="BP806" s="13">
        <v>359.743735612752</v>
      </c>
      <c r="BQ806" s="13"/>
      <c r="BT806" s="296" t="str">
        <f>+VLOOKUP(G806,Liste!$A$7:$H$69,8,FALSE)</f>
        <v>Résineux</v>
      </c>
      <c r="BU806" s="296">
        <f t="shared" si="247"/>
        <v>0</v>
      </c>
      <c r="BV806" s="298">
        <f t="shared" si="248"/>
        <v>1</v>
      </c>
      <c r="BW806" s="317">
        <v>0</v>
      </c>
      <c r="BX806" s="296">
        <f t="shared" si="249"/>
        <v>0.43</v>
      </c>
      <c r="BY806">
        <f t="shared" si="250"/>
        <v>0</v>
      </c>
      <c r="BZ806" s="302">
        <f t="shared" si="251"/>
        <v>0</v>
      </c>
      <c r="CB806" s="297">
        <v>0.6</v>
      </c>
      <c r="CC806" s="297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14">
        <v>44265</v>
      </c>
      <c r="C807" s="4" t="s">
        <v>430</v>
      </c>
      <c r="D807" s="4" t="s">
        <v>431</v>
      </c>
      <c r="E807" s="4"/>
      <c r="F807" s="4" t="s">
        <v>1492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18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6" t="str">
        <f>+VLOOKUP(G807,Liste!$A$7:$H$69,8,FALSE)</f>
        <v>Résineux</v>
      </c>
      <c r="BU807" s="296">
        <f t="shared" si="247"/>
        <v>0</v>
      </c>
      <c r="BV807" s="298">
        <f t="shared" si="248"/>
        <v>1</v>
      </c>
      <c r="BW807" s="317">
        <v>0</v>
      </c>
      <c r="BX807" s="296">
        <f t="shared" si="249"/>
        <v>0.43</v>
      </c>
      <c r="BY807">
        <f t="shared" si="250"/>
        <v>0</v>
      </c>
      <c r="BZ807" s="302">
        <f t="shared" si="251"/>
        <v>0</v>
      </c>
      <c r="CB807" s="297">
        <v>0.6</v>
      </c>
      <c r="CC807" s="297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14">
        <v>44265</v>
      </c>
      <c r="C808" s="4" t="s">
        <v>430</v>
      </c>
      <c r="D808" s="4" t="s">
        <v>431</v>
      </c>
      <c r="E808" s="4"/>
      <c r="F808" s="4" t="s">
        <v>1492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18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6" t="str">
        <f>+VLOOKUP(G808,Liste!$A$7:$H$69,8,FALSE)</f>
        <v>Résineux</v>
      </c>
      <c r="BU808" s="296">
        <f t="shared" si="247"/>
        <v>0</v>
      </c>
      <c r="BV808" s="298">
        <f t="shared" si="248"/>
        <v>1</v>
      </c>
      <c r="BW808" s="317">
        <v>0</v>
      </c>
      <c r="BX808" s="296">
        <f t="shared" si="249"/>
        <v>0.43</v>
      </c>
      <c r="BY808">
        <f t="shared" si="250"/>
        <v>0</v>
      </c>
      <c r="BZ808" s="302">
        <f t="shared" si="251"/>
        <v>0</v>
      </c>
      <c r="CB808" s="297">
        <v>0.6</v>
      </c>
      <c r="CC808" s="297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14">
        <v>44265</v>
      </c>
      <c r="C809" s="4" t="s">
        <v>430</v>
      </c>
      <c r="D809" s="4" t="s">
        <v>431</v>
      </c>
      <c r="E809" s="4"/>
      <c r="F809" s="4" t="s">
        <v>1492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18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6" t="str">
        <f>+VLOOKUP(G809,Liste!$A$7:$H$69,8,FALSE)</f>
        <v>Résineux</v>
      </c>
      <c r="BU809" s="296">
        <f t="shared" si="247"/>
        <v>0</v>
      </c>
      <c r="BV809" s="298">
        <f t="shared" si="248"/>
        <v>1</v>
      </c>
      <c r="BW809" s="317">
        <v>0</v>
      </c>
      <c r="BX809" s="296">
        <f t="shared" si="249"/>
        <v>0.43</v>
      </c>
      <c r="BY809">
        <f t="shared" si="250"/>
        <v>0</v>
      </c>
      <c r="BZ809" s="302">
        <f t="shared" si="251"/>
        <v>0</v>
      </c>
      <c r="CB809" s="297">
        <v>0.6</v>
      </c>
      <c r="CC809" s="297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14">
        <v>44265</v>
      </c>
      <c r="C810" s="4" t="s">
        <v>430</v>
      </c>
      <c r="D810" s="4" t="s">
        <v>431</v>
      </c>
      <c r="E810" s="4"/>
      <c r="F810" s="4" t="s">
        <v>1492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18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6" t="str">
        <f>+VLOOKUP(G810,Liste!$A$7:$H$69,8,FALSE)</f>
        <v>Résineux</v>
      </c>
      <c r="BU810" s="296">
        <f t="shared" si="247"/>
        <v>0</v>
      </c>
      <c r="BV810" s="298">
        <f t="shared" si="248"/>
        <v>1</v>
      </c>
      <c r="BW810" s="317">
        <v>0</v>
      </c>
      <c r="BX810" s="296">
        <f t="shared" si="249"/>
        <v>0.43</v>
      </c>
      <c r="BY810">
        <f t="shared" si="250"/>
        <v>0</v>
      </c>
      <c r="BZ810" s="302">
        <f t="shared" si="251"/>
        <v>0</v>
      </c>
      <c r="CB810" s="297">
        <v>0.6</v>
      </c>
      <c r="CC810" s="297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14">
        <v>44265</v>
      </c>
      <c r="C811" s="4" t="s">
        <v>430</v>
      </c>
      <c r="D811" s="4" t="s">
        <v>431</v>
      </c>
      <c r="E811" s="4"/>
      <c r="F811" s="4" t="s">
        <v>1492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18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6" t="str">
        <f>+VLOOKUP(G811,Liste!$A$7:$H$69,8,FALSE)</f>
        <v>Résineux</v>
      </c>
      <c r="BU811" s="296">
        <f t="shared" si="247"/>
        <v>0</v>
      </c>
      <c r="BV811" s="298">
        <f t="shared" si="248"/>
        <v>1</v>
      </c>
      <c r="BW811" s="317">
        <v>0</v>
      </c>
      <c r="BX811" s="296">
        <f t="shared" si="249"/>
        <v>0.43</v>
      </c>
      <c r="BY811">
        <f t="shared" si="250"/>
        <v>0</v>
      </c>
      <c r="BZ811" s="302">
        <f t="shared" si="251"/>
        <v>0</v>
      </c>
      <c r="CB811" s="297">
        <v>0.6</v>
      </c>
      <c r="CC811" s="297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14">
        <v>44265</v>
      </c>
      <c r="C812" s="4" t="s">
        <v>430</v>
      </c>
      <c r="D812" s="4" t="s">
        <v>431</v>
      </c>
      <c r="E812" s="4"/>
      <c r="F812" s="4" t="s">
        <v>1492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18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6" t="str">
        <f>+VLOOKUP(G812,Liste!$A$7:$H$69,8,FALSE)</f>
        <v>Résineux</v>
      </c>
      <c r="BU812" s="296">
        <f t="shared" si="247"/>
        <v>0</v>
      </c>
      <c r="BV812" s="298">
        <f t="shared" si="248"/>
        <v>1</v>
      </c>
      <c r="BW812" s="317">
        <v>0</v>
      </c>
      <c r="BX812" s="296">
        <f t="shared" si="249"/>
        <v>0.43</v>
      </c>
      <c r="BY812">
        <f t="shared" si="250"/>
        <v>0</v>
      </c>
      <c r="BZ812" s="302">
        <f t="shared" si="251"/>
        <v>0</v>
      </c>
      <c r="CB812" s="297">
        <v>0.6</v>
      </c>
      <c r="CC812" s="297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14">
        <v>44265</v>
      </c>
      <c r="C813" s="4" t="s">
        <v>430</v>
      </c>
      <c r="D813" s="4" t="s">
        <v>431</v>
      </c>
      <c r="E813" s="4"/>
      <c r="F813" s="4" t="s">
        <v>1492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18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6" t="str">
        <f>+VLOOKUP(G813,Liste!$A$7:$H$69,8,FALSE)</f>
        <v>Résineux</v>
      </c>
      <c r="BU813" s="296">
        <f t="shared" si="247"/>
        <v>0</v>
      </c>
      <c r="BV813" s="298">
        <f t="shared" si="248"/>
        <v>1</v>
      </c>
      <c r="BW813" s="317">
        <v>0</v>
      </c>
      <c r="BX813" s="296">
        <f t="shared" si="249"/>
        <v>0.43</v>
      </c>
      <c r="BY813">
        <f t="shared" si="250"/>
        <v>0</v>
      </c>
      <c r="BZ813" s="302">
        <f t="shared" si="251"/>
        <v>0</v>
      </c>
      <c r="CB813" s="297">
        <v>0.6</v>
      </c>
      <c r="CC813" s="297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14">
        <v>44265</v>
      </c>
      <c r="C814" s="4" t="s">
        <v>430</v>
      </c>
      <c r="D814" s="4" t="s">
        <v>431</v>
      </c>
      <c r="E814" s="4"/>
      <c r="F814" s="4" t="s">
        <v>1492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18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6" t="str">
        <f>+VLOOKUP(G814,Liste!$A$7:$H$69,8,FALSE)</f>
        <v>Résineux</v>
      </c>
      <c r="BU814" s="296">
        <f t="shared" si="247"/>
        <v>0</v>
      </c>
      <c r="BV814" s="298">
        <f t="shared" si="248"/>
        <v>1</v>
      </c>
      <c r="BW814" s="317">
        <v>0</v>
      </c>
      <c r="BX814" s="296">
        <f t="shared" si="249"/>
        <v>0.43</v>
      </c>
      <c r="BY814">
        <f t="shared" si="250"/>
        <v>0</v>
      </c>
      <c r="BZ814" s="302">
        <f t="shared" si="251"/>
        <v>0</v>
      </c>
      <c r="CB814" s="297">
        <v>0.6</v>
      </c>
      <c r="CC814" s="297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14">
        <v>44265</v>
      </c>
      <c r="C815" s="4" t="s">
        <v>430</v>
      </c>
      <c r="D815" s="4" t="s">
        <v>431</v>
      </c>
      <c r="E815" s="4"/>
      <c r="F815" s="4" t="s">
        <v>1492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18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6" t="str">
        <f>+VLOOKUP(G815,Liste!$A$7:$H$69,8,FALSE)</f>
        <v>Résineux</v>
      </c>
      <c r="BU815" s="296">
        <f t="shared" si="247"/>
        <v>0</v>
      </c>
      <c r="BV815" s="298">
        <f t="shared" si="248"/>
        <v>1</v>
      </c>
      <c r="BW815" s="317">
        <v>0</v>
      </c>
      <c r="BX815" s="296">
        <f t="shared" si="249"/>
        <v>0.43</v>
      </c>
      <c r="BY815">
        <f t="shared" si="250"/>
        <v>0</v>
      </c>
      <c r="BZ815" s="302">
        <f t="shared" si="251"/>
        <v>0</v>
      </c>
      <c r="CB815" s="297">
        <v>0.6</v>
      </c>
      <c r="CC815" s="297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14">
        <v>44265</v>
      </c>
      <c r="C816" s="4" t="s">
        <v>430</v>
      </c>
      <c r="D816" s="4" t="s">
        <v>431</v>
      </c>
      <c r="E816" s="4"/>
      <c r="F816" s="4" t="s">
        <v>1492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18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6" t="str">
        <f>+VLOOKUP(G816,Liste!$A$7:$H$69,8,FALSE)</f>
        <v>Résineux</v>
      </c>
      <c r="BU816" s="296">
        <f t="shared" si="247"/>
        <v>0</v>
      </c>
      <c r="BV816" s="298">
        <f t="shared" si="248"/>
        <v>1</v>
      </c>
      <c r="BW816" s="317">
        <v>0</v>
      </c>
      <c r="BX816" s="296">
        <f t="shared" si="249"/>
        <v>0.43</v>
      </c>
      <c r="BY816">
        <f t="shared" si="250"/>
        <v>0</v>
      </c>
      <c r="BZ816" s="302">
        <f t="shared" si="251"/>
        <v>0</v>
      </c>
      <c r="CB816" s="297">
        <v>0.6</v>
      </c>
      <c r="CC816" s="297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14">
        <v>44265</v>
      </c>
      <c r="C817" s="4" t="s">
        <v>430</v>
      </c>
      <c r="D817" s="4" t="s">
        <v>431</v>
      </c>
      <c r="E817" s="4"/>
      <c r="F817" s="4" t="s">
        <v>1492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18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6" t="str">
        <f>+VLOOKUP(G817,Liste!$A$7:$H$69,8,FALSE)</f>
        <v>Résineux</v>
      </c>
      <c r="BU817" s="296">
        <f t="shared" si="247"/>
        <v>0</v>
      </c>
      <c r="BV817" s="298">
        <f t="shared" si="248"/>
        <v>1</v>
      </c>
      <c r="BW817" s="317">
        <v>0</v>
      </c>
      <c r="BX817" s="296">
        <f t="shared" si="249"/>
        <v>0.43</v>
      </c>
      <c r="BY817">
        <f t="shared" si="250"/>
        <v>0</v>
      </c>
      <c r="BZ817" s="302">
        <f t="shared" si="251"/>
        <v>0</v>
      </c>
      <c r="CB817" s="297">
        <v>0.6</v>
      </c>
      <c r="CC817" s="297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14">
        <v>44265</v>
      </c>
      <c r="C818" s="4" t="s">
        <v>430</v>
      </c>
      <c r="D818" s="4" t="s">
        <v>431</v>
      </c>
      <c r="E818" s="4"/>
      <c r="F818" s="4" t="s">
        <v>1492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18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6" t="str">
        <f>+VLOOKUP(G818,Liste!$A$7:$H$69,8,FALSE)</f>
        <v>Résineux</v>
      </c>
      <c r="BU818" s="296">
        <f t="shared" si="247"/>
        <v>0</v>
      </c>
      <c r="BV818" s="298">
        <f t="shared" si="248"/>
        <v>1</v>
      </c>
      <c r="BW818" s="317">
        <v>0</v>
      </c>
      <c r="BX818" s="296">
        <f t="shared" si="249"/>
        <v>0.43</v>
      </c>
      <c r="BY818">
        <f t="shared" si="250"/>
        <v>0</v>
      </c>
      <c r="BZ818" s="302">
        <f t="shared" si="251"/>
        <v>0</v>
      </c>
      <c r="CB818" s="297">
        <v>0.6</v>
      </c>
      <c r="CC818" s="297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14">
        <v>44265</v>
      </c>
      <c r="C819" s="4" t="s">
        <v>430</v>
      </c>
      <c r="D819" s="4" t="s">
        <v>431</v>
      </c>
      <c r="E819" s="4"/>
      <c r="F819" s="4" t="s">
        <v>1492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18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6" t="str">
        <f>+VLOOKUP(G819,Liste!$A$7:$H$69,8,FALSE)</f>
        <v>Résineux</v>
      </c>
      <c r="BU819" s="296">
        <f t="shared" si="247"/>
        <v>0</v>
      </c>
      <c r="BV819" s="298">
        <f t="shared" si="248"/>
        <v>1</v>
      </c>
      <c r="BW819" s="317">
        <v>0</v>
      </c>
      <c r="BX819" s="296">
        <f t="shared" si="249"/>
        <v>0.43</v>
      </c>
      <c r="BY819">
        <f t="shared" si="250"/>
        <v>0</v>
      </c>
      <c r="BZ819" s="302">
        <f t="shared" si="251"/>
        <v>0</v>
      </c>
      <c r="CB819" s="297">
        <v>0.6</v>
      </c>
      <c r="CC819" s="297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14">
        <v>44265</v>
      </c>
      <c r="C820" s="4" t="s">
        <v>430</v>
      </c>
      <c r="D820" s="4" t="s">
        <v>431</v>
      </c>
      <c r="E820" s="4"/>
      <c r="F820" s="4" t="s">
        <v>1492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18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6" t="str">
        <f>+VLOOKUP(G820,Liste!$A$7:$H$69,8,FALSE)</f>
        <v>Résineux</v>
      </c>
      <c r="BU820" s="296">
        <f t="shared" si="247"/>
        <v>0</v>
      </c>
      <c r="BV820" s="298">
        <f t="shared" si="248"/>
        <v>1</v>
      </c>
      <c r="BW820" s="317">
        <v>0</v>
      </c>
      <c r="BX820" s="296">
        <f t="shared" si="249"/>
        <v>0.43</v>
      </c>
      <c r="BY820">
        <f t="shared" si="250"/>
        <v>0</v>
      </c>
      <c r="BZ820" s="302">
        <f t="shared" si="251"/>
        <v>0</v>
      </c>
      <c r="CB820" s="297">
        <v>0.6</v>
      </c>
      <c r="CC820" s="297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14">
        <v>44265</v>
      </c>
      <c r="C821" s="4" t="s">
        <v>430</v>
      </c>
      <c r="D821" s="4" t="s">
        <v>431</v>
      </c>
      <c r="E821" s="4"/>
      <c r="F821" s="4" t="s">
        <v>1492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18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6" t="str">
        <f>+VLOOKUP(G821,Liste!$A$7:$H$69,8,FALSE)</f>
        <v>Résineux</v>
      </c>
      <c r="BU821" s="296">
        <f t="shared" si="247"/>
        <v>0</v>
      </c>
      <c r="BV821" s="298">
        <f t="shared" si="248"/>
        <v>1</v>
      </c>
      <c r="BW821" s="317">
        <v>0</v>
      </c>
      <c r="BX821" s="296">
        <f t="shared" si="249"/>
        <v>0.43</v>
      </c>
      <c r="BY821">
        <f t="shared" si="250"/>
        <v>0</v>
      </c>
      <c r="BZ821" s="302">
        <f t="shared" si="251"/>
        <v>0</v>
      </c>
      <c r="CB821" s="297">
        <v>0.6</v>
      </c>
      <c r="CC821" s="297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14">
        <v>44265</v>
      </c>
      <c r="C822" s="4" t="s">
        <v>430</v>
      </c>
      <c r="D822" s="4" t="s">
        <v>431</v>
      </c>
      <c r="E822" s="4"/>
      <c r="F822" s="4" t="s">
        <v>1492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18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6" t="str">
        <f>+VLOOKUP(G822,Liste!$A$7:$H$69,8,FALSE)</f>
        <v>Résineux</v>
      </c>
      <c r="BU822" s="296">
        <f t="shared" si="247"/>
        <v>0</v>
      </c>
      <c r="BV822" s="298">
        <f t="shared" si="248"/>
        <v>1</v>
      </c>
      <c r="BW822" s="317">
        <v>0</v>
      </c>
      <c r="BX822" s="296">
        <f t="shared" si="249"/>
        <v>0.43</v>
      </c>
      <c r="BY822">
        <f t="shared" si="250"/>
        <v>0</v>
      </c>
      <c r="BZ822" s="302">
        <f t="shared" si="251"/>
        <v>0</v>
      </c>
      <c r="CB822" s="297">
        <v>0.6</v>
      </c>
      <c r="CC822" s="297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14">
        <v>44265</v>
      </c>
      <c r="C823" s="4" t="s">
        <v>430</v>
      </c>
      <c r="D823" s="4" t="s">
        <v>431</v>
      </c>
      <c r="E823" s="4"/>
      <c r="F823" s="4" t="s">
        <v>1492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18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6" t="str">
        <f>+VLOOKUP(G823,Liste!$A$7:$H$69,8,FALSE)</f>
        <v>Résineux</v>
      </c>
      <c r="BU823" s="296">
        <f t="shared" si="247"/>
        <v>0</v>
      </c>
      <c r="BV823" s="298">
        <f t="shared" si="248"/>
        <v>1</v>
      </c>
      <c r="BW823" s="317">
        <v>0</v>
      </c>
      <c r="BX823" s="296">
        <f t="shared" si="249"/>
        <v>0.43</v>
      </c>
      <c r="BY823">
        <f t="shared" si="250"/>
        <v>0</v>
      </c>
      <c r="BZ823" s="302">
        <f t="shared" si="251"/>
        <v>0</v>
      </c>
      <c r="CB823" s="297">
        <v>0.6</v>
      </c>
      <c r="CC823" s="297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14">
        <v>44265</v>
      </c>
      <c r="C824" s="4" t="s">
        <v>430</v>
      </c>
      <c r="D824" s="4" t="s">
        <v>431</v>
      </c>
      <c r="E824" s="4"/>
      <c r="F824" s="4" t="s">
        <v>1492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18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6" t="str">
        <f>+VLOOKUP(G824,Liste!$A$7:$H$69,8,FALSE)</f>
        <v>Résineux</v>
      </c>
      <c r="BU824" s="296">
        <f t="shared" si="247"/>
        <v>0</v>
      </c>
      <c r="BV824" s="298">
        <f t="shared" si="248"/>
        <v>1</v>
      </c>
      <c r="BW824" s="317">
        <v>0</v>
      </c>
      <c r="BX824" s="296">
        <f t="shared" si="249"/>
        <v>0.43</v>
      </c>
      <c r="BY824">
        <f t="shared" si="250"/>
        <v>0</v>
      </c>
      <c r="BZ824" s="302">
        <f t="shared" si="251"/>
        <v>0</v>
      </c>
      <c r="CB824" s="297">
        <v>0.6</v>
      </c>
      <c r="CC824" s="297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14">
        <v>44265</v>
      </c>
      <c r="C825" s="4" t="s">
        <v>430</v>
      </c>
      <c r="D825" s="4" t="s">
        <v>431</v>
      </c>
      <c r="E825" s="4"/>
      <c r="F825" s="4" t="s">
        <v>1492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18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6" t="str">
        <f>+VLOOKUP(G825,Liste!$A$7:$H$69,8,FALSE)</f>
        <v>Résineux</v>
      </c>
      <c r="BU825" s="296">
        <f t="shared" si="247"/>
        <v>0</v>
      </c>
      <c r="BV825" s="298">
        <f t="shared" si="248"/>
        <v>1</v>
      </c>
      <c r="BW825" s="317">
        <v>0</v>
      </c>
      <c r="BX825" s="296">
        <f t="shared" si="249"/>
        <v>0.43</v>
      </c>
      <c r="BY825">
        <f t="shared" si="250"/>
        <v>0</v>
      </c>
      <c r="BZ825" s="302">
        <f t="shared" si="251"/>
        <v>0</v>
      </c>
      <c r="CB825" s="297">
        <v>0.6</v>
      </c>
      <c r="CC825" s="297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14">
        <v>44265</v>
      </c>
      <c r="C826" s="4" t="s">
        <v>430</v>
      </c>
      <c r="D826" s="4" t="s">
        <v>431</v>
      </c>
      <c r="E826" s="4"/>
      <c r="F826" s="4" t="s">
        <v>1492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18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6" t="str">
        <f>+VLOOKUP(G826,Liste!$A$7:$H$69,8,FALSE)</f>
        <v>Résineux</v>
      </c>
      <c r="BU826" s="296">
        <f t="shared" si="247"/>
        <v>0</v>
      </c>
      <c r="BV826" s="298">
        <f t="shared" si="248"/>
        <v>1</v>
      </c>
      <c r="BW826" s="317">
        <v>0</v>
      </c>
      <c r="BX826" s="296">
        <f t="shared" si="249"/>
        <v>0.43</v>
      </c>
      <c r="BY826">
        <f t="shared" si="250"/>
        <v>0</v>
      </c>
      <c r="BZ826" s="302">
        <f t="shared" si="251"/>
        <v>0</v>
      </c>
      <c r="CB826" s="297">
        <v>0.6</v>
      </c>
      <c r="CC826" s="297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14">
        <v>44265</v>
      </c>
      <c r="C827" s="4" t="s">
        <v>430</v>
      </c>
      <c r="D827" s="4" t="s">
        <v>431</v>
      </c>
      <c r="E827" s="4"/>
      <c r="F827" s="4" t="s">
        <v>1492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18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6" t="str">
        <f>+VLOOKUP(G827,Liste!$A$7:$H$69,8,FALSE)</f>
        <v>Résineux</v>
      </c>
      <c r="BU827" s="296">
        <f t="shared" si="247"/>
        <v>0</v>
      </c>
      <c r="BV827" s="298">
        <f t="shared" si="248"/>
        <v>1</v>
      </c>
      <c r="BW827" s="317">
        <v>0</v>
      </c>
      <c r="BX827" s="296">
        <f t="shared" si="249"/>
        <v>0.43</v>
      </c>
      <c r="BY827">
        <f t="shared" si="250"/>
        <v>0</v>
      </c>
      <c r="BZ827" s="302">
        <f t="shared" si="251"/>
        <v>0</v>
      </c>
      <c r="CB827" s="297">
        <v>0.6</v>
      </c>
      <c r="CC827" s="297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14">
        <v>44265</v>
      </c>
      <c r="C828" s="4" t="s">
        <v>430</v>
      </c>
      <c r="D828" s="4" t="s">
        <v>431</v>
      </c>
      <c r="E828" s="4"/>
      <c r="F828" s="4" t="s">
        <v>1492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18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6" t="str">
        <f>+VLOOKUP(G828,Liste!$A$7:$H$69,8,FALSE)</f>
        <v>Résineux</v>
      </c>
      <c r="BU828" s="296">
        <f t="shared" si="247"/>
        <v>0</v>
      </c>
      <c r="BV828" s="298">
        <f t="shared" si="248"/>
        <v>1</v>
      </c>
      <c r="BW828" s="317">
        <v>0</v>
      </c>
      <c r="BX828" s="296">
        <f t="shared" si="249"/>
        <v>0.43</v>
      </c>
      <c r="BY828">
        <f t="shared" si="250"/>
        <v>0</v>
      </c>
      <c r="BZ828" s="302">
        <f t="shared" si="251"/>
        <v>0</v>
      </c>
      <c r="CB828" s="297">
        <v>0.6</v>
      </c>
      <c r="CC828" s="297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14">
        <v>44265</v>
      </c>
      <c r="C829" s="4" t="s">
        <v>430</v>
      </c>
      <c r="D829" s="4" t="s">
        <v>431</v>
      </c>
      <c r="E829" s="4"/>
      <c r="F829" s="4" t="s">
        <v>1492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18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6" t="str">
        <f>+VLOOKUP(G829,Liste!$A$7:$H$69,8,FALSE)</f>
        <v>Résineux</v>
      </c>
      <c r="BU829" s="296">
        <f t="shared" si="247"/>
        <v>0</v>
      </c>
      <c r="BV829" s="298">
        <f t="shared" si="248"/>
        <v>1</v>
      </c>
      <c r="BW829" s="317">
        <v>0</v>
      </c>
      <c r="BX829" s="296">
        <f t="shared" si="249"/>
        <v>0.43</v>
      </c>
      <c r="BY829">
        <f t="shared" si="250"/>
        <v>0</v>
      </c>
      <c r="BZ829" s="302">
        <f t="shared" si="251"/>
        <v>0</v>
      </c>
      <c r="CB829" s="297">
        <v>0.6</v>
      </c>
      <c r="CC829" s="297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14">
        <v>44265</v>
      </c>
      <c r="C830" s="4" t="s">
        <v>430</v>
      </c>
      <c r="D830" s="4" t="s">
        <v>431</v>
      </c>
      <c r="E830" s="4"/>
      <c r="F830" s="4" t="s">
        <v>1492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18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6" t="str">
        <f>+VLOOKUP(G830,Liste!$A$7:$H$69,8,FALSE)</f>
        <v>Résineux</v>
      </c>
      <c r="BU830" s="296">
        <f t="shared" si="247"/>
        <v>0</v>
      </c>
      <c r="BV830" s="298">
        <f t="shared" si="248"/>
        <v>1</v>
      </c>
      <c r="BW830" s="317">
        <v>0</v>
      </c>
      <c r="BX830" s="296">
        <f t="shared" si="249"/>
        <v>0.43</v>
      </c>
      <c r="BY830">
        <f t="shared" si="250"/>
        <v>0</v>
      </c>
      <c r="BZ830" s="302">
        <f t="shared" si="251"/>
        <v>0</v>
      </c>
      <c r="CB830" s="297">
        <v>0.6</v>
      </c>
      <c r="CC830" s="297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14">
        <v>44265</v>
      </c>
      <c r="C831" s="4" t="s">
        <v>430</v>
      </c>
      <c r="D831" s="4" t="s">
        <v>431</v>
      </c>
      <c r="E831" s="4"/>
      <c r="F831" s="4" t="s">
        <v>1492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18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6" t="str">
        <f>+VLOOKUP(G831,Liste!$A$7:$H$69,8,FALSE)</f>
        <v>Résineux</v>
      </c>
      <c r="BU831" s="296">
        <f t="shared" si="247"/>
        <v>0</v>
      </c>
      <c r="BV831" s="298">
        <f t="shared" si="248"/>
        <v>1</v>
      </c>
      <c r="BW831" s="317">
        <v>0</v>
      </c>
      <c r="BX831" s="296">
        <f t="shared" si="249"/>
        <v>0.43</v>
      </c>
      <c r="BY831">
        <f t="shared" si="250"/>
        <v>0</v>
      </c>
      <c r="BZ831" s="302">
        <f t="shared" si="251"/>
        <v>0</v>
      </c>
      <c r="CB831" s="297">
        <v>0.6</v>
      </c>
      <c r="CC831" s="297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14">
        <v>44265</v>
      </c>
      <c r="C832" s="4" t="s">
        <v>430</v>
      </c>
      <c r="D832" s="4" t="s">
        <v>431</v>
      </c>
      <c r="E832" s="4"/>
      <c r="F832" s="4" t="s">
        <v>1492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18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6" t="str">
        <f>+VLOOKUP(G832,Liste!$A$7:$H$69,8,FALSE)</f>
        <v>Résineux</v>
      </c>
      <c r="BU832" s="296">
        <f t="shared" si="247"/>
        <v>0</v>
      </c>
      <c r="BV832" s="298">
        <f t="shared" si="248"/>
        <v>1</v>
      </c>
      <c r="BW832" s="317">
        <v>0</v>
      </c>
      <c r="BX832" s="296">
        <f t="shared" si="249"/>
        <v>0.43</v>
      </c>
      <c r="BY832">
        <f t="shared" si="250"/>
        <v>0</v>
      </c>
      <c r="BZ832" s="302">
        <f t="shared" si="251"/>
        <v>0</v>
      </c>
      <c r="CB832" s="297">
        <v>0.6</v>
      </c>
      <c r="CC832" s="297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14">
        <v>44265</v>
      </c>
      <c r="C833" s="4" t="s">
        <v>430</v>
      </c>
      <c r="D833" s="4" t="s">
        <v>431</v>
      </c>
      <c r="E833" s="4"/>
      <c r="F833" s="4" t="s">
        <v>1492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18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6" t="str">
        <f>+VLOOKUP(G833,Liste!$A$7:$H$69,8,FALSE)</f>
        <v>Résineux</v>
      </c>
      <c r="BU833" s="296">
        <f t="shared" si="247"/>
        <v>0</v>
      </c>
      <c r="BV833" s="298">
        <f t="shared" si="248"/>
        <v>1</v>
      </c>
      <c r="BW833" s="317">
        <v>0</v>
      </c>
      <c r="BX833" s="296">
        <f t="shared" si="249"/>
        <v>0.43</v>
      </c>
      <c r="BY833">
        <f t="shared" si="250"/>
        <v>0</v>
      </c>
      <c r="BZ833" s="302">
        <f t="shared" si="251"/>
        <v>0</v>
      </c>
      <c r="CB833" s="297">
        <v>0.6</v>
      </c>
      <c r="CC833" s="297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14">
        <v>44265</v>
      </c>
      <c r="C834" s="4" t="s">
        <v>430</v>
      </c>
      <c r="D834" s="4" t="s">
        <v>431</v>
      </c>
      <c r="E834" s="4"/>
      <c r="F834" s="4" t="s">
        <v>1492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18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6" t="str">
        <f>+VLOOKUP(G834,Liste!$A$7:$H$69,8,FALSE)</f>
        <v>Résineux</v>
      </c>
      <c r="BU834" s="296">
        <f t="shared" si="247"/>
        <v>0</v>
      </c>
      <c r="BV834" s="298">
        <f t="shared" si="248"/>
        <v>1</v>
      </c>
      <c r="BW834" s="317">
        <v>0</v>
      </c>
      <c r="BX834" s="296">
        <f t="shared" si="249"/>
        <v>0.43</v>
      </c>
      <c r="BY834">
        <f t="shared" si="250"/>
        <v>0</v>
      </c>
      <c r="BZ834" s="302">
        <f t="shared" si="251"/>
        <v>0</v>
      </c>
      <c r="CB834" s="297">
        <v>0.6</v>
      </c>
      <c r="CC834" s="297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14">
        <v>44265</v>
      </c>
      <c r="C835" s="4" t="s">
        <v>430</v>
      </c>
      <c r="D835" s="4" t="s">
        <v>431</v>
      </c>
      <c r="E835" s="4"/>
      <c r="F835" s="4" t="s">
        <v>1492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18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6" t="str">
        <f>+VLOOKUP(G835,Liste!$A$7:$H$69,8,FALSE)</f>
        <v>Résineux</v>
      </c>
      <c r="BU835" s="296">
        <f t="shared" si="247"/>
        <v>0</v>
      </c>
      <c r="BV835" s="298">
        <f t="shared" si="248"/>
        <v>1</v>
      </c>
      <c r="BW835" s="317">
        <v>0</v>
      </c>
      <c r="BX835" s="296">
        <f t="shared" si="249"/>
        <v>0.43</v>
      </c>
      <c r="BY835">
        <f t="shared" si="250"/>
        <v>0</v>
      </c>
      <c r="BZ835" s="302">
        <f t="shared" si="251"/>
        <v>0</v>
      </c>
      <c r="CB835" s="297">
        <v>0.6</v>
      </c>
      <c r="CC835" s="297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14">
        <v>44265</v>
      </c>
      <c r="C836" s="4" t="s">
        <v>430</v>
      </c>
      <c r="D836" s="4" t="s">
        <v>431</v>
      </c>
      <c r="E836" s="4"/>
      <c r="F836" s="4" t="s">
        <v>1492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18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6" t="str">
        <f>+VLOOKUP(G836,Liste!$A$7:$H$69,8,FALSE)</f>
        <v>Résineux</v>
      </c>
      <c r="BU836" s="296">
        <f t="shared" ref="BU836:BU899" si="266">IF(BT836="Résineux",0%,100%)</f>
        <v>0</v>
      </c>
      <c r="BV836" s="298">
        <f t="shared" ref="BV836:BV899" si="267">+IF(BT836="Résineux",100%,0%)</f>
        <v>1</v>
      </c>
      <c r="BW836" s="317">
        <v>0</v>
      </c>
      <c r="BX836" s="296">
        <f t="shared" ref="BX836:BX899" si="268">+IF(BV836&lt;&gt;0,0.43,0.25)</f>
        <v>0.43</v>
      </c>
      <c r="BY836">
        <f t="shared" ref="BY836:BY899" si="269">+IF(BJ836&lt;=30,AV836*BX836,0)</f>
        <v>0</v>
      </c>
      <c r="BZ836" s="302">
        <f t="shared" ref="BZ836:BZ899" si="270">+IF(BJ836&gt;=31,0,BY836+BZ835)</f>
        <v>0</v>
      </c>
      <c r="CB836" s="297">
        <v>0.6</v>
      </c>
      <c r="CC836" s="297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14">
        <v>44265</v>
      </c>
      <c r="C837" s="4" t="s">
        <v>430</v>
      </c>
      <c r="D837" s="4" t="s">
        <v>431</v>
      </c>
      <c r="E837" s="4"/>
      <c r="F837" s="4" t="s">
        <v>1492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18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6" t="str">
        <f>+VLOOKUP(G837,Liste!$A$7:$H$69,8,FALSE)</f>
        <v>Résineux</v>
      </c>
      <c r="BU837" s="296">
        <f t="shared" si="266"/>
        <v>0</v>
      </c>
      <c r="BV837" s="298">
        <f t="shared" si="267"/>
        <v>1</v>
      </c>
      <c r="BW837" s="317">
        <v>0</v>
      </c>
      <c r="BX837" s="296">
        <f t="shared" si="268"/>
        <v>0.43</v>
      </c>
      <c r="BY837">
        <f t="shared" si="269"/>
        <v>0</v>
      </c>
      <c r="BZ837" s="302">
        <f t="shared" si="270"/>
        <v>0</v>
      </c>
      <c r="CB837" s="297">
        <v>0.6</v>
      </c>
      <c r="CC837" s="297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14">
        <v>44265</v>
      </c>
      <c r="C838" s="4" t="s">
        <v>430</v>
      </c>
      <c r="D838" s="4" t="s">
        <v>431</v>
      </c>
      <c r="E838" s="4"/>
      <c r="F838" s="4" t="s">
        <v>1492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18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6" t="str">
        <f>+VLOOKUP(G838,Liste!$A$7:$H$69,8,FALSE)</f>
        <v>Résineux</v>
      </c>
      <c r="BU838" s="296">
        <f t="shared" si="266"/>
        <v>0</v>
      </c>
      <c r="BV838" s="298">
        <f t="shared" si="267"/>
        <v>1</v>
      </c>
      <c r="BW838" s="317">
        <v>0</v>
      </c>
      <c r="BX838" s="296">
        <f t="shared" si="268"/>
        <v>0.43</v>
      </c>
      <c r="BY838">
        <f t="shared" si="269"/>
        <v>0</v>
      </c>
      <c r="BZ838" s="302">
        <f t="shared" si="270"/>
        <v>0</v>
      </c>
      <c r="CB838" s="297">
        <v>0.6</v>
      </c>
      <c r="CC838" s="297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14">
        <v>44265</v>
      </c>
      <c r="C839" s="4" t="s">
        <v>430</v>
      </c>
      <c r="D839" s="4" t="s">
        <v>431</v>
      </c>
      <c r="E839" s="4"/>
      <c r="F839" s="4" t="s">
        <v>1492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18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6" t="str">
        <f>+VLOOKUP(G839,Liste!$A$7:$H$69,8,FALSE)</f>
        <v>Résineux</v>
      </c>
      <c r="BU839" s="296">
        <f t="shared" si="266"/>
        <v>0</v>
      </c>
      <c r="BV839" s="298">
        <f t="shared" si="267"/>
        <v>1</v>
      </c>
      <c r="BW839" s="317">
        <v>0</v>
      </c>
      <c r="BX839" s="296">
        <f t="shared" si="268"/>
        <v>0.43</v>
      </c>
      <c r="BY839">
        <f t="shared" si="269"/>
        <v>0</v>
      </c>
      <c r="BZ839" s="302">
        <f t="shared" si="270"/>
        <v>0</v>
      </c>
      <c r="CB839" s="297">
        <v>0.6</v>
      </c>
      <c r="CC839" s="297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14">
        <v>44265</v>
      </c>
      <c r="C840" s="4" t="s">
        <v>430</v>
      </c>
      <c r="D840" s="4" t="s">
        <v>431</v>
      </c>
      <c r="E840" s="4"/>
      <c r="F840" s="4" t="s">
        <v>1492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18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6" t="str">
        <f>+VLOOKUP(G840,Liste!$A$7:$H$69,8,FALSE)</f>
        <v>Résineux</v>
      </c>
      <c r="BU840" s="296">
        <f t="shared" si="266"/>
        <v>0</v>
      </c>
      <c r="BV840" s="298">
        <f t="shared" si="267"/>
        <v>1</v>
      </c>
      <c r="BW840" s="317">
        <v>0</v>
      </c>
      <c r="BX840" s="296">
        <f t="shared" si="268"/>
        <v>0.43</v>
      </c>
      <c r="BY840">
        <f t="shared" si="269"/>
        <v>0</v>
      </c>
      <c r="BZ840" s="302">
        <f t="shared" si="270"/>
        <v>0</v>
      </c>
      <c r="CB840" s="297">
        <v>0.6</v>
      </c>
      <c r="CC840" s="297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14">
        <v>44265</v>
      </c>
      <c r="C841" s="4" t="s">
        <v>430</v>
      </c>
      <c r="D841" s="4" t="s">
        <v>431</v>
      </c>
      <c r="E841" s="4"/>
      <c r="F841" s="4" t="s">
        <v>1492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18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6" t="str">
        <f>+VLOOKUP(G841,Liste!$A$7:$H$69,8,FALSE)</f>
        <v>Résineux</v>
      </c>
      <c r="BU841" s="296">
        <f t="shared" si="266"/>
        <v>0</v>
      </c>
      <c r="BV841" s="298">
        <f t="shared" si="267"/>
        <v>1</v>
      </c>
      <c r="BW841" s="317">
        <v>0</v>
      </c>
      <c r="BX841" s="296">
        <f t="shared" si="268"/>
        <v>0.43</v>
      </c>
      <c r="BY841">
        <f t="shared" si="269"/>
        <v>0</v>
      </c>
      <c r="BZ841" s="302">
        <f t="shared" si="270"/>
        <v>0</v>
      </c>
      <c r="CB841" s="297">
        <v>0.6</v>
      </c>
      <c r="CC841" s="297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14">
        <v>44265</v>
      </c>
      <c r="C842" s="4" t="s">
        <v>430</v>
      </c>
      <c r="D842" s="4" t="s">
        <v>431</v>
      </c>
      <c r="E842" s="4"/>
      <c r="F842" s="4" t="s">
        <v>1492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18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6" t="str">
        <f>+VLOOKUP(G842,Liste!$A$7:$H$69,8,FALSE)</f>
        <v>Résineux</v>
      </c>
      <c r="BU842" s="296">
        <f t="shared" si="266"/>
        <v>0</v>
      </c>
      <c r="BV842" s="298">
        <f t="shared" si="267"/>
        <v>1</v>
      </c>
      <c r="BW842" s="317">
        <v>0</v>
      </c>
      <c r="BX842" s="296">
        <f t="shared" si="268"/>
        <v>0.43</v>
      </c>
      <c r="BY842">
        <f t="shared" si="269"/>
        <v>0</v>
      </c>
      <c r="BZ842" s="302">
        <f t="shared" si="270"/>
        <v>0</v>
      </c>
      <c r="CB842" s="297">
        <v>0.6</v>
      </c>
      <c r="CC842" s="297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14">
        <v>44265</v>
      </c>
      <c r="C843" s="4" t="s">
        <v>430</v>
      </c>
      <c r="D843" s="4" t="s">
        <v>431</v>
      </c>
      <c r="E843" s="4"/>
      <c r="F843" s="4" t="s">
        <v>1492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18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6" t="str">
        <f>+VLOOKUP(G843,Liste!$A$7:$H$69,8,FALSE)</f>
        <v>Résineux</v>
      </c>
      <c r="BU843" s="296">
        <f t="shared" si="266"/>
        <v>0</v>
      </c>
      <c r="BV843" s="298">
        <f t="shared" si="267"/>
        <v>1</v>
      </c>
      <c r="BW843" s="317">
        <v>0</v>
      </c>
      <c r="BX843" s="296">
        <f t="shared" si="268"/>
        <v>0.43</v>
      </c>
      <c r="BY843">
        <f t="shared" si="269"/>
        <v>0</v>
      </c>
      <c r="BZ843" s="302">
        <f t="shared" si="270"/>
        <v>0</v>
      </c>
      <c r="CB843" s="297">
        <v>0.6</v>
      </c>
      <c r="CC843" s="297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14">
        <v>44265</v>
      </c>
      <c r="C844" s="4" t="s">
        <v>430</v>
      </c>
      <c r="D844" s="4" t="s">
        <v>431</v>
      </c>
      <c r="E844" s="4"/>
      <c r="F844" s="4" t="s">
        <v>1492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18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6" t="str">
        <f>+VLOOKUP(G844,Liste!$A$7:$H$69,8,FALSE)</f>
        <v>Résineux</v>
      </c>
      <c r="BU844" s="296">
        <f t="shared" si="266"/>
        <v>0</v>
      </c>
      <c r="BV844" s="298">
        <f t="shared" si="267"/>
        <v>1</v>
      </c>
      <c r="BW844" s="317">
        <v>0</v>
      </c>
      <c r="BX844" s="296">
        <f t="shared" si="268"/>
        <v>0.43</v>
      </c>
      <c r="BY844">
        <f t="shared" si="269"/>
        <v>0</v>
      </c>
      <c r="BZ844" s="302">
        <f t="shared" si="270"/>
        <v>0</v>
      </c>
      <c r="CB844" s="297">
        <v>0.6</v>
      </c>
      <c r="CC844" s="297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14">
        <v>44265</v>
      </c>
      <c r="C845" s="4" t="s">
        <v>430</v>
      </c>
      <c r="D845" s="4" t="s">
        <v>431</v>
      </c>
      <c r="E845" s="4"/>
      <c r="F845" s="4" t="s">
        <v>1492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18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6" t="str">
        <f>+VLOOKUP(G845,Liste!$A$7:$H$69,8,FALSE)</f>
        <v>Résineux</v>
      </c>
      <c r="BU845" s="296">
        <f t="shared" si="266"/>
        <v>0</v>
      </c>
      <c r="BV845" s="298">
        <f t="shared" si="267"/>
        <v>1</v>
      </c>
      <c r="BW845" s="317">
        <v>0</v>
      </c>
      <c r="BX845" s="296">
        <f t="shared" si="268"/>
        <v>0.43</v>
      </c>
      <c r="BY845">
        <f t="shared" si="269"/>
        <v>0</v>
      </c>
      <c r="BZ845" s="302">
        <f t="shared" si="270"/>
        <v>0</v>
      </c>
      <c r="CB845" s="297">
        <v>0.6</v>
      </c>
      <c r="CC845" s="297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14">
        <v>44265</v>
      </c>
      <c r="C846" s="4" t="s">
        <v>430</v>
      </c>
      <c r="D846" s="4" t="s">
        <v>431</v>
      </c>
      <c r="E846" s="4"/>
      <c r="F846" s="4" t="s">
        <v>1492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18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6" t="str">
        <f>+VLOOKUP(G846,Liste!$A$7:$H$69,8,FALSE)</f>
        <v>Résineux</v>
      </c>
      <c r="BU846" s="296">
        <f t="shared" si="266"/>
        <v>0</v>
      </c>
      <c r="BV846" s="298">
        <f t="shared" si="267"/>
        <v>1</v>
      </c>
      <c r="BW846" s="317">
        <v>0</v>
      </c>
      <c r="BX846" s="296">
        <f t="shared" si="268"/>
        <v>0.43</v>
      </c>
      <c r="BY846">
        <f t="shared" si="269"/>
        <v>0</v>
      </c>
      <c r="BZ846" s="302">
        <f t="shared" si="270"/>
        <v>0</v>
      </c>
      <c r="CB846" s="297">
        <v>0.6</v>
      </c>
      <c r="CC846" s="297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14">
        <v>44265</v>
      </c>
      <c r="C847" s="4" t="s">
        <v>430</v>
      </c>
      <c r="D847" s="4" t="s">
        <v>431</v>
      </c>
      <c r="E847" s="4"/>
      <c r="F847" s="4" t="s">
        <v>1492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18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6" t="str">
        <f>+VLOOKUP(G847,Liste!$A$7:$H$69,8,FALSE)</f>
        <v>Résineux</v>
      </c>
      <c r="BU847" s="296">
        <f t="shared" si="266"/>
        <v>0</v>
      </c>
      <c r="BV847" s="298">
        <f t="shared" si="267"/>
        <v>1</v>
      </c>
      <c r="BW847" s="317">
        <v>0</v>
      </c>
      <c r="BX847" s="296">
        <f t="shared" si="268"/>
        <v>0.43</v>
      </c>
      <c r="BY847">
        <f t="shared" si="269"/>
        <v>0</v>
      </c>
      <c r="BZ847" s="302">
        <f t="shared" si="270"/>
        <v>0</v>
      </c>
      <c r="CB847" s="297">
        <v>0.6</v>
      </c>
      <c r="CC847" s="297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14">
        <v>44265</v>
      </c>
      <c r="C848" s="4" t="s">
        <v>430</v>
      </c>
      <c r="D848" s="4" t="s">
        <v>431</v>
      </c>
      <c r="E848" s="4"/>
      <c r="F848" s="4" t="s">
        <v>1492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18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6" t="str">
        <f>+VLOOKUP(G848,Liste!$A$7:$H$69,8,FALSE)</f>
        <v>Résineux</v>
      </c>
      <c r="BU848" s="296">
        <f t="shared" si="266"/>
        <v>0</v>
      </c>
      <c r="BV848" s="298">
        <f t="shared" si="267"/>
        <v>1</v>
      </c>
      <c r="BW848" s="317">
        <v>0</v>
      </c>
      <c r="BX848" s="296">
        <f t="shared" si="268"/>
        <v>0.43</v>
      </c>
      <c r="BY848">
        <f t="shared" si="269"/>
        <v>0</v>
      </c>
      <c r="BZ848" s="302">
        <f t="shared" si="270"/>
        <v>0</v>
      </c>
      <c r="CB848" s="297">
        <v>0.6</v>
      </c>
      <c r="CC848" s="297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14">
        <v>44265</v>
      </c>
      <c r="C849" s="4" t="s">
        <v>430</v>
      </c>
      <c r="D849" s="4" t="s">
        <v>431</v>
      </c>
      <c r="E849" s="4"/>
      <c r="F849" s="4" t="s">
        <v>1492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18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6" t="str">
        <f>+VLOOKUP(G849,Liste!$A$7:$H$69,8,FALSE)</f>
        <v>Résineux</v>
      </c>
      <c r="BU849" s="296">
        <f t="shared" si="266"/>
        <v>0</v>
      </c>
      <c r="BV849" s="298">
        <f t="shared" si="267"/>
        <v>1</v>
      </c>
      <c r="BW849" s="317">
        <v>0</v>
      </c>
      <c r="BX849" s="296">
        <f t="shared" si="268"/>
        <v>0.43</v>
      </c>
      <c r="BY849">
        <f t="shared" si="269"/>
        <v>0</v>
      </c>
      <c r="BZ849" s="302">
        <f t="shared" si="270"/>
        <v>0</v>
      </c>
      <c r="CB849" s="297">
        <v>0.6</v>
      </c>
      <c r="CC849" s="297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14">
        <v>44265</v>
      </c>
      <c r="C850" s="4" t="s">
        <v>430</v>
      </c>
      <c r="D850" s="4" t="s">
        <v>431</v>
      </c>
      <c r="E850" s="4"/>
      <c r="F850" s="4" t="s">
        <v>1492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18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6" t="str">
        <f>+VLOOKUP(G850,Liste!$A$7:$H$69,8,FALSE)</f>
        <v>Résineux</v>
      </c>
      <c r="BU850" s="296">
        <f t="shared" si="266"/>
        <v>0</v>
      </c>
      <c r="BV850" s="298">
        <f t="shared" si="267"/>
        <v>1</v>
      </c>
      <c r="BW850" s="317">
        <v>0</v>
      </c>
      <c r="BX850" s="296">
        <f t="shared" si="268"/>
        <v>0.43</v>
      </c>
      <c r="BY850">
        <f t="shared" si="269"/>
        <v>0</v>
      </c>
      <c r="BZ850" s="302">
        <f t="shared" si="270"/>
        <v>0</v>
      </c>
      <c r="CB850" s="297">
        <v>0.6</v>
      </c>
      <c r="CC850" s="297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14">
        <v>44265</v>
      </c>
      <c r="C851" s="4" t="s">
        <v>430</v>
      </c>
      <c r="D851" s="4" t="s">
        <v>431</v>
      </c>
      <c r="E851" s="4"/>
      <c r="F851" s="4" t="s">
        <v>1492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18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6" t="str">
        <f>+VLOOKUP(G851,Liste!$A$7:$H$69,8,FALSE)</f>
        <v>Résineux</v>
      </c>
      <c r="BU851" s="296">
        <f t="shared" si="266"/>
        <v>0</v>
      </c>
      <c r="BV851" s="298">
        <f t="shared" si="267"/>
        <v>1</v>
      </c>
      <c r="BW851" s="317">
        <v>0</v>
      </c>
      <c r="BX851" s="296">
        <f t="shared" si="268"/>
        <v>0.43</v>
      </c>
      <c r="BY851">
        <f t="shared" si="269"/>
        <v>0</v>
      </c>
      <c r="BZ851" s="302">
        <f t="shared" si="270"/>
        <v>0</v>
      </c>
      <c r="CB851" s="297">
        <v>0.6</v>
      </c>
      <c r="CC851" s="297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14">
        <v>44265</v>
      </c>
      <c r="C852" s="4" t="s">
        <v>430</v>
      </c>
      <c r="D852" s="4" t="s">
        <v>431</v>
      </c>
      <c r="E852" s="4"/>
      <c r="F852" s="4" t="s">
        <v>1492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18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6" t="str">
        <f>+VLOOKUP(G852,Liste!$A$7:$H$69,8,FALSE)</f>
        <v>Résineux</v>
      </c>
      <c r="BU852" s="296">
        <f t="shared" si="266"/>
        <v>0</v>
      </c>
      <c r="BV852" s="298">
        <f t="shared" si="267"/>
        <v>1</v>
      </c>
      <c r="BW852" s="317">
        <v>0</v>
      </c>
      <c r="BX852" s="296">
        <f t="shared" si="268"/>
        <v>0.43</v>
      </c>
      <c r="BY852">
        <f t="shared" si="269"/>
        <v>0</v>
      </c>
      <c r="BZ852" s="302">
        <f t="shared" si="270"/>
        <v>0</v>
      </c>
      <c r="CB852" s="297">
        <v>0.6</v>
      </c>
      <c r="CC852" s="297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14">
        <v>44265</v>
      </c>
      <c r="C853" s="4" t="s">
        <v>430</v>
      </c>
      <c r="D853" s="4" t="s">
        <v>431</v>
      </c>
      <c r="E853" s="4"/>
      <c r="F853" s="4" t="s">
        <v>1492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18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6" t="str">
        <f>+VLOOKUP(G853,Liste!$A$7:$H$69,8,FALSE)</f>
        <v>Résineux</v>
      </c>
      <c r="BU853" s="296">
        <f t="shared" si="266"/>
        <v>0</v>
      </c>
      <c r="BV853" s="298">
        <f t="shared" si="267"/>
        <v>1</v>
      </c>
      <c r="BW853" s="317">
        <v>0</v>
      </c>
      <c r="BX853" s="296">
        <f t="shared" si="268"/>
        <v>0.43</v>
      </c>
      <c r="BY853">
        <f t="shared" si="269"/>
        <v>0</v>
      </c>
      <c r="BZ853" s="302">
        <f t="shared" si="270"/>
        <v>0</v>
      </c>
      <c r="CB853" s="297">
        <v>0.6</v>
      </c>
      <c r="CC853" s="297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14">
        <v>44265</v>
      </c>
      <c r="C854" s="4" t="s">
        <v>430</v>
      </c>
      <c r="D854" s="4" t="s">
        <v>431</v>
      </c>
      <c r="E854" s="4"/>
      <c r="F854" s="4" t="s">
        <v>1492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18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6" t="str">
        <f>+VLOOKUP(G854,Liste!$A$7:$H$69,8,FALSE)</f>
        <v>Résineux</v>
      </c>
      <c r="BU854" s="296">
        <f t="shared" si="266"/>
        <v>0</v>
      </c>
      <c r="BV854" s="298">
        <f t="shared" si="267"/>
        <v>1</v>
      </c>
      <c r="BW854" s="317">
        <v>0</v>
      </c>
      <c r="BX854" s="296">
        <f t="shared" si="268"/>
        <v>0.43</v>
      </c>
      <c r="BY854">
        <f t="shared" si="269"/>
        <v>0</v>
      </c>
      <c r="BZ854" s="302">
        <f t="shared" si="270"/>
        <v>0</v>
      </c>
      <c r="CB854" s="297">
        <v>0.6</v>
      </c>
      <c r="CC854" s="297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14">
        <v>44265</v>
      </c>
      <c r="C855" s="4" t="s">
        <v>430</v>
      </c>
      <c r="D855" s="4" t="s">
        <v>431</v>
      </c>
      <c r="E855" s="4"/>
      <c r="F855" s="4" t="s">
        <v>1492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18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6" t="str">
        <f>+VLOOKUP(G855,Liste!$A$7:$H$69,8,FALSE)</f>
        <v>Résineux</v>
      </c>
      <c r="BU855" s="296">
        <f t="shared" si="266"/>
        <v>0</v>
      </c>
      <c r="BV855" s="298">
        <f t="shared" si="267"/>
        <v>1</v>
      </c>
      <c r="BW855" s="317">
        <v>0</v>
      </c>
      <c r="BX855" s="296">
        <f t="shared" si="268"/>
        <v>0.43</v>
      </c>
      <c r="BY855">
        <f t="shared" si="269"/>
        <v>0</v>
      </c>
      <c r="BZ855" s="302">
        <f t="shared" si="270"/>
        <v>0</v>
      </c>
      <c r="CB855" s="297">
        <v>0.6</v>
      </c>
      <c r="CC855" s="297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14">
        <v>44265</v>
      </c>
      <c r="C856" s="4" t="s">
        <v>430</v>
      </c>
      <c r="D856" s="4" t="s">
        <v>431</v>
      </c>
      <c r="E856" s="4"/>
      <c r="F856" s="4" t="s">
        <v>1492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18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6" t="str">
        <f>+VLOOKUP(G856,Liste!$A$7:$H$69,8,FALSE)</f>
        <v>Résineux</v>
      </c>
      <c r="BU856" s="296">
        <f t="shared" si="266"/>
        <v>0</v>
      </c>
      <c r="BV856" s="298">
        <f t="shared" si="267"/>
        <v>1</v>
      </c>
      <c r="BW856" s="317">
        <v>0</v>
      </c>
      <c r="BX856" s="296">
        <f t="shared" si="268"/>
        <v>0.43</v>
      </c>
      <c r="BY856">
        <f t="shared" si="269"/>
        <v>0</v>
      </c>
      <c r="BZ856" s="302">
        <f t="shared" si="270"/>
        <v>0</v>
      </c>
      <c r="CB856" s="297">
        <v>0.6</v>
      </c>
      <c r="CC856" s="297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14">
        <v>44265</v>
      </c>
      <c r="C857" s="4" t="s">
        <v>430</v>
      </c>
      <c r="D857" s="4" t="s">
        <v>431</v>
      </c>
      <c r="E857" s="4"/>
      <c r="F857" s="4" t="s">
        <v>1492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18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6" t="str">
        <f>+VLOOKUP(G857,Liste!$A$7:$H$69,8,FALSE)</f>
        <v>Résineux</v>
      </c>
      <c r="BU857" s="296">
        <f t="shared" si="266"/>
        <v>0</v>
      </c>
      <c r="BV857" s="298">
        <f t="shared" si="267"/>
        <v>1</v>
      </c>
      <c r="BW857" s="317">
        <v>0</v>
      </c>
      <c r="BX857" s="296">
        <f t="shared" si="268"/>
        <v>0.43</v>
      </c>
      <c r="BY857">
        <f t="shared" si="269"/>
        <v>0</v>
      </c>
      <c r="BZ857" s="302">
        <f t="shared" si="270"/>
        <v>0</v>
      </c>
      <c r="CB857" s="297">
        <v>0.6</v>
      </c>
      <c r="CC857" s="297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14">
        <v>44265</v>
      </c>
      <c r="C858" s="4" t="s">
        <v>430</v>
      </c>
      <c r="D858" s="4" t="s">
        <v>431</v>
      </c>
      <c r="E858" s="4"/>
      <c r="F858" s="4" t="s">
        <v>1492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18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6" t="str">
        <f>+VLOOKUP(G858,Liste!$A$7:$H$69,8,FALSE)</f>
        <v>Résineux</v>
      </c>
      <c r="BU858" s="296">
        <f t="shared" si="266"/>
        <v>0</v>
      </c>
      <c r="BV858" s="298">
        <f t="shared" si="267"/>
        <v>1</v>
      </c>
      <c r="BW858" s="317">
        <v>0</v>
      </c>
      <c r="BX858" s="296">
        <f t="shared" si="268"/>
        <v>0.43</v>
      </c>
      <c r="BY858">
        <f t="shared" si="269"/>
        <v>0</v>
      </c>
      <c r="BZ858" s="302">
        <f t="shared" si="270"/>
        <v>0</v>
      </c>
      <c r="CB858" s="297">
        <v>0.6</v>
      </c>
      <c r="CC858" s="297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14">
        <v>44265</v>
      </c>
      <c r="C859" s="4" t="s">
        <v>430</v>
      </c>
      <c r="D859" s="4" t="s">
        <v>431</v>
      </c>
      <c r="E859" s="4"/>
      <c r="F859" s="4" t="s">
        <v>1492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18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6" t="str">
        <f>+VLOOKUP(G859,Liste!$A$7:$H$69,8,FALSE)</f>
        <v>Résineux</v>
      </c>
      <c r="BU859" s="296">
        <f t="shared" si="266"/>
        <v>0</v>
      </c>
      <c r="BV859" s="298">
        <f t="shared" si="267"/>
        <v>1</v>
      </c>
      <c r="BW859" s="317">
        <v>0</v>
      </c>
      <c r="BX859" s="296">
        <f t="shared" si="268"/>
        <v>0.43</v>
      </c>
      <c r="BY859">
        <f t="shared" si="269"/>
        <v>0</v>
      </c>
      <c r="BZ859" s="302">
        <f t="shared" si="270"/>
        <v>0</v>
      </c>
      <c r="CB859" s="297">
        <v>0.6</v>
      </c>
      <c r="CC859" s="297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14">
        <v>44265</v>
      </c>
      <c r="C860" s="4" t="s">
        <v>430</v>
      </c>
      <c r="D860" s="4" t="s">
        <v>431</v>
      </c>
      <c r="E860" s="4"/>
      <c r="F860" s="4" t="s">
        <v>1492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18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6" t="str">
        <f>+VLOOKUP(G860,Liste!$A$7:$H$69,8,FALSE)</f>
        <v>Résineux</v>
      </c>
      <c r="BU860" s="296">
        <f t="shared" si="266"/>
        <v>0</v>
      </c>
      <c r="BV860" s="298">
        <f t="shared" si="267"/>
        <v>1</v>
      </c>
      <c r="BW860" s="317">
        <v>0</v>
      </c>
      <c r="BX860" s="296">
        <f t="shared" si="268"/>
        <v>0.43</v>
      </c>
      <c r="BY860">
        <f t="shared" si="269"/>
        <v>0</v>
      </c>
      <c r="BZ860" s="302">
        <f t="shared" si="270"/>
        <v>0</v>
      </c>
      <c r="CB860" s="297">
        <v>0.6</v>
      </c>
      <c r="CC860" s="297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14">
        <v>44265</v>
      </c>
      <c r="C861" s="4" t="s">
        <v>430</v>
      </c>
      <c r="D861" s="4" t="s">
        <v>431</v>
      </c>
      <c r="E861" s="4"/>
      <c r="F861" s="4" t="s">
        <v>1492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18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6" t="str">
        <f>+VLOOKUP(G861,Liste!$A$7:$H$69,8,FALSE)</f>
        <v>Résineux</v>
      </c>
      <c r="BU861" s="296">
        <f t="shared" si="266"/>
        <v>0</v>
      </c>
      <c r="BV861" s="298">
        <f t="shared" si="267"/>
        <v>1</v>
      </c>
      <c r="BW861" s="317">
        <v>0</v>
      </c>
      <c r="BX861" s="296">
        <f t="shared" si="268"/>
        <v>0.43</v>
      </c>
      <c r="BY861">
        <f t="shared" si="269"/>
        <v>0</v>
      </c>
      <c r="BZ861" s="302">
        <f t="shared" si="270"/>
        <v>0</v>
      </c>
      <c r="CB861" s="297">
        <v>0.6</v>
      </c>
      <c r="CC861" s="297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14">
        <v>44265</v>
      </c>
      <c r="C862" s="4" t="s">
        <v>430</v>
      </c>
      <c r="D862" s="4" t="s">
        <v>431</v>
      </c>
      <c r="E862" s="4"/>
      <c r="F862" s="4" t="s">
        <v>1492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18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6" t="str">
        <f>+VLOOKUP(G862,Liste!$A$7:$H$69,8,FALSE)</f>
        <v>Résineux</v>
      </c>
      <c r="BU862" s="296">
        <f t="shared" si="266"/>
        <v>0</v>
      </c>
      <c r="BV862" s="298">
        <f t="shared" si="267"/>
        <v>1</v>
      </c>
      <c r="BW862" s="317">
        <v>0</v>
      </c>
      <c r="BX862" s="296">
        <f t="shared" si="268"/>
        <v>0.43</v>
      </c>
      <c r="BY862">
        <f t="shared" si="269"/>
        <v>0</v>
      </c>
      <c r="BZ862" s="302">
        <f t="shared" si="270"/>
        <v>0</v>
      </c>
      <c r="CB862" s="297">
        <v>0.6</v>
      </c>
      <c r="CC862" s="297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14">
        <v>44265</v>
      </c>
      <c r="C863" s="4" t="s">
        <v>430</v>
      </c>
      <c r="D863" s="4" t="s">
        <v>431</v>
      </c>
      <c r="E863" s="4"/>
      <c r="F863" s="4" t="s">
        <v>1492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18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6" t="str">
        <f>+VLOOKUP(G863,Liste!$A$7:$H$69,8,FALSE)</f>
        <v>Résineux</v>
      </c>
      <c r="BU863" s="296">
        <f t="shared" si="266"/>
        <v>0</v>
      </c>
      <c r="BV863" s="298">
        <f t="shared" si="267"/>
        <v>1</v>
      </c>
      <c r="BW863" s="317">
        <v>0</v>
      </c>
      <c r="BX863" s="296">
        <f t="shared" si="268"/>
        <v>0.43</v>
      </c>
      <c r="BY863">
        <f t="shared" si="269"/>
        <v>0</v>
      </c>
      <c r="BZ863" s="302">
        <f t="shared" si="270"/>
        <v>0</v>
      </c>
      <c r="CB863" s="297">
        <v>0.6</v>
      </c>
      <c r="CC863" s="297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14">
        <v>44265</v>
      </c>
      <c r="C864" s="4" t="s">
        <v>430</v>
      </c>
      <c r="D864" s="4" t="s">
        <v>431</v>
      </c>
      <c r="E864" s="4"/>
      <c r="F864" s="4" t="s">
        <v>1492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18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6" t="str">
        <f>+VLOOKUP(G864,Liste!$A$7:$H$69,8,FALSE)</f>
        <v>Résineux</v>
      </c>
      <c r="BU864" s="296">
        <f t="shared" si="266"/>
        <v>0</v>
      </c>
      <c r="BV864" s="298">
        <f t="shared" si="267"/>
        <v>1</v>
      </c>
      <c r="BW864" s="317">
        <v>0</v>
      </c>
      <c r="BX864" s="296">
        <f t="shared" si="268"/>
        <v>0.43</v>
      </c>
      <c r="BY864">
        <f t="shared" si="269"/>
        <v>0</v>
      </c>
      <c r="BZ864" s="302">
        <f t="shared" si="270"/>
        <v>0</v>
      </c>
      <c r="CB864" s="297">
        <v>0.6</v>
      </c>
      <c r="CC864" s="297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14">
        <v>44265</v>
      </c>
      <c r="C865" s="4" t="s">
        <v>430</v>
      </c>
      <c r="D865" s="4" t="s">
        <v>431</v>
      </c>
      <c r="E865" s="4"/>
      <c r="F865" s="4" t="s">
        <v>1492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18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6" t="str">
        <f>+VLOOKUP(G865,Liste!$A$7:$H$69,8,FALSE)</f>
        <v>Résineux</v>
      </c>
      <c r="BU865" s="296">
        <f t="shared" si="266"/>
        <v>0</v>
      </c>
      <c r="BV865" s="298">
        <f t="shared" si="267"/>
        <v>1</v>
      </c>
      <c r="BW865" s="317">
        <v>0</v>
      </c>
      <c r="BX865" s="296">
        <f t="shared" si="268"/>
        <v>0.43</v>
      </c>
      <c r="BY865">
        <f t="shared" si="269"/>
        <v>0</v>
      </c>
      <c r="BZ865" s="302">
        <f t="shared" si="270"/>
        <v>0</v>
      </c>
      <c r="CB865" s="297">
        <v>0.6</v>
      </c>
      <c r="CC865" s="297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14">
        <v>44265</v>
      </c>
      <c r="C866" s="4" t="s">
        <v>430</v>
      </c>
      <c r="D866" s="4" t="s">
        <v>431</v>
      </c>
      <c r="E866" s="4"/>
      <c r="F866" s="4" t="s">
        <v>1492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18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6" t="str">
        <f>+VLOOKUP(G866,Liste!$A$7:$H$69,8,FALSE)</f>
        <v>Résineux</v>
      </c>
      <c r="BU866" s="296">
        <f t="shared" si="266"/>
        <v>0</v>
      </c>
      <c r="BV866" s="298">
        <f t="shared" si="267"/>
        <v>1</v>
      </c>
      <c r="BW866" s="317">
        <v>0</v>
      </c>
      <c r="BX866" s="296">
        <f t="shared" si="268"/>
        <v>0.43</v>
      </c>
      <c r="BY866">
        <f t="shared" si="269"/>
        <v>0</v>
      </c>
      <c r="BZ866" s="302">
        <f t="shared" si="270"/>
        <v>0</v>
      </c>
      <c r="CB866" s="297">
        <v>0.6</v>
      </c>
      <c r="CC866" s="297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14">
        <v>44265</v>
      </c>
      <c r="C867" s="4" t="s">
        <v>430</v>
      </c>
      <c r="D867" s="4" t="s">
        <v>431</v>
      </c>
      <c r="E867" s="4"/>
      <c r="F867" s="4" t="s">
        <v>1492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18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6" t="str">
        <f>+VLOOKUP(G867,Liste!$A$7:$H$69,8,FALSE)</f>
        <v>Résineux</v>
      </c>
      <c r="BU867" s="296">
        <f t="shared" si="266"/>
        <v>0</v>
      </c>
      <c r="BV867" s="298">
        <f t="shared" si="267"/>
        <v>1</v>
      </c>
      <c r="BW867" s="317">
        <v>0</v>
      </c>
      <c r="BX867" s="296">
        <f t="shared" si="268"/>
        <v>0.43</v>
      </c>
      <c r="BY867">
        <f t="shared" si="269"/>
        <v>0</v>
      </c>
      <c r="BZ867" s="302">
        <f t="shared" si="270"/>
        <v>0</v>
      </c>
      <c r="CB867" s="297">
        <v>0.6</v>
      </c>
      <c r="CC867" s="297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14">
        <v>44265</v>
      </c>
      <c r="C868" s="4" t="s">
        <v>430</v>
      </c>
      <c r="D868" s="4" t="s">
        <v>431</v>
      </c>
      <c r="E868" s="4"/>
      <c r="F868" s="4" t="s">
        <v>1492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18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6" t="str">
        <f>+VLOOKUP(G868,Liste!$A$7:$H$69,8,FALSE)</f>
        <v>Résineux</v>
      </c>
      <c r="BU868" s="296">
        <f t="shared" si="266"/>
        <v>0</v>
      </c>
      <c r="BV868" s="298">
        <f t="shared" si="267"/>
        <v>1</v>
      </c>
      <c r="BW868" s="317">
        <v>0</v>
      </c>
      <c r="BX868" s="296">
        <f t="shared" si="268"/>
        <v>0.43</v>
      </c>
      <c r="BY868">
        <f t="shared" si="269"/>
        <v>0</v>
      </c>
      <c r="BZ868" s="302">
        <f t="shared" si="270"/>
        <v>0</v>
      </c>
      <c r="CB868" s="297">
        <v>0.6</v>
      </c>
      <c r="CC868" s="297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14">
        <v>44265</v>
      </c>
      <c r="C869" s="4" t="s">
        <v>430</v>
      </c>
      <c r="D869" s="4" t="s">
        <v>431</v>
      </c>
      <c r="E869" s="4"/>
      <c r="F869" s="4" t="s">
        <v>1492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18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6" t="str">
        <f>+VLOOKUP(G869,Liste!$A$7:$H$69,8,FALSE)</f>
        <v>Résineux</v>
      </c>
      <c r="BU869" s="296">
        <f t="shared" si="266"/>
        <v>0</v>
      </c>
      <c r="BV869" s="298">
        <f t="shared" si="267"/>
        <v>1</v>
      </c>
      <c r="BW869" s="317">
        <v>0</v>
      </c>
      <c r="BX869" s="296">
        <f t="shared" si="268"/>
        <v>0.43</v>
      </c>
      <c r="BY869">
        <f t="shared" si="269"/>
        <v>0</v>
      </c>
      <c r="BZ869" s="302">
        <f t="shared" si="270"/>
        <v>0</v>
      </c>
      <c r="CB869" s="297">
        <v>0.6</v>
      </c>
      <c r="CC869" s="297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14">
        <v>44265</v>
      </c>
      <c r="C870" s="4" t="s">
        <v>430</v>
      </c>
      <c r="D870" s="4" t="s">
        <v>431</v>
      </c>
      <c r="E870" s="4"/>
      <c r="F870" s="4" t="s">
        <v>1492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18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6" t="str">
        <f>+VLOOKUP(G870,Liste!$A$7:$H$69,8,FALSE)</f>
        <v>Résineux</v>
      </c>
      <c r="BU870" s="296">
        <f t="shared" si="266"/>
        <v>0</v>
      </c>
      <c r="BV870" s="298">
        <f t="shared" si="267"/>
        <v>1</v>
      </c>
      <c r="BW870" s="317">
        <v>0</v>
      </c>
      <c r="BX870" s="296">
        <f t="shared" si="268"/>
        <v>0.43</v>
      </c>
      <c r="BY870">
        <f t="shared" si="269"/>
        <v>0</v>
      </c>
      <c r="BZ870" s="302">
        <f t="shared" si="270"/>
        <v>0</v>
      </c>
      <c r="CB870" s="297">
        <v>0.6</v>
      </c>
      <c r="CC870" s="297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14">
        <v>44265</v>
      </c>
      <c r="C871" s="4" t="s">
        <v>430</v>
      </c>
      <c r="D871" s="4" t="s">
        <v>431</v>
      </c>
      <c r="E871" s="4"/>
      <c r="F871" s="4" t="s">
        <v>1492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18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6" t="str">
        <f>+VLOOKUP(G871,Liste!$A$7:$H$69,8,FALSE)</f>
        <v>Résineux</v>
      </c>
      <c r="BU871" s="296">
        <f t="shared" si="266"/>
        <v>0</v>
      </c>
      <c r="BV871" s="298">
        <f t="shared" si="267"/>
        <v>1</v>
      </c>
      <c r="BW871" s="317">
        <v>0</v>
      </c>
      <c r="BX871" s="296">
        <f t="shared" si="268"/>
        <v>0.43</v>
      </c>
      <c r="BY871">
        <f t="shared" si="269"/>
        <v>0</v>
      </c>
      <c r="BZ871" s="302">
        <f t="shared" si="270"/>
        <v>0</v>
      </c>
      <c r="CB871" s="297">
        <v>0.6</v>
      </c>
      <c r="CC871" s="297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14">
        <v>44265</v>
      </c>
      <c r="C872" s="4" t="s">
        <v>430</v>
      </c>
      <c r="D872" s="4" t="s">
        <v>431</v>
      </c>
      <c r="E872" s="4"/>
      <c r="F872" s="4" t="s">
        <v>1492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18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6" t="str">
        <f>+VLOOKUP(G872,Liste!$A$7:$H$69,8,FALSE)</f>
        <v>Résineux</v>
      </c>
      <c r="BU872" s="296">
        <f t="shared" si="266"/>
        <v>0</v>
      </c>
      <c r="BV872" s="298">
        <f t="shared" si="267"/>
        <v>1</v>
      </c>
      <c r="BW872" s="317">
        <v>0</v>
      </c>
      <c r="BX872" s="296">
        <f t="shared" si="268"/>
        <v>0.43</v>
      </c>
      <c r="BY872">
        <f t="shared" si="269"/>
        <v>0</v>
      </c>
      <c r="BZ872" s="302">
        <f t="shared" si="270"/>
        <v>0</v>
      </c>
      <c r="CB872" s="297">
        <v>0.6</v>
      </c>
      <c r="CC872" s="297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14">
        <v>44265</v>
      </c>
      <c r="C873" s="4" t="s">
        <v>430</v>
      </c>
      <c r="D873" s="4" t="s">
        <v>431</v>
      </c>
      <c r="E873" s="4"/>
      <c r="F873" s="4" t="s">
        <v>1492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18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6" t="str">
        <f>+VLOOKUP(G873,Liste!$A$7:$H$69,8,FALSE)</f>
        <v>Résineux</v>
      </c>
      <c r="BU873" s="296">
        <f t="shared" si="266"/>
        <v>0</v>
      </c>
      <c r="BV873" s="298">
        <f t="shared" si="267"/>
        <v>1</v>
      </c>
      <c r="BW873" s="317">
        <v>0</v>
      </c>
      <c r="BX873" s="296">
        <f t="shared" si="268"/>
        <v>0.43</v>
      </c>
      <c r="BY873">
        <f t="shared" si="269"/>
        <v>0</v>
      </c>
      <c r="BZ873" s="302">
        <f t="shared" si="270"/>
        <v>0</v>
      </c>
      <c r="CB873" s="297">
        <v>0.6</v>
      </c>
      <c r="CC873" s="297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14">
        <v>44265</v>
      </c>
      <c r="C874" s="4" t="s">
        <v>430</v>
      </c>
      <c r="D874" s="4" t="s">
        <v>431</v>
      </c>
      <c r="E874" s="4"/>
      <c r="F874" s="4" t="s">
        <v>1492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18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6" t="str">
        <f>+VLOOKUP(G874,Liste!$A$7:$H$69,8,FALSE)</f>
        <v>Résineux</v>
      </c>
      <c r="BU874" s="296">
        <f t="shared" si="266"/>
        <v>0</v>
      </c>
      <c r="BV874" s="298">
        <f t="shared" si="267"/>
        <v>1</v>
      </c>
      <c r="BW874" s="317">
        <v>0</v>
      </c>
      <c r="BX874" s="296">
        <f t="shared" si="268"/>
        <v>0.43</v>
      </c>
      <c r="BY874">
        <f t="shared" si="269"/>
        <v>0</v>
      </c>
      <c r="BZ874" s="302">
        <f t="shared" si="270"/>
        <v>0</v>
      </c>
      <c r="CB874" s="297">
        <v>0.6</v>
      </c>
      <c r="CC874" s="297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14">
        <v>44265</v>
      </c>
      <c r="C875" s="4" t="s">
        <v>430</v>
      </c>
      <c r="D875" s="4" t="s">
        <v>431</v>
      </c>
      <c r="E875" s="4"/>
      <c r="F875" s="4" t="s">
        <v>1492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18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6" t="str">
        <f>+VLOOKUP(G875,Liste!$A$7:$H$69,8,FALSE)</f>
        <v>Résineux</v>
      </c>
      <c r="BU875" s="296">
        <f t="shared" si="266"/>
        <v>0</v>
      </c>
      <c r="BV875" s="298">
        <f t="shared" si="267"/>
        <v>1</v>
      </c>
      <c r="BW875" s="317">
        <v>0</v>
      </c>
      <c r="BX875" s="296">
        <f t="shared" si="268"/>
        <v>0.43</v>
      </c>
      <c r="BY875">
        <f t="shared" si="269"/>
        <v>0</v>
      </c>
      <c r="BZ875" s="302">
        <f t="shared" si="270"/>
        <v>0</v>
      </c>
      <c r="CB875" s="297">
        <v>0.6</v>
      </c>
      <c r="CC875" s="297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14">
        <v>44265</v>
      </c>
      <c r="C876" s="4" t="s">
        <v>430</v>
      </c>
      <c r="D876" s="4" t="s">
        <v>431</v>
      </c>
      <c r="E876" s="4"/>
      <c r="F876" s="4" t="s">
        <v>1492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18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6" t="str">
        <f>+VLOOKUP(G876,Liste!$A$7:$H$69,8,FALSE)</f>
        <v>Résineux</v>
      </c>
      <c r="BU876" s="296">
        <f t="shared" si="266"/>
        <v>0</v>
      </c>
      <c r="BV876" s="298">
        <f t="shared" si="267"/>
        <v>1</v>
      </c>
      <c r="BW876" s="317">
        <v>0</v>
      </c>
      <c r="BX876" s="296">
        <f t="shared" si="268"/>
        <v>0.43</v>
      </c>
      <c r="BY876">
        <f t="shared" si="269"/>
        <v>0</v>
      </c>
      <c r="BZ876" s="302">
        <f t="shared" si="270"/>
        <v>0</v>
      </c>
      <c r="CB876" s="297">
        <v>0.6</v>
      </c>
      <c r="CC876" s="297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14">
        <v>44265</v>
      </c>
      <c r="C877" s="4" t="s">
        <v>430</v>
      </c>
      <c r="D877" s="4" t="s">
        <v>431</v>
      </c>
      <c r="E877" s="4"/>
      <c r="F877" s="4" t="s">
        <v>1492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18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6" t="str">
        <f>+VLOOKUP(G877,Liste!$A$7:$H$69,8,FALSE)</f>
        <v>Résineux</v>
      </c>
      <c r="BU877" s="296">
        <f t="shared" si="266"/>
        <v>0</v>
      </c>
      <c r="BV877" s="298">
        <f t="shared" si="267"/>
        <v>1</v>
      </c>
      <c r="BW877" s="317">
        <v>0</v>
      </c>
      <c r="BX877" s="296">
        <f t="shared" si="268"/>
        <v>0.43</v>
      </c>
      <c r="BY877">
        <f t="shared" si="269"/>
        <v>0</v>
      </c>
      <c r="BZ877" s="302">
        <f t="shared" si="270"/>
        <v>0</v>
      </c>
      <c r="CB877" s="297">
        <v>0.6</v>
      </c>
      <c r="CC877" s="297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14">
        <v>44265</v>
      </c>
      <c r="C878" s="4" t="s">
        <v>430</v>
      </c>
      <c r="D878" s="4" t="s">
        <v>431</v>
      </c>
      <c r="E878" s="4"/>
      <c r="F878" s="4" t="s">
        <v>1492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18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6" t="str">
        <f>+VLOOKUP(G878,Liste!$A$7:$H$69,8,FALSE)</f>
        <v>Résineux</v>
      </c>
      <c r="BU878" s="296">
        <f t="shared" si="266"/>
        <v>0</v>
      </c>
      <c r="BV878" s="298">
        <f t="shared" si="267"/>
        <v>1</v>
      </c>
      <c r="BW878" s="317">
        <v>0</v>
      </c>
      <c r="BX878" s="296">
        <f t="shared" si="268"/>
        <v>0.43</v>
      </c>
      <c r="BY878">
        <f t="shared" si="269"/>
        <v>0</v>
      </c>
      <c r="BZ878" s="302">
        <f t="shared" si="270"/>
        <v>0</v>
      </c>
      <c r="CB878" s="297">
        <v>0.6</v>
      </c>
      <c r="CC878" s="297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14">
        <v>44265</v>
      </c>
      <c r="C879" s="4" t="s">
        <v>430</v>
      </c>
      <c r="D879" s="4" t="s">
        <v>431</v>
      </c>
      <c r="E879" s="4"/>
      <c r="F879" s="4" t="s">
        <v>1492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18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6" t="str">
        <f>+VLOOKUP(G879,Liste!$A$7:$H$69,8,FALSE)</f>
        <v>Résineux</v>
      </c>
      <c r="BU879" s="296">
        <f t="shared" si="266"/>
        <v>0</v>
      </c>
      <c r="BV879" s="298">
        <f t="shared" si="267"/>
        <v>1</v>
      </c>
      <c r="BW879" s="317">
        <v>0</v>
      </c>
      <c r="BX879" s="296">
        <f t="shared" si="268"/>
        <v>0.43</v>
      </c>
      <c r="BY879">
        <f t="shared" si="269"/>
        <v>0</v>
      </c>
      <c r="BZ879" s="302">
        <f t="shared" si="270"/>
        <v>0</v>
      </c>
      <c r="CB879" s="297">
        <v>0.6</v>
      </c>
      <c r="CC879" s="297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14">
        <v>44265</v>
      </c>
      <c r="C880" s="4" t="s">
        <v>430</v>
      </c>
      <c r="D880" s="4" t="s">
        <v>431</v>
      </c>
      <c r="E880" s="4"/>
      <c r="F880" s="4" t="s">
        <v>1492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18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6" t="str">
        <f>+VLOOKUP(G880,Liste!$A$7:$H$69,8,FALSE)</f>
        <v>Résineux</v>
      </c>
      <c r="BU880" s="296">
        <f t="shared" si="266"/>
        <v>0</v>
      </c>
      <c r="BV880" s="298">
        <f t="shared" si="267"/>
        <v>1</v>
      </c>
      <c r="BW880" s="317">
        <v>0</v>
      </c>
      <c r="BX880" s="296">
        <f t="shared" si="268"/>
        <v>0.43</v>
      </c>
      <c r="BY880">
        <f t="shared" si="269"/>
        <v>0</v>
      </c>
      <c r="BZ880" s="302">
        <f t="shared" si="270"/>
        <v>0</v>
      </c>
      <c r="CB880" s="297">
        <v>0.6</v>
      </c>
      <c r="CC880" s="297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14">
        <v>44265</v>
      </c>
      <c r="C881" s="4" t="s">
        <v>430</v>
      </c>
      <c r="D881" s="4" t="s">
        <v>431</v>
      </c>
      <c r="E881" s="4"/>
      <c r="F881" s="4" t="s">
        <v>1492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18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6" t="str">
        <f>+VLOOKUP(G881,Liste!$A$7:$H$69,8,FALSE)</f>
        <v>Résineux</v>
      </c>
      <c r="BU881" s="296">
        <f t="shared" si="266"/>
        <v>0</v>
      </c>
      <c r="BV881" s="298">
        <f t="shared" si="267"/>
        <v>1</v>
      </c>
      <c r="BW881" s="317">
        <v>0</v>
      </c>
      <c r="BX881" s="296">
        <f t="shared" si="268"/>
        <v>0.43</v>
      </c>
      <c r="BY881">
        <f t="shared" si="269"/>
        <v>0</v>
      </c>
      <c r="BZ881" s="302">
        <f t="shared" si="270"/>
        <v>0</v>
      </c>
      <c r="CB881" s="297">
        <v>0.6</v>
      </c>
      <c r="CC881" s="297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14">
        <v>44265</v>
      </c>
      <c r="C882" s="4" t="s">
        <v>430</v>
      </c>
      <c r="D882" s="4" t="s">
        <v>431</v>
      </c>
      <c r="E882" s="4"/>
      <c r="F882" s="4" t="s">
        <v>1492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18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6" t="str">
        <f>+VLOOKUP(G882,Liste!$A$7:$H$69,8,FALSE)</f>
        <v>Résineux</v>
      </c>
      <c r="BU882" s="296">
        <f t="shared" si="266"/>
        <v>0</v>
      </c>
      <c r="BV882" s="298">
        <f t="shared" si="267"/>
        <v>1</v>
      </c>
      <c r="BW882" s="317">
        <v>0</v>
      </c>
      <c r="BX882" s="296">
        <f t="shared" si="268"/>
        <v>0.43</v>
      </c>
      <c r="BY882">
        <f t="shared" si="269"/>
        <v>0</v>
      </c>
      <c r="BZ882" s="302">
        <f t="shared" si="270"/>
        <v>0</v>
      </c>
      <c r="CB882" s="297">
        <v>0.6</v>
      </c>
      <c r="CC882" s="297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14">
        <v>44265</v>
      </c>
      <c r="C883" s="4" t="s">
        <v>430</v>
      </c>
      <c r="D883" s="4" t="s">
        <v>431</v>
      </c>
      <c r="E883" s="4"/>
      <c r="F883" s="4" t="s">
        <v>1492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18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6" t="str">
        <f>+VLOOKUP(G883,Liste!$A$7:$H$69,8,FALSE)</f>
        <v>Résineux</v>
      </c>
      <c r="BU883" s="296">
        <f t="shared" si="266"/>
        <v>0</v>
      </c>
      <c r="BV883" s="298">
        <f t="shared" si="267"/>
        <v>1</v>
      </c>
      <c r="BW883" s="317">
        <v>0</v>
      </c>
      <c r="BX883" s="296">
        <f t="shared" si="268"/>
        <v>0.43</v>
      </c>
      <c r="BY883">
        <f t="shared" si="269"/>
        <v>0</v>
      </c>
      <c r="BZ883" s="302">
        <f t="shared" si="270"/>
        <v>0</v>
      </c>
      <c r="CB883" s="297">
        <v>0.6</v>
      </c>
      <c r="CC883" s="297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14">
        <v>44265</v>
      </c>
      <c r="C884" s="4" t="s">
        <v>430</v>
      </c>
      <c r="D884" s="4" t="s">
        <v>431</v>
      </c>
      <c r="E884" s="4"/>
      <c r="F884" s="4" t="s">
        <v>1492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18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6" t="str">
        <f>+VLOOKUP(G884,Liste!$A$7:$H$69,8,FALSE)</f>
        <v>Résineux</v>
      </c>
      <c r="BU884" s="296">
        <f t="shared" si="266"/>
        <v>0</v>
      </c>
      <c r="BV884" s="298">
        <f t="shared" si="267"/>
        <v>1</v>
      </c>
      <c r="BW884" s="317">
        <v>0</v>
      </c>
      <c r="BX884" s="296">
        <f t="shared" si="268"/>
        <v>0.43</v>
      </c>
      <c r="BY884">
        <f t="shared" si="269"/>
        <v>0</v>
      </c>
      <c r="BZ884" s="302">
        <f t="shared" si="270"/>
        <v>0</v>
      </c>
      <c r="CB884" s="297">
        <v>0.6</v>
      </c>
      <c r="CC884" s="297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14">
        <v>44265</v>
      </c>
      <c r="C885" s="4" t="s">
        <v>430</v>
      </c>
      <c r="D885" s="4" t="s">
        <v>431</v>
      </c>
      <c r="E885" s="4"/>
      <c r="F885" s="4" t="s">
        <v>1492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18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6" t="str">
        <f>+VLOOKUP(G885,Liste!$A$7:$H$69,8,FALSE)</f>
        <v>Résineux</v>
      </c>
      <c r="BU885" s="296">
        <f t="shared" si="266"/>
        <v>0</v>
      </c>
      <c r="BV885" s="298">
        <f t="shared" si="267"/>
        <v>1</v>
      </c>
      <c r="BW885" s="317">
        <v>0</v>
      </c>
      <c r="BX885" s="296">
        <f t="shared" si="268"/>
        <v>0.43</v>
      </c>
      <c r="BY885">
        <f t="shared" si="269"/>
        <v>0</v>
      </c>
      <c r="BZ885" s="302">
        <f t="shared" si="270"/>
        <v>0</v>
      </c>
      <c r="CB885" s="297">
        <v>0.6</v>
      </c>
      <c r="CC885" s="297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14">
        <v>44265</v>
      </c>
      <c r="C886" s="4" t="s">
        <v>430</v>
      </c>
      <c r="D886" s="4" t="s">
        <v>431</v>
      </c>
      <c r="E886" s="4"/>
      <c r="F886" s="4" t="s">
        <v>1492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18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6" t="str">
        <f>+VLOOKUP(G886,Liste!$A$7:$H$69,8,FALSE)</f>
        <v>Résineux</v>
      </c>
      <c r="BU886" s="296">
        <f t="shared" si="266"/>
        <v>0</v>
      </c>
      <c r="BV886" s="298">
        <f t="shared" si="267"/>
        <v>1</v>
      </c>
      <c r="BW886" s="317">
        <v>0</v>
      </c>
      <c r="BX886" s="296">
        <f t="shared" si="268"/>
        <v>0.43</v>
      </c>
      <c r="BY886">
        <f t="shared" si="269"/>
        <v>0</v>
      </c>
      <c r="BZ886" s="302">
        <f t="shared" si="270"/>
        <v>0</v>
      </c>
      <c r="CB886" s="297">
        <v>0.6</v>
      </c>
      <c r="CC886" s="297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14">
        <v>44265</v>
      </c>
      <c r="C887" s="4" t="s">
        <v>430</v>
      </c>
      <c r="D887" s="4" t="s">
        <v>431</v>
      </c>
      <c r="E887" s="4"/>
      <c r="F887" s="4" t="s">
        <v>1492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18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6" t="str">
        <f>+VLOOKUP(G887,Liste!$A$7:$H$69,8,FALSE)</f>
        <v>Résineux</v>
      </c>
      <c r="BU887" s="296">
        <f t="shared" si="266"/>
        <v>0</v>
      </c>
      <c r="BV887" s="298">
        <f t="shared" si="267"/>
        <v>1</v>
      </c>
      <c r="BW887" s="317">
        <v>0</v>
      </c>
      <c r="BX887" s="296">
        <f t="shared" si="268"/>
        <v>0.43</v>
      </c>
      <c r="BY887">
        <f t="shared" si="269"/>
        <v>0</v>
      </c>
      <c r="BZ887" s="302">
        <f t="shared" si="270"/>
        <v>0</v>
      </c>
      <c r="CB887" s="297">
        <v>0.6</v>
      </c>
      <c r="CC887" s="297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14">
        <v>44265</v>
      </c>
      <c r="C888" s="4" t="s">
        <v>430</v>
      </c>
      <c r="D888" s="4" t="s">
        <v>431</v>
      </c>
      <c r="E888" s="4"/>
      <c r="F888" s="4" t="s">
        <v>1492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18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6" t="str">
        <f>+VLOOKUP(G888,Liste!$A$7:$H$69,8,FALSE)</f>
        <v>Résineux</v>
      </c>
      <c r="BU888" s="296">
        <f t="shared" si="266"/>
        <v>0</v>
      </c>
      <c r="BV888" s="298">
        <f t="shared" si="267"/>
        <v>1</v>
      </c>
      <c r="BW888" s="317">
        <v>0</v>
      </c>
      <c r="BX888" s="296">
        <f t="shared" si="268"/>
        <v>0.43</v>
      </c>
      <c r="BY888">
        <f t="shared" si="269"/>
        <v>0</v>
      </c>
      <c r="BZ888" s="302">
        <f t="shared" si="270"/>
        <v>0</v>
      </c>
      <c r="CB888" s="297">
        <v>0.6</v>
      </c>
      <c r="CC888" s="297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14">
        <v>44265</v>
      </c>
      <c r="C889" s="4" t="s">
        <v>430</v>
      </c>
      <c r="D889" s="4" t="s">
        <v>431</v>
      </c>
      <c r="E889" s="4"/>
      <c r="F889" s="4" t="s">
        <v>1492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18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6" t="str">
        <f>+VLOOKUP(G889,Liste!$A$7:$H$69,8,FALSE)</f>
        <v>Résineux</v>
      </c>
      <c r="BU889" s="296">
        <f t="shared" si="266"/>
        <v>0</v>
      </c>
      <c r="BV889" s="298">
        <f t="shared" si="267"/>
        <v>1</v>
      </c>
      <c r="BW889" s="317">
        <v>0</v>
      </c>
      <c r="BX889" s="296">
        <f t="shared" si="268"/>
        <v>0.43</v>
      </c>
      <c r="BY889">
        <f t="shared" si="269"/>
        <v>0</v>
      </c>
      <c r="BZ889" s="302">
        <f t="shared" si="270"/>
        <v>0</v>
      </c>
      <c r="CB889" s="297">
        <v>0.6</v>
      </c>
      <c r="CC889" s="297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14">
        <v>44265</v>
      </c>
      <c r="C890" s="4" t="s">
        <v>430</v>
      </c>
      <c r="D890" s="4" t="s">
        <v>431</v>
      </c>
      <c r="E890" s="4"/>
      <c r="F890" s="4" t="s">
        <v>1492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18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6" t="str">
        <f>+VLOOKUP(G890,Liste!$A$7:$H$69,8,FALSE)</f>
        <v>Résineux</v>
      </c>
      <c r="BU890" s="296">
        <f t="shared" si="266"/>
        <v>0</v>
      </c>
      <c r="BV890" s="298">
        <f t="shared" si="267"/>
        <v>1</v>
      </c>
      <c r="BW890" s="317">
        <v>0</v>
      </c>
      <c r="BX890" s="296">
        <f t="shared" si="268"/>
        <v>0.43</v>
      </c>
      <c r="BY890">
        <f t="shared" si="269"/>
        <v>0</v>
      </c>
      <c r="BZ890" s="302">
        <f t="shared" si="270"/>
        <v>0</v>
      </c>
      <c r="CB890" s="297">
        <v>0.6</v>
      </c>
      <c r="CC890" s="297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14">
        <v>44265</v>
      </c>
      <c r="C891" s="4" t="s">
        <v>430</v>
      </c>
      <c r="D891" s="4" t="s">
        <v>431</v>
      </c>
      <c r="E891" s="4"/>
      <c r="F891" s="4" t="s">
        <v>1492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18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6" t="str">
        <f>+VLOOKUP(G891,Liste!$A$7:$H$69,8,FALSE)</f>
        <v>Résineux</v>
      </c>
      <c r="BU891" s="296">
        <f t="shared" si="266"/>
        <v>0</v>
      </c>
      <c r="BV891" s="298">
        <f t="shared" si="267"/>
        <v>1</v>
      </c>
      <c r="BW891" s="317">
        <v>0</v>
      </c>
      <c r="BX891" s="296">
        <f t="shared" si="268"/>
        <v>0.43</v>
      </c>
      <c r="BY891">
        <f t="shared" si="269"/>
        <v>0</v>
      </c>
      <c r="BZ891" s="302">
        <f t="shared" si="270"/>
        <v>0</v>
      </c>
      <c r="CB891" s="297">
        <v>0.6</v>
      </c>
      <c r="CC891" s="297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14">
        <v>44265</v>
      </c>
      <c r="C892" s="4" t="s">
        <v>430</v>
      </c>
      <c r="D892" s="4" t="s">
        <v>431</v>
      </c>
      <c r="E892" s="4"/>
      <c r="F892" s="4" t="s">
        <v>1492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18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6" t="str">
        <f>+VLOOKUP(G892,Liste!$A$7:$H$69,8,FALSE)</f>
        <v>Résineux</v>
      </c>
      <c r="BU892" s="296">
        <f t="shared" si="266"/>
        <v>0</v>
      </c>
      <c r="BV892" s="298">
        <f t="shared" si="267"/>
        <v>1</v>
      </c>
      <c r="BW892" s="317">
        <v>0</v>
      </c>
      <c r="BX892" s="296">
        <f t="shared" si="268"/>
        <v>0.43</v>
      </c>
      <c r="BY892">
        <f t="shared" si="269"/>
        <v>0</v>
      </c>
      <c r="BZ892" s="302">
        <f t="shared" si="270"/>
        <v>0</v>
      </c>
      <c r="CB892" s="297">
        <v>0.6</v>
      </c>
      <c r="CC892" s="297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14">
        <v>44265</v>
      </c>
      <c r="C893" s="4" t="s">
        <v>430</v>
      </c>
      <c r="D893" s="4" t="s">
        <v>431</v>
      </c>
      <c r="E893" s="4"/>
      <c r="F893" s="4" t="s">
        <v>1492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18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6" t="str">
        <f>+VLOOKUP(G893,Liste!$A$7:$H$69,8,FALSE)</f>
        <v>Résineux</v>
      </c>
      <c r="BU893" s="296">
        <f t="shared" si="266"/>
        <v>0</v>
      </c>
      <c r="BV893" s="298">
        <f t="shared" si="267"/>
        <v>1</v>
      </c>
      <c r="BW893" s="317">
        <v>0</v>
      </c>
      <c r="BX893" s="296">
        <f t="shared" si="268"/>
        <v>0.43</v>
      </c>
      <c r="BY893">
        <f t="shared" si="269"/>
        <v>0</v>
      </c>
      <c r="BZ893" s="302">
        <f t="shared" si="270"/>
        <v>0</v>
      </c>
      <c r="CB893" s="297">
        <v>0.6</v>
      </c>
      <c r="CC893" s="297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14">
        <v>44265</v>
      </c>
      <c r="C894" s="4" t="s">
        <v>430</v>
      </c>
      <c r="D894" s="4" t="s">
        <v>431</v>
      </c>
      <c r="E894" s="4"/>
      <c r="F894" s="4" t="s">
        <v>1492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18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6" t="str">
        <f>+VLOOKUP(G894,Liste!$A$7:$H$69,8,FALSE)</f>
        <v>Résineux</v>
      </c>
      <c r="BU894" s="296">
        <f t="shared" si="266"/>
        <v>0</v>
      </c>
      <c r="BV894" s="298">
        <f t="shared" si="267"/>
        <v>1</v>
      </c>
      <c r="BW894" s="317">
        <v>0</v>
      </c>
      <c r="BX894" s="296">
        <f t="shared" si="268"/>
        <v>0.43</v>
      </c>
      <c r="BY894">
        <f t="shared" si="269"/>
        <v>0</v>
      </c>
      <c r="BZ894" s="302">
        <f t="shared" si="270"/>
        <v>0</v>
      </c>
      <c r="CB894" s="297">
        <v>0.6</v>
      </c>
      <c r="CC894" s="297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14">
        <v>44265</v>
      </c>
      <c r="C895" s="4" t="s">
        <v>430</v>
      </c>
      <c r="D895" s="4" t="s">
        <v>431</v>
      </c>
      <c r="E895" s="4"/>
      <c r="F895" s="4" t="s">
        <v>1492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18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6" t="str">
        <f>+VLOOKUP(G895,Liste!$A$7:$H$69,8,FALSE)</f>
        <v>Résineux</v>
      </c>
      <c r="BU895" s="296">
        <f t="shared" si="266"/>
        <v>0</v>
      </c>
      <c r="BV895" s="298">
        <f t="shared" si="267"/>
        <v>1</v>
      </c>
      <c r="BW895" s="317">
        <v>0</v>
      </c>
      <c r="BX895" s="296">
        <f t="shared" si="268"/>
        <v>0.43</v>
      </c>
      <c r="BY895">
        <f t="shared" si="269"/>
        <v>0</v>
      </c>
      <c r="BZ895" s="302">
        <f t="shared" si="270"/>
        <v>0</v>
      </c>
      <c r="CB895" s="297">
        <v>0.6</v>
      </c>
      <c r="CC895" s="297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14">
        <v>44265</v>
      </c>
      <c r="C896" s="4" t="s">
        <v>430</v>
      </c>
      <c r="D896" s="4" t="s">
        <v>431</v>
      </c>
      <c r="E896" s="4"/>
      <c r="F896" s="4" t="s">
        <v>1492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18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6" t="str">
        <f>+VLOOKUP(G896,Liste!$A$7:$H$69,8,FALSE)</f>
        <v>Résineux</v>
      </c>
      <c r="BU896" s="296">
        <f t="shared" si="266"/>
        <v>0</v>
      </c>
      <c r="BV896" s="298">
        <f t="shared" si="267"/>
        <v>1</v>
      </c>
      <c r="BW896" s="317">
        <v>0</v>
      </c>
      <c r="BX896" s="296">
        <f t="shared" si="268"/>
        <v>0.43</v>
      </c>
      <c r="BY896">
        <f t="shared" si="269"/>
        <v>0</v>
      </c>
      <c r="BZ896" s="302">
        <f t="shared" si="270"/>
        <v>0</v>
      </c>
      <c r="CB896" s="297">
        <v>0.6</v>
      </c>
      <c r="CC896" s="297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14">
        <v>44265</v>
      </c>
      <c r="C897" s="4" t="s">
        <v>430</v>
      </c>
      <c r="D897" s="4" t="s">
        <v>431</v>
      </c>
      <c r="E897" s="4"/>
      <c r="F897" s="4" t="s">
        <v>1492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18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6" t="str">
        <f>+VLOOKUP(G897,Liste!$A$7:$H$69,8,FALSE)</f>
        <v>Résineux</v>
      </c>
      <c r="BU897" s="296">
        <f t="shared" si="266"/>
        <v>0</v>
      </c>
      <c r="BV897" s="298">
        <f t="shared" si="267"/>
        <v>1</v>
      </c>
      <c r="BW897" s="317">
        <v>0</v>
      </c>
      <c r="BX897" s="296">
        <f t="shared" si="268"/>
        <v>0.43</v>
      </c>
      <c r="BY897">
        <f t="shared" si="269"/>
        <v>0</v>
      </c>
      <c r="BZ897" s="302">
        <f t="shared" si="270"/>
        <v>0</v>
      </c>
      <c r="CB897" s="297">
        <v>0.6</v>
      </c>
      <c r="CC897" s="297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14">
        <v>44265</v>
      </c>
      <c r="C898" s="4" t="s">
        <v>430</v>
      </c>
      <c r="D898" s="4" t="s">
        <v>431</v>
      </c>
      <c r="E898" s="4"/>
      <c r="F898" s="4" t="s">
        <v>1492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18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6" t="str">
        <f>+VLOOKUP(G898,Liste!$A$7:$H$69,8,FALSE)</f>
        <v>Résineux</v>
      </c>
      <c r="BU898" s="296">
        <f t="shared" si="266"/>
        <v>0</v>
      </c>
      <c r="BV898" s="298">
        <f t="shared" si="267"/>
        <v>1</v>
      </c>
      <c r="BW898" s="317">
        <v>0</v>
      </c>
      <c r="BX898" s="296">
        <f t="shared" si="268"/>
        <v>0.43</v>
      </c>
      <c r="BY898">
        <f t="shared" si="269"/>
        <v>0</v>
      </c>
      <c r="BZ898" s="302">
        <f t="shared" si="270"/>
        <v>0</v>
      </c>
      <c r="CB898" s="297">
        <v>0.6</v>
      </c>
      <c r="CC898" s="297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14">
        <v>44265</v>
      </c>
      <c r="C899" s="4" t="s">
        <v>430</v>
      </c>
      <c r="D899" s="4" t="s">
        <v>431</v>
      </c>
      <c r="E899" s="4"/>
      <c r="F899" s="4" t="s">
        <v>1492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18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6" t="str">
        <f>+VLOOKUP(G899,Liste!$A$7:$H$69,8,FALSE)</f>
        <v>Résineux</v>
      </c>
      <c r="BU899" s="296">
        <f t="shared" si="266"/>
        <v>0</v>
      </c>
      <c r="BV899" s="298">
        <f t="shared" si="267"/>
        <v>1</v>
      </c>
      <c r="BW899" s="317">
        <v>0</v>
      </c>
      <c r="BX899" s="296">
        <f t="shared" si="268"/>
        <v>0.43</v>
      </c>
      <c r="BY899">
        <f t="shared" si="269"/>
        <v>0</v>
      </c>
      <c r="BZ899" s="302">
        <f t="shared" si="270"/>
        <v>0</v>
      </c>
      <c r="CB899" s="297">
        <v>0.6</v>
      </c>
      <c r="CC899" s="297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14">
        <v>44265</v>
      </c>
      <c r="C900" s="4" t="s">
        <v>430</v>
      </c>
      <c r="D900" s="4" t="s">
        <v>431</v>
      </c>
      <c r="E900" s="4"/>
      <c r="F900" s="4" t="s">
        <v>1492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18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6" t="str">
        <f>+VLOOKUP(G900,Liste!$A$7:$H$69,8,FALSE)</f>
        <v>Résineux</v>
      </c>
      <c r="BU900" s="296">
        <f t="shared" ref="BU900:BU963" si="285">IF(BT900="Résineux",0%,100%)</f>
        <v>0</v>
      </c>
      <c r="BV900" s="298">
        <f t="shared" ref="BV900:BV963" si="286">+IF(BT900="Résineux",100%,0%)</f>
        <v>1</v>
      </c>
      <c r="BW900" s="317">
        <v>0</v>
      </c>
      <c r="BX900" s="296">
        <f t="shared" ref="BX900:BX963" si="287">+IF(BV900&lt;&gt;0,0.43,0.25)</f>
        <v>0.43</v>
      </c>
      <c r="BY900">
        <f t="shared" ref="BY900:BY963" si="288">+IF(BJ900&lt;=30,AV900*BX900,0)</f>
        <v>0</v>
      </c>
      <c r="BZ900" s="302">
        <f t="shared" ref="BZ900:BZ963" si="289">+IF(BJ900&gt;=31,0,BY900+BZ899)</f>
        <v>0</v>
      </c>
      <c r="CB900" s="297">
        <v>0.6</v>
      </c>
      <c r="CC900" s="297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14">
        <v>44265</v>
      </c>
      <c r="C901" s="4" t="s">
        <v>430</v>
      </c>
      <c r="D901" s="4" t="s">
        <v>431</v>
      </c>
      <c r="E901" s="4"/>
      <c r="F901" s="4" t="s">
        <v>1492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18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6" t="str">
        <f>+VLOOKUP(G901,Liste!$A$7:$H$69,8,FALSE)</f>
        <v>Résineux</v>
      </c>
      <c r="BU901" s="296">
        <f t="shared" si="285"/>
        <v>0</v>
      </c>
      <c r="BV901" s="298">
        <f t="shared" si="286"/>
        <v>1</v>
      </c>
      <c r="BW901" s="317">
        <v>0</v>
      </c>
      <c r="BX901" s="296">
        <f t="shared" si="287"/>
        <v>0.43</v>
      </c>
      <c r="BY901">
        <f t="shared" si="288"/>
        <v>0</v>
      </c>
      <c r="BZ901" s="302">
        <f t="shared" si="289"/>
        <v>0</v>
      </c>
      <c r="CB901" s="297">
        <v>0.6</v>
      </c>
      <c r="CC901" s="297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14">
        <v>44265</v>
      </c>
      <c r="C902" s="4" t="s">
        <v>430</v>
      </c>
      <c r="D902" s="4" t="s">
        <v>431</v>
      </c>
      <c r="E902" s="4"/>
      <c r="F902" s="4" t="s">
        <v>1492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18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6" t="str">
        <f>+VLOOKUP(G902,Liste!$A$7:$H$69,8,FALSE)</f>
        <v>Résineux</v>
      </c>
      <c r="BU902" s="296">
        <f t="shared" si="285"/>
        <v>0</v>
      </c>
      <c r="BV902" s="298">
        <f t="shared" si="286"/>
        <v>1</v>
      </c>
      <c r="BW902" s="317">
        <v>0</v>
      </c>
      <c r="BX902" s="296">
        <f t="shared" si="287"/>
        <v>0.43</v>
      </c>
      <c r="BY902">
        <f t="shared" si="288"/>
        <v>0</v>
      </c>
      <c r="BZ902" s="302">
        <f t="shared" si="289"/>
        <v>0</v>
      </c>
      <c r="CB902" s="297">
        <v>0.6</v>
      </c>
      <c r="CC902" s="297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14">
        <v>44265</v>
      </c>
      <c r="C903" s="4" t="s">
        <v>430</v>
      </c>
      <c r="D903" s="4" t="s">
        <v>431</v>
      </c>
      <c r="E903" s="4"/>
      <c r="F903" s="4" t="s">
        <v>1492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18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6" t="str">
        <f>+VLOOKUP(G903,Liste!$A$7:$H$69,8,FALSE)</f>
        <v>Résineux</v>
      </c>
      <c r="BU903" s="296">
        <f t="shared" si="285"/>
        <v>0</v>
      </c>
      <c r="BV903" s="298">
        <f t="shared" si="286"/>
        <v>1</v>
      </c>
      <c r="BW903" s="317">
        <v>0</v>
      </c>
      <c r="BX903" s="296">
        <f t="shared" si="287"/>
        <v>0.43</v>
      </c>
      <c r="BY903">
        <f t="shared" si="288"/>
        <v>0</v>
      </c>
      <c r="BZ903" s="302">
        <f t="shared" si="289"/>
        <v>0</v>
      </c>
      <c r="CB903" s="297">
        <v>0.6</v>
      </c>
      <c r="CC903" s="297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14">
        <v>44265</v>
      </c>
      <c r="C904" s="4" t="s">
        <v>430</v>
      </c>
      <c r="D904" s="4" t="s">
        <v>431</v>
      </c>
      <c r="E904" s="4"/>
      <c r="F904" s="4" t="s">
        <v>1492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18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6" t="str">
        <f>+VLOOKUP(G904,Liste!$A$7:$H$69,8,FALSE)</f>
        <v>Résineux</v>
      </c>
      <c r="BU904" s="296">
        <f t="shared" si="285"/>
        <v>0</v>
      </c>
      <c r="BV904" s="298">
        <f t="shared" si="286"/>
        <v>1</v>
      </c>
      <c r="BW904" s="317">
        <v>0</v>
      </c>
      <c r="BX904" s="296">
        <f t="shared" si="287"/>
        <v>0.43</v>
      </c>
      <c r="BY904">
        <f t="shared" si="288"/>
        <v>0</v>
      </c>
      <c r="BZ904" s="302">
        <f t="shared" si="289"/>
        <v>0</v>
      </c>
      <c r="CB904" s="297">
        <v>0.6</v>
      </c>
      <c r="CC904" s="297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14">
        <v>44265</v>
      </c>
      <c r="C905" s="4" t="s">
        <v>430</v>
      </c>
      <c r="D905" s="4" t="s">
        <v>431</v>
      </c>
      <c r="E905" s="4"/>
      <c r="F905" s="4" t="s">
        <v>1492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18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6" t="str">
        <f>+VLOOKUP(G905,Liste!$A$7:$H$69,8,FALSE)</f>
        <v>Résineux</v>
      </c>
      <c r="BU905" s="296">
        <f t="shared" si="285"/>
        <v>0</v>
      </c>
      <c r="BV905" s="298">
        <f t="shared" si="286"/>
        <v>1</v>
      </c>
      <c r="BW905" s="317">
        <v>0</v>
      </c>
      <c r="BX905" s="296">
        <f t="shared" si="287"/>
        <v>0.43</v>
      </c>
      <c r="BY905">
        <f t="shared" si="288"/>
        <v>0</v>
      </c>
      <c r="BZ905" s="302">
        <f t="shared" si="289"/>
        <v>0</v>
      </c>
      <c r="CB905" s="297">
        <v>0.6</v>
      </c>
      <c r="CC905" s="297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14">
        <v>44265</v>
      </c>
      <c r="C906" s="4" t="s">
        <v>430</v>
      </c>
      <c r="D906" s="4" t="s">
        <v>431</v>
      </c>
      <c r="E906" s="4"/>
      <c r="F906" s="4" t="s">
        <v>1492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18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6" t="str">
        <f>+VLOOKUP(G906,Liste!$A$7:$H$69,8,FALSE)</f>
        <v>Résineux</v>
      </c>
      <c r="BU906" s="296">
        <f t="shared" si="285"/>
        <v>0</v>
      </c>
      <c r="BV906" s="298">
        <f t="shared" si="286"/>
        <v>1</v>
      </c>
      <c r="BW906" s="317">
        <v>0</v>
      </c>
      <c r="BX906" s="296">
        <f t="shared" si="287"/>
        <v>0.43</v>
      </c>
      <c r="BY906">
        <f t="shared" si="288"/>
        <v>0</v>
      </c>
      <c r="BZ906" s="302">
        <f t="shared" si="289"/>
        <v>0</v>
      </c>
      <c r="CB906" s="297">
        <v>0.6</v>
      </c>
      <c r="CC906" s="297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14">
        <v>44265</v>
      </c>
      <c r="C907" s="4" t="s">
        <v>430</v>
      </c>
      <c r="D907" s="4" t="s">
        <v>431</v>
      </c>
      <c r="E907" s="4"/>
      <c r="F907" s="4" t="s">
        <v>1492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18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6" t="str">
        <f>+VLOOKUP(G907,Liste!$A$7:$H$69,8,FALSE)</f>
        <v>Résineux</v>
      </c>
      <c r="BU907" s="296">
        <f t="shared" si="285"/>
        <v>0</v>
      </c>
      <c r="BV907" s="298">
        <f t="shared" si="286"/>
        <v>1</v>
      </c>
      <c r="BW907" s="317">
        <v>0</v>
      </c>
      <c r="BX907" s="296">
        <f t="shared" si="287"/>
        <v>0.43</v>
      </c>
      <c r="BY907">
        <f t="shared" si="288"/>
        <v>0</v>
      </c>
      <c r="BZ907" s="302">
        <f t="shared" si="289"/>
        <v>0</v>
      </c>
      <c r="CB907" s="297">
        <v>0.6</v>
      </c>
      <c r="CC907" s="297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14">
        <v>44265</v>
      </c>
      <c r="C908" s="4" t="s">
        <v>430</v>
      </c>
      <c r="D908" s="4" t="s">
        <v>431</v>
      </c>
      <c r="E908" s="4"/>
      <c r="F908" s="4" t="s">
        <v>1492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18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6" t="str">
        <f>+VLOOKUP(G908,Liste!$A$7:$H$69,8,FALSE)</f>
        <v>Résineux</v>
      </c>
      <c r="BU908" s="296">
        <f t="shared" si="285"/>
        <v>0</v>
      </c>
      <c r="BV908" s="298">
        <f t="shared" si="286"/>
        <v>1</v>
      </c>
      <c r="BW908" s="317">
        <v>0</v>
      </c>
      <c r="BX908" s="296">
        <f t="shared" si="287"/>
        <v>0.43</v>
      </c>
      <c r="BY908">
        <f t="shared" si="288"/>
        <v>0</v>
      </c>
      <c r="BZ908" s="302">
        <f t="shared" si="289"/>
        <v>0</v>
      </c>
      <c r="CB908" s="297">
        <v>0.6</v>
      </c>
      <c r="CC908" s="297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14">
        <v>44265</v>
      </c>
      <c r="C909" s="4" t="s">
        <v>430</v>
      </c>
      <c r="D909" s="4" t="s">
        <v>431</v>
      </c>
      <c r="E909" s="4"/>
      <c r="F909" s="4" t="s">
        <v>1492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18"/>
      <c r="BM909" s="13">
        <v>52.3681168382832</v>
      </c>
      <c r="BN909" s="13">
        <v>249.40724115835701</v>
      </c>
      <c r="BP909" s="13">
        <v>307.55958661145604</v>
      </c>
      <c r="BT909" s="296" t="str">
        <f>+VLOOKUP(G909,Liste!$A$7:$H$69,8,FALSE)</f>
        <v>Résineux</v>
      </c>
      <c r="BU909" s="296">
        <f t="shared" si="285"/>
        <v>0</v>
      </c>
      <c r="BV909" s="298">
        <f t="shared" si="286"/>
        <v>1</v>
      </c>
      <c r="BW909" s="317">
        <v>0</v>
      </c>
      <c r="BX909" s="296">
        <f t="shared" si="287"/>
        <v>0.43</v>
      </c>
      <c r="BY909">
        <f t="shared" si="288"/>
        <v>0</v>
      </c>
      <c r="BZ909" s="302">
        <f t="shared" si="289"/>
        <v>0</v>
      </c>
      <c r="CB909" s="297">
        <v>0.6</v>
      </c>
      <c r="CC909" s="297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14">
        <v>44265</v>
      </c>
      <c r="C910" s="4" t="s">
        <v>430</v>
      </c>
      <c r="D910" s="4" t="s">
        <v>431</v>
      </c>
      <c r="E910" s="4"/>
      <c r="F910" s="4" t="s">
        <v>1492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18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6" t="str">
        <f>+VLOOKUP(G910,Liste!$A$7:$H$69,8,FALSE)</f>
        <v>Résineux</v>
      </c>
      <c r="BU910" s="296">
        <f t="shared" si="285"/>
        <v>0</v>
      </c>
      <c r="BV910" s="298">
        <f t="shared" si="286"/>
        <v>1</v>
      </c>
      <c r="BW910" s="317">
        <v>0</v>
      </c>
      <c r="BX910" s="296">
        <f t="shared" si="287"/>
        <v>0.43</v>
      </c>
      <c r="BY910">
        <f t="shared" si="288"/>
        <v>0</v>
      </c>
      <c r="BZ910" s="302">
        <f t="shared" si="289"/>
        <v>0</v>
      </c>
      <c r="CB910" s="297">
        <v>0.6</v>
      </c>
      <c r="CC910" s="297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14">
        <v>44265</v>
      </c>
      <c r="C911" s="4" t="s">
        <v>430</v>
      </c>
      <c r="D911" s="4" t="s">
        <v>431</v>
      </c>
      <c r="E911" s="4"/>
      <c r="F911" s="4" t="s">
        <v>1492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18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6" t="str">
        <f>+VLOOKUP(G911,Liste!$A$7:$H$69,8,FALSE)</f>
        <v>Résineux</v>
      </c>
      <c r="BU911" s="296">
        <f t="shared" si="285"/>
        <v>0</v>
      </c>
      <c r="BV911" s="298">
        <f t="shared" si="286"/>
        <v>1</v>
      </c>
      <c r="BW911" s="317">
        <v>0</v>
      </c>
      <c r="BX911" s="296">
        <f t="shared" si="287"/>
        <v>0.43</v>
      </c>
      <c r="BY911">
        <f t="shared" si="288"/>
        <v>0</v>
      </c>
      <c r="BZ911" s="302">
        <f t="shared" si="289"/>
        <v>0</v>
      </c>
      <c r="CB911" s="297">
        <v>0.6</v>
      </c>
      <c r="CC911" s="297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14">
        <v>44265</v>
      </c>
      <c r="C912" s="4" t="s">
        <v>430</v>
      </c>
      <c r="D912" s="4" t="s">
        <v>431</v>
      </c>
      <c r="E912" s="4"/>
      <c r="F912" s="4" t="s">
        <v>1492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18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6" t="str">
        <f>+VLOOKUP(G912,Liste!$A$7:$H$69,8,FALSE)</f>
        <v>Résineux</v>
      </c>
      <c r="BU912" s="296">
        <f t="shared" si="285"/>
        <v>0</v>
      </c>
      <c r="BV912" s="298">
        <f t="shared" si="286"/>
        <v>1</v>
      </c>
      <c r="BW912" s="317">
        <v>0</v>
      </c>
      <c r="BX912" s="296">
        <f t="shared" si="287"/>
        <v>0.43</v>
      </c>
      <c r="BY912">
        <f t="shared" si="288"/>
        <v>0</v>
      </c>
      <c r="BZ912" s="302">
        <f t="shared" si="289"/>
        <v>0</v>
      </c>
      <c r="CB912" s="297">
        <v>0.6</v>
      </c>
      <c r="CC912" s="297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14">
        <v>44265</v>
      </c>
      <c r="C913" s="4" t="s">
        <v>430</v>
      </c>
      <c r="D913" s="4" t="s">
        <v>431</v>
      </c>
      <c r="E913" s="4"/>
      <c r="F913" s="4" t="s">
        <v>1492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18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6" t="str">
        <f>+VLOOKUP(G913,Liste!$A$7:$H$69,8,FALSE)</f>
        <v>Résineux</v>
      </c>
      <c r="BU913" s="296">
        <f t="shared" si="285"/>
        <v>0</v>
      </c>
      <c r="BV913" s="298">
        <f t="shared" si="286"/>
        <v>1</v>
      </c>
      <c r="BW913" s="317">
        <v>0</v>
      </c>
      <c r="BX913" s="296">
        <f t="shared" si="287"/>
        <v>0.43</v>
      </c>
      <c r="BY913">
        <f t="shared" si="288"/>
        <v>0</v>
      </c>
      <c r="BZ913" s="302">
        <f t="shared" si="289"/>
        <v>0</v>
      </c>
      <c r="CB913" s="297">
        <v>0.6</v>
      </c>
      <c r="CC913" s="297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14">
        <v>44265</v>
      </c>
      <c r="C914" s="4" t="s">
        <v>430</v>
      </c>
      <c r="D914" s="4" t="s">
        <v>431</v>
      </c>
      <c r="E914" s="4"/>
      <c r="F914" s="4" t="s">
        <v>1492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18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6" t="str">
        <f>+VLOOKUP(G914,Liste!$A$7:$H$69,8,FALSE)</f>
        <v>Résineux</v>
      </c>
      <c r="BU914" s="296">
        <f t="shared" si="285"/>
        <v>0</v>
      </c>
      <c r="BV914" s="298">
        <f t="shared" si="286"/>
        <v>1</v>
      </c>
      <c r="BW914" s="317">
        <v>0</v>
      </c>
      <c r="BX914" s="296">
        <f t="shared" si="287"/>
        <v>0.43</v>
      </c>
      <c r="BY914">
        <f t="shared" si="288"/>
        <v>0</v>
      </c>
      <c r="BZ914" s="302">
        <f t="shared" si="289"/>
        <v>0</v>
      </c>
      <c r="CB914" s="297">
        <v>0.6</v>
      </c>
      <c r="CC914" s="297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14">
        <v>44265</v>
      </c>
      <c r="C915" s="4" t="s">
        <v>430</v>
      </c>
      <c r="D915" s="4" t="s">
        <v>431</v>
      </c>
      <c r="E915" s="4"/>
      <c r="F915" s="4" t="s">
        <v>1492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18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6" t="str">
        <f>+VLOOKUP(G915,Liste!$A$7:$H$69,8,FALSE)</f>
        <v>Résineux</v>
      </c>
      <c r="BU915" s="296">
        <f t="shared" si="285"/>
        <v>0</v>
      </c>
      <c r="BV915" s="298">
        <f t="shared" si="286"/>
        <v>1</v>
      </c>
      <c r="BW915" s="317">
        <v>0</v>
      </c>
      <c r="BX915" s="296">
        <f t="shared" si="287"/>
        <v>0.43</v>
      </c>
      <c r="BY915">
        <f t="shared" si="288"/>
        <v>0</v>
      </c>
      <c r="BZ915" s="302">
        <f t="shared" si="289"/>
        <v>0</v>
      </c>
      <c r="CB915" s="297">
        <v>0.6</v>
      </c>
      <c r="CC915" s="297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14">
        <v>44265</v>
      </c>
      <c r="C916" s="4" t="s">
        <v>430</v>
      </c>
      <c r="D916" s="4" t="s">
        <v>431</v>
      </c>
      <c r="E916" s="4"/>
      <c r="F916" s="4" t="s">
        <v>1492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18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6" t="str">
        <f>+VLOOKUP(G916,Liste!$A$7:$H$69,8,FALSE)</f>
        <v>Résineux</v>
      </c>
      <c r="BU916" s="296">
        <f t="shared" si="285"/>
        <v>0</v>
      </c>
      <c r="BV916" s="298">
        <f t="shared" si="286"/>
        <v>1</v>
      </c>
      <c r="BW916" s="317">
        <v>0</v>
      </c>
      <c r="BX916" s="296">
        <f t="shared" si="287"/>
        <v>0.43</v>
      </c>
      <c r="BY916">
        <f t="shared" si="288"/>
        <v>0</v>
      </c>
      <c r="BZ916" s="302">
        <f t="shared" si="289"/>
        <v>0</v>
      </c>
      <c r="CB916" s="297">
        <v>0.6</v>
      </c>
      <c r="CC916" s="297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14">
        <v>44265</v>
      </c>
      <c r="C917" s="4" t="s">
        <v>430</v>
      </c>
      <c r="D917" s="4" t="s">
        <v>431</v>
      </c>
      <c r="E917" s="4"/>
      <c r="F917" s="4" t="s">
        <v>1492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18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6" t="str">
        <f>+VLOOKUP(G917,Liste!$A$7:$H$69,8,FALSE)</f>
        <v>Résineux</v>
      </c>
      <c r="BU917" s="296">
        <f t="shared" si="285"/>
        <v>0</v>
      </c>
      <c r="BV917" s="298">
        <f t="shared" si="286"/>
        <v>1</v>
      </c>
      <c r="BW917" s="317">
        <v>0</v>
      </c>
      <c r="BX917" s="296">
        <f t="shared" si="287"/>
        <v>0.43</v>
      </c>
      <c r="BY917">
        <f t="shared" si="288"/>
        <v>0</v>
      </c>
      <c r="BZ917" s="302">
        <f t="shared" si="289"/>
        <v>0</v>
      </c>
      <c r="CB917" s="297">
        <v>0.6</v>
      </c>
      <c r="CC917" s="297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14">
        <v>44265</v>
      </c>
      <c r="C918" s="4" t="s">
        <v>430</v>
      </c>
      <c r="D918" s="4" t="s">
        <v>431</v>
      </c>
      <c r="E918" s="4"/>
      <c r="F918" s="4" t="s">
        <v>1492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18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6" t="str">
        <f>+VLOOKUP(G918,Liste!$A$7:$H$69,8,FALSE)</f>
        <v>Résineux</v>
      </c>
      <c r="BU918" s="296">
        <f t="shared" si="285"/>
        <v>0</v>
      </c>
      <c r="BV918" s="298">
        <f t="shared" si="286"/>
        <v>1</v>
      </c>
      <c r="BW918" s="317">
        <v>0</v>
      </c>
      <c r="BX918" s="296">
        <f t="shared" si="287"/>
        <v>0.43</v>
      </c>
      <c r="BY918">
        <f t="shared" si="288"/>
        <v>0</v>
      </c>
      <c r="BZ918" s="302">
        <f t="shared" si="289"/>
        <v>0</v>
      </c>
      <c r="CB918" s="297">
        <v>0.6</v>
      </c>
      <c r="CC918" s="297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14">
        <v>44265</v>
      </c>
      <c r="C919" s="4" t="s">
        <v>430</v>
      </c>
      <c r="D919" s="4" t="s">
        <v>431</v>
      </c>
      <c r="E919" s="4"/>
      <c r="F919" s="4" t="s">
        <v>1492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18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6" t="str">
        <f>+VLOOKUP(G919,Liste!$A$7:$H$69,8,FALSE)</f>
        <v>Résineux</v>
      </c>
      <c r="BU919" s="296">
        <f t="shared" si="285"/>
        <v>0</v>
      </c>
      <c r="BV919" s="298">
        <f t="shared" si="286"/>
        <v>1</v>
      </c>
      <c r="BW919" s="317">
        <v>0</v>
      </c>
      <c r="BX919" s="296">
        <f t="shared" si="287"/>
        <v>0.43</v>
      </c>
      <c r="BY919">
        <f t="shared" si="288"/>
        <v>0</v>
      </c>
      <c r="BZ919" s="302">
        <f t="shared" si="289"/>
        <v>0</v>
      </c>
      <c r="CB919" s="297">
        <v>0.6</v>
      </c>
      <c r="CC919" s="297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14">
        <v>44265</v>
      </c>
      <c r="C920" s="4" t="s">
        <v>430</v>
      </c>
      <c r="D920" s="4" t="s">
        <v>431</v>
      </c>
      <c r="E920" s="4"/>
      <c r="F920" s="4" t="s">
        <v>1492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18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6" t="str">
        <f>+VLOOKUP(G920,Liste!$A$7:$H$69,8,FALSE)</f>
        <v>Résineux</v>
      </c>
      <c r="BU920" s="296">
        <f t="shared" si="285"/>
        <v>0</v>
      </c>
      <c r="BV920" s="298">
        <f t="shared" si="286"/>
        <v>1</v>
      </c>
      <c r="BW920" s="317">
        <v>0</v>
      </c>
      <c r="BX920" s="296">
        <f t="shared" si="287"/>
        <v>0.43</v>
      </c>
      <c r="BY920">
        <f t="shared" si="288"/>
        <v>0</v>
      </c>
      <c r="BZ920" s="302">
        <f t="shared" si="289"/>
        <v>0</v>
      </c>
      <c r="CB920" s="297">
        <v>0.6</v>
      </c>
      <c r="CC920" s="297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14">
        <v>44265</v>
      </c>
      <c r="C921" s="4" t="s">
        <v>430</v>
      </c>
      <c r="D921" s="4" t="s">
        <v>431</v>
      </c>
      <c r="E921" s="4"/>
      <c r="F921" s="4" t="s">
        <v>1492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18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6" t="str">
        <f>+VLOOKUP(G921,Liste!$A$7:$H$69,8,FALSE)</f>
        <v>Résineux</v>
      </c>
      <c r="BU921" s="296">
        <f t="shared" si="285"/>
        <v>0</v>
      </c>
      <c r="BV921" s="298">
        <f t="shared" si="286"/>
        <v>1</v>
      </c>
      <c r="BW921" s="317">
        <v>0</v>
      </c>
      <c r="BX921" s="296">
        <f t="shared" si="287"/>
        <v>0.43</v>
      </c>
      <c r="BY921">
        <f t="shared" si="288"/>
        <v>0</v>
      </c>
      <c r="BZ921" s="302">
        <f t="shared" si="289"/>
        <v>0</v>
      </c>
      <c r="CB921" s="297">
        <v>0.6</v>
      </c>
      <c r="CC921" s="297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14">
        <v>44265</v>
      </c>
      <c r="C922" s="4" t="s">
        <v>430</v>
      </c>
      <c r="D922" s="4" t="s">
        <v>431</v>
      </c>
      <c r="E922" s="4"/>
      <c r="F922" s="4" t="s">
        <v>1492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18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6" t="str">
        <f>+VLOOKUP(G922,Liste!$A$7:$H$69,8,FALSE)</f>
        <v>Résineux</v>
      </c>
      <c r="BU922" s="296">
        <f t="shared" si="285"/>
        <v>0</v>
      </c>
      <c r="BV922" s="298">
        <f t="shared" si="286"/>
        <v>1</v>
      </c>
      <c r="BW922" s="317">
        <v>0</v>
      </c>
      <c r="BX922" s="296">
        <f t="shared" si="287"/>
        <v>0.43</v>
      </c>
      <c r="BY922">
        <f t="shared" si="288"/>
        <v>0</v>
      </c>
      <c r="BZ922" s="302">
        <f t="shared" si="289"/>
        <v>0</v>
      </c>
      <c r="CB922" s="297">
        <v>0.6</v>
      </c>
      <c r="CC922" s="297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14">
        <v>44265</v>
      </c>
      <c r="C923" s="4" t="s">
        <v>430</v>
      </c>
      <c r="D923" s="4" t="s">
        <v>431</v>
      </c>
      <c r="E923" s="4"/>
      <c r="F923" s="4" t="s">
        <v>1492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18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6" t="str">
        <f>+VLOOKUP(G923,Liste!$A$7:$H$69,8,FALSE)</f>
        <v>Résineux</v>
      </c>
      <c r="BU923" s="296">
        <f t="shared" si="285"/>
        <v>0</v>
      </c>
      <c r="BV923" s="298">
        <f t="shared" si="286"/>
        <v>1</v>
      </c>
      <c r="BW923" s="317">
        <v>0</v>
      </c>
      <c r="BX923" s="296">
        <f t="shared" si="287"/>
        <v>0.43</v>
      </c>
      <c r="BY923">
        <f t="shared" si="288"/>
        <v>0</v>
      </c>
      <c r="BZ923" s="302">
        <f t="shared" si="289"/>
        <v>0</v>
      </c>
      <c r="CB923" s="297">
        <v>0.6</v>
      </c>
      <c r="CC923" s="297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14">
        <v>44265</v>
      </c>
      <c r="C924" s="4" t="s">
        <v>430</v>
      </c>
      <c r="D924" s="4" t="s">
        <v>431</v>
      </c>
      <c r="E924" s="4"/>
      <c r="F924" s="4" t="s">
        <v>1492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18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6" t="str">
        <f>+VLOOKUP(G924,Liste!$A$7:$H$69,8,FALSE)</f>
        <v>Résineux</v>
      </c>
      <c r="BU924" s="296">
        <f t="shared" si="285"/>
        <v>0</v>
      </c>
      <c r="BV924" s="298">
        <f t="shared" si="286"/>
        <v>1</v>
      </c>
      <c r="BW924" s="317">
        <v>0</v>
      </c>
      <c r="BX924" s="296">
        <f t="shared" si="287"/>
        <v>0.43</v>
      </c>
      <c r="BY924">
        <f t="shared" si="288"/>
        <v>0</v>
      </c>
      <c r="BZ924" s="302">
        <f t="shared" si="289"/>
        <v>0</v>
      </c>
      <c r="CB924" s="297">
        <v>0.6</v>
      </c>
      <c r="CC924" s="297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14">
        <v>44265</v>
      </c>
      <c r="C925" s="4" t="s">
        <v>430</v>
      </c>
      <c r="D925" s="4" t="s">
        <v>431</v>
      </c>
      <c r="E925" s="4"/>
      <c r="F925" s="4" t="s">
        <v>1492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18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6" t="str">
        <f>+VLOOKUP(G925,Liste!$A$7:$H$69,8,FALSE)</f>
        <v>Résineux</v>
      </c>
      <c r="BU925" s="296">
        <f t="shared" si="285"/>
        <v>0</v>
      </c>
      <c r="BV925" s="298">
        <f t="shared" si="286"/>
        <v>1</v>
      </c>
      <c r="BW925" s="317">
        <v>0</v>
      </c>
      <c r="BX925" s="296">
        <f t="shared" si="287"/>
        <v>0.43</v>
      </c>
      <c r="BY925">
        <f t="shared" si="288"/>
        <v>0</v>
      </c>
      <c r="BZ925" s="302">
        <f t="shared" si="289"/>
        <v>0</v>
      </c>
      <c r="CB925" s="297">
        <v>0.6</v>
      </c>
      <c r="CC925" s="297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14">
        <v>44265</v>
      </c>
      <c r="C926" s="4" t="s">
        <v>430</v>
      </c>
      <c r="D926" s="4" t="s">
        <v>431</v>
      </c>
      <c r="E926" s="4"/>
      <c r="F926" s="4" t="s">
        <v>1492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18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6" t="str">
        <f>+VLOOKUP(G926,Liste!$A$7:$H$69,8,FALSE)</f>
        <v>Résineux</v>
      </c>
      <c r="BU926" s="296">
        <f t="shared" si="285"/>
        <v>0</v>
      </c>
      <c r="BV926" s="298">
        <f t="shared" si="286"/>
        <v>1</v>
      </c>
      <c r="BW926" s="317">
        <v>0</v>
      </c>
      <c r="BX926" s="296">
        <f t="shared" si="287"/>
        <v>0.43</v>
      </c>
      <c r="BY926">
        <f t="shared" si="288"/>
        <v>0</v>
      </c>
      <c r="BZ926" s="302">
        <f t="shared" si="289"/>
        <v>0</v>
      </c>
      <c r="CB926" s="297">
        <v>0.6</v>
      </c>
      <c r="CC926" s="297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14">
        <v>44265</v>
      </c>
      <c r="C927" s="4" t="s">
        <v>430</v>
      </c>
      <c r="D927" s="4" t="s">
        <v>431</v>
      </c>
      <c r="E927" s="4"/>
      <c r="F927" s="4" t="s">
        <v>1492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18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6" t="str">
        <f>+VLOOKUP(G927,Liste!$A$7:$H$69,8,FALSE)</f>
        <v>Résineux</v>
      </c>
      <c r="BU927" s="296">
        <f t="shared" si="285"/>
        <v>0</v>
      </c>
      <c r="BV927" s="298">
        <f t="shared" si="286"/>
        <v>1</v>
      </c>
      <c r="BW927" s="317">
        <v>0</v>
      </c>
      <c r="BX927" s="296">
        <f t="shared" si="287"/>
        <v>0.43</v>
      </c>
      <c r="BY927">
        <f t="shared" si="288"/>
        <v>0</v>
      </c>
      <c r="BZ927" s="302">
        <f t="shared" si="289"/>
        <v>0</v>
      </c>
      <c r="CB927" s="297">
        <v>0.6</v>
      </c>
      <c r="CC927" s="297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14">
        <v>44265</v>
      </c>
      <c r="C928" s="4" t="s">
        <v>430</v>
      </c>
      <c r="D928" s="4" t="s">
        <v>431</v>
      </c>
      <c r="E928" s="4"/>
      <c r="F928" s="4" t="s">
        <v>1492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18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6" t="str">
        <f>+VLOOKUP(G928,Liste!$A$7:$H$69,8,FALSE)</f>
        <v>Résineux</v>
      </c>
      <c r="BU928" s="296">
        <f t="shared" si="285"/>
        <v>0</v>
      </c>
      <c r="BV928" s="298">
        <f t="shared" si="286"/>
        <v>1</v>
      </c>
      <c r="BW928" s="317">
        <v>0</v>
      </c>
      <c r="BX928" s="296">
        <f t="shared" si="287"/>
        <v>0.43</v>
      </c>
      <c r="BY928">
        <f t="shared" si="288"/>
        <v>0</v>
      </c>
      <c r="BZ928" s="302">
        <f t="shared" si="289"/>
        <v>0</v>
      </c>
      <c r="CB928" s="297">
        <v>0.6</v>
      </c>
      <c r="CC928" s="297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14">
        <v>44265</v>
      </c>
      <c r="C929" s="4" t="s">
        <v>430</v>
      </c>
      <c r="D929" s="4" t="s">
        <v>431</v>
      </c>
      <c r="E929" s="4"/>
      <c r="F929" s="4" t="s">
        <v>1492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18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6" t="str">
        <f>+VLOOKUP(G929,Liste!$A$7:$H$69,8,FALSE)</f>
        <v>Résineux</v>
      </c>
      <c r="BU929" s="296">
        <f t="shared" si="285"/>
        <v>0</v>
      </c>
      <c r="BV929" s="298">
        <f t="shared" si="286"/>
        <v>1</v>
      </c>
      <c r="BW929" s="317">
        <v>0</v>
      </c>
      <c r="BX929" s="296">
        <f t="shared" si="287"/>
        <v>0.43</v>
      </c>
      <c r="BY929">
        <f t="shared" si="288"/>
        <v>0</v>
      </c>
      <c r="BZ929" s="302">
        <f t="shared" si="289"/>
        <v>0</v>
      </c>
      <c r="CB929" s="297">
        <v>0.6</v>
      </c>
      <c r="CC929" s="297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14">
        <v>44265</v>
      </c>
      <c r="C930" s="4" t="s">
        <v>430</v>
      </c>
      <c r="D930" s="4" t="s">
        <v>431</v>
      </c>
      <c r="E930" s="4"/>
      <c r="F930" s="4" t="s">
        <v>1492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18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6" t="str">
        <f>+VLOOKUP(G930,Liste!$A$7:$H$69,8,FALSE)</f>
        <v>Résineux</v>
      </c>
      <c r="BU930" s="296">
        <f t="shared" si="285"/>
        <v>0</v>
      </c>
      <c r="BV930" s="298">
        <f t="shared" si="286"/>
        <v>1</v>
      </c>
      <c r="BW930" s="317">
        <v>0</v>
      </c>
      <c r="BX930" s="296">
        <f t="shared" si="287"/>
        <v>0.43</v>
      </c>
      <c r="BY930">
        <f t="shared" si="288"/>
        <v>0</v>
      </c>
      <c r="BZ930" s="302">
        <f t="shared" si="289"/>
        <v>0</v>
      </c>
      <c r="CB930" s="297">
        <v>0.6</v>
      </c>
      <c r="CC930" s="297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14">
        <v>44265</v>
      </c>
      <c r="C931" s="4" t="s">
        <v>430</v>
      </c>
      <c r="D931" s="4" t="s">
        <v>431</v>
      </c>
      <c r="E931" s="4"/>
      <c r="F931" s="4" t="s">
        <v>1492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18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6" t="str">
        <f>+VLOOKUP(G931,Liste!$A$7:$H$69,8,FALSE)</f>
        <v>Résineux</v>
      </c>
      <c r="BU931" s="296">
        <f t="shared" si="285"/>
        <v>0</v>
      </c>
      <c r="BV931" s="298">
        <f t="shared" si="286"/>
        <v>1</v>
      </c>
      <c r="BW931" s="317">
        <v>0</v>
      </c>
      <c r="BX931" s="296">
        <f t="shared" si="287"/>
        <v>0.43</v>
      </c>
      <c r="BY931">
        <f t="shared" si="288"/>
        <v>0</v>
      </c>
      <c r="BZ931" s="302">
        <f t="shared" si="289"/>
        <v>0</v>
      </c>
      <c r="CB931" s="297">
        <v>0.6</v>
      </c>
      <c r="CC931" s="297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14">
        <v>44265</v>
      </c>
      <c r="C932" s="4" t="s">
        <v>430</v>
      </c>
      <c r="D932" s="4" t="s">
        <v>431</v>
      </c>
      <c r="E932" s="4"/>
      <c r="F932" s="4" t="s">
        <v>1492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18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6" t="str">
        <f>+VLOOKUP(G932,Liste!$A$7:$H$69,8,FALSE)</f>
        <v>Résineux</v>
      </c>
      <c r="BU932" s="296">
        <f t="shared" si="285"/>
        <v>0</v>
      </c>
      <c r="BV932" s="298">
        <f t="shared" si="286"/>
        <v>1</v>
      </c>
      <c r="BW932" s="317">
        <v>0</v>
      </c>
      <c r="BX932" s="296">
        <f t="shared" si="287"/>
        <v>0.43</v>
      </c>
      <c r="BY932">
        <f t="shared" si="288"/>
        <v>0</v>
      </c>
      <c r="BZ932" s="302">
        <f t="shared" si="289"/>
        <v>0</v>
      </c>
      <c r="CB932" s="297">
        <v>0.6</v>
      </c>
      <c r="CC932" s="297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14">
        <v>44265</v>
      </c>
      <c r="C933" s="4" t="s">
        <v>430</v>
      </c>
      <c r="D933" s="4" t="s">
        <v>431</v>
      </c>
      <c r="E933" s="4"/>
      <c r="F933" s="4" t="s">
        <v>1492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18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6" t="str">
        <f>+VLOOKUP(G933,Liste!$A$7:$H$69,8,FALSE)</f>
        <v>Résineux</v>
      </c>
      <c r="BU933" s="296">
        <f t="shared" si="285"/>
        <v>0</v>
      </c>
      <c r="BV933" s="298">
        <f t="shared" si="286"/>
        <v>1</v>
      </c>
      <c r="BW933" s="317">
        <v>0</v>
      </c>
      <c r="BX933" s="296">
        <f t="shared" si="287"/>
        <v>0.43</v>
      </c>
      <c r="BY933">
        <f t="shared" si="288"/>
        <v>0</v>
      </c>
      <c r="BZ933" s="302">
        <f t="shared" si="289"/>
        <v>0</v>
      </c>
      <c r="CB933" s="297">
        <v>0.6</v>
      </c>
      <c r="CC933" s="297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14">
        <v>44265</v>
      </c>
      <c r="C934" s="4" t="s">
        <v>430</v>
      </c>
      <c r="D934" s="4" t="s">
        <v>431</v>
      </c>
      <c r="E934" s="4"/>
      <c r="F934" s="4" t="s">
        <v>1492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18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6" t="str">
        <f>+VLOOKUP(G934,Liste!$A$7:$H$69,8,FALSE)</f>
        <v>Résineux</v>
      </c>
      <c r="BU934" s="296">
        <f t="shared" si="285"/>
        <v>0</v>
      </c>
      <c r="BV934" s="298">
        <f t="shared" si="286"/>
        <v>1</v>
      </c>
      <c r="BW934" s="317">
        <v>0</v>
      </c>
      <c r="BX934" s="296">
        <f t="shared" si="287"/>
        <v>0.43</v>
      </c>
      <c r="BY934">
        <f t="shared" si="288"/>
        <v>0</v>
      </c>
      <c r="BZ934" s="302">
        <f t="shared" si="289"/>
        <v>0</v>
      </c>
      <c r="CB934" s="297">
        <v>0.6</v>
      </c>
      <c r="CC934" s="297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14">
        <v>44265</v>
      </c>
      <c r="C935" s="4" t="s">
        <v>430</v>
      </c>
      <c r="D935" s="4" t="s">
        <v>431</v>
      </c>
      <c r="E935" s="4"/>
      <c r="F935" s="4" t="s">
        <v>1492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18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6" t="str">
        <f>+VLOOKUP(G935,Liste!$A$7:$H$69,8,FALSE)</f>
        <v>Résineux</v>
      </c>
      <c r="BU935" s="296">
        <f t="shared" si="285"/>
        <v>0</v>
      </c>
      <c r="BV935" s="298">
        <f t="shared" si="286"/>
        <v>1</v>
      </c>
      <c r="BW935" s="317">
        <v>0</v>
      </c>
      <c r="BX935" s="296">
        <f t="shared" si="287"/>
        <v>0.43</v>
      </c>
      <c r="BY935">
        <f t="shared" si="288"/>
        <v>0</v>
      </c>
      <c r="BZ935" s="302">
        <f t="shared" si="289"/>
        <v>0</v>
      </c>
      <c r="CB935" s="297">
        <v>0.6</v>
      </c>
      <c r="CC935" s="297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14">
        <v>44265</v>
      </c>
      <c r="C936" s="4" t="s">
        <v>430</v>
      </c>
      <c r="D936" s="4" t="s">
        <v>431</v>
      </c>
      <c r="E936" s="4"/>
      <c r="F936" s="4" t="s">
        <v>1492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18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6" t="str">
        <f>+VLOOKUP(G936,Liste!$A$7:$H$69,8,FALSE)</f>
        <v>Résineux</v>
      </c>
      <c r="BU936" s="296">
        <f t="shared" si="285"/>
        <v>0</v>
      </c>
      <c r="BV936" s="298">
        <f t="shared" si="286"/>
        <v>1</v>
      </c>
      <c r="BW936" s="317">
        <v>0</v>
      </c>
      <c r="BX936" s="296">
        <f t="shared" si="287"/>
        <v>0.43</v>
      </c>
      <c r="BY936">
        <f t="shared" si="288"/>
        <v>0</v>
      </c>
      <c r="BZ936" s="302">
        <f t="shared" si="289"/>
        <v>0</v>
      </c>
      <c r="CB936" s="297">
        <v>0.6</v>
      </c>
      <c r="CC936" s="297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14">
        <v>44265</v>
      </c>
      <c r="C937" s="4" t="s">
        <v>430</v>
      </c>
      <c r="D937" s="4" t="s">
        <v>431</v>
      </c>
      <c r="E937" s="4"/>
      <c r="F937" s="4" t="s">
        <v>1492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18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6" t="str">
        <f>+VLOOKUP(G937,Liste!$A$7:$H$69,8,FALSE)</f>
        <v>Résineux</v>
      </c>
      <c r="BU937" s="296">
        <f t="shared" si="285"/>
        <v>0</v>
      </c>
      <c r="BV937" s="298">
        <f t="shared" si="286"/>
        <v>1</v>
      </c>
      <c r="BW937" s="317">
        <v>0</v>
      </c>
      <c r="BX937" s="296">
        <f t="shared" si="287"/>
        <v>0.43</v>
      </c>
      <c r="BY937">
        <f t="shared" si="288"/>
        <v>0</v>
      </c>
      <c r="BZ937" s="302">
        <f t="shared" si="289"/>
        <v>0</v>
      </c>
      <c r="CB937" s="297">
        <v>0.6</v>
      </c>
      <c r="CC937" s="297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14">
        <v>44265</v>
      </c>
      <c r="C938" s="4" t="s">
        <v>430</v>
      </c>
      <c r="D938" s="4" t="s">
        <v>431</v>
      </c>
      <c r="E938" s="4"/>
      <c r="F938" s="4" t="s">
        <v>1492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18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6" t="str">
        <f>+VLOOKUP(G938,Liste!$A$7:$H$69,8,FALSE)</f>
        <v>Résineux</v>
      </c>
      <c r="BU938" s="296">
        <f t="shared" si="285"/>
        <v>0</v>
      </c>
      <c r="BV938" s="298">
        <f t="shared" si="286"/>
        <v>1</v>
      </c>
      <c r="BW938" s="317">
        <v>0</v>
      </c>
      <c r="BX938" s="296">
        <f t="shared" si="287"/>
        <v>0.43</v>
      </c>
      <c r="BY938">
        <f t="shared" si="288"/>
        <v>0</v>
      </c>
      <c r="BZ938" s="302">
        <f t="shared" si="289"/>
        <v>0</v>
      </c>
      <c r="CB938" s="297">
        <v>0.6</v>
      </c>
      <c r="CC938" s="297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14">
        <v>44265</v>
      </c>
      <c r="C939" s="4" t="s">
        <v>430</v>
      </c>
      <c r="D939" s="4" t="s">
        <v>431</v>
      </c>
      <c r="E939" s="4"/>
      <c r="F939" s="4" t="s">
        <v>1492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18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6" t="str">
        <f>+VLOOKUP(G939,Liste!$A$7:$H$69,8,FALSE)</f>
        <v>Résineux</v>
      </c>
      <c r="BU939" s="296">
        <f t="shared" si="285"/>
        <v>0</v>
      </c>
      <c r="BV939" s="298">
        <f t="shared" si="286"/>
        <v>1</v>
      </c>
      <c r="BW939" s="317">
        <v>0</v>
      </c>
      <c r="BX939" s="296">
        <f t="shared" si="287"/>
        <v>0.43</v>
      </c>
      <c r="BY939">
        <f t="shared" si="288"/>
        <v>0</v>
      </c>
      <c r="BZ939" s="302">
        <f t="shared" si="289"/>
        <v>0</v>
      </c>
      <c r="CB939" s="297">
        <v>0.6</v>
      </c>
      <c r="CC939" s="297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14">
        <v>44265</v>
      </c>
      <c r="C940" s="4" t="s">
        <v>430</v>
      </c>
      <c r="D940" s="4" t="s">
        <v>431</v>
      </c>
      <c r="E940" s="4"/>
      <c r="F940" s="4" t="s">
        <v>1492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18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6" t="str">
        <f>+VLOOKUP(G940,Liste!$A$7:$H$69,8,FALSE)</f>
        <v>Résineux</v>
      </c>
      <c r="BU940" s="296">
        <f t="shared" si="285"/>
        <v>0</v>
      </c>
      <c r="BV940" s="298">
        <f t="shared" si="286"/>
        <v>1</v>
      </c>
      <c r="BW940" s="317">
        <v>0</v>
      </c>
      <c r="BX940" s="296">
        <f t="shared" si="287"/>
        <v>0.43</v>
      </c>
      <c r="BY940">
        <f t="shared" si="288"/>
        <v>0</v>
      </c>
      <c r="BZ940" s="302">
        <f t="shared" si="289"/>
        <v>0</v>
      </c>
      <c r="CB940" s="297">
        <v>0.6</v>
      </c>
      <c r="CC940" s="297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14">
        <v>44265</v>
      </c>
      <c r="C941" s="4" t="s">
        <v>430</v>
      </c>
      <c r="D941" s="4" t="s">
        <v>431</v>
      </c>
      <c r="E941" s="4"/>
      <c r="F941" s="4" t="s">
        <v>1492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18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6" t="str">
        <f>+VLOOKUP(G941,Liste!$A$7:$H$69,8,FALSE)</f>
        <v>Résineux</v>
      </c>
      <c r="BU941" s="296">
        <f t="shared" si="285"/>
        <v>0</v>
      </c>
      <c r="BV941" s="298">
        <f t="shared" si="286"/>
        <v>1</v>
      </c>
      <c r="BW941" s="317">
        <v>0</v>
      </c>
      <c r="BX941" s="296">
        <f t="shared" si="287"/>
        <v>0.43</v>
      </c>
      <c r="BY941">
        <f t="shared" si="288"/>
        <v>0</v>
      </c>
      <c r="BZ941" s="302">
        <f t="shared" si="289"/>
        <v>0</v>
      </c>
      <c r="CB941" s="297">
        <v>0.6</v>
      </c>
      <c r="CC941" s="297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14">
        <v>44265</v>
      </c>
      <c r="C942" s="4" t="s">
        <v>430</v>
      </c>
      <c r="D942" s="4" t="s">
        <v>431</v>
      </c>
      <c r="E942" s="4"/>
      <c r="F942" s="4" t="s">
        <v>1492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18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6" t="str">
        <f>+VLOOKUP(G942,Liste!$A$7:$H$69,8,FALSE)</f>
        <v>Résineux</v>
      </c>
      <c r="BU942" s="296">
        <f t="shared" si="285"/>
        <v>0</v>
      </c>
      <c r="BV942" s="298">
        <f t="shared" si="286"/>
        <v>1</v>
      </c>
      <c r="BW942" s="317">
        <v>0</v>
      </c>
      <c r="BX942" s="296">
        <f t="shared" si="287"/>
        <v>0.43</v>
      </c>
      <c r="BY942">
        <f t="shared" si="288"/>
        <v>0</v>
      </c>
      <c r="BZ942" s="302">
        <f t="shared" si="289"/>
        <v>0</v>
      </c>
      <c r="CB942" s="297">
        <v>0.6</v>
      </c>
      <c r="CC942" s="297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14">
        <v>44265</v>
      </c>
      <c r="C943" s="4" t="s">
        <v>430</v>
      </c>
      <c r="D943" s="4" t="s">
        <v>431</v>
      </c>
      <c r="E943" s="4"/>
      <c r="F943" s="4" t="s">
        <v>1492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18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6" t="str">
        <f>+VLOOKUP(G943,Liste!$A$7:$H$69,8,FALSE)</f>
        <v>Résineux</v>
      </c>
      <c r="BU943" s="296">
        <f t="shared" si="285"/>
        <v>0</v>
      </c>
      <c r="BV943" s="298">
        <f t="shared" si="286"/>
        <v>1</v>
      </c>
      <c r="BW943" s="317">
        <v>0</v>
      </c>
      <c r="BX943" s="296">
        <f t="shared" si="287"/>
        <v>0.43</v>
      </c>
      <c r="BY943">
        <f t="shared" si="288"/>
        <v>0</v>
      </c>
      <c r="BZ943" s="302">
        <f t="shared" si="289"/>
        <v>0</v>
      </c>
      <c r="CB943" s="297">
        <v>0.6</v>
      </c>
      <c r="CC943" s="297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14">
        <v>44265</v>
      </c>
      <c r="C944" s="4" t="s">
        <v>430</v>
      </c>
      <c r="D944" s="4" t="s">
        <v>431</v>
      </c>
      <c r="E944" s="4"/>
      <c r="F944" s="4" t="s">
        <v>1492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18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6" t="str">
        <f>+VLOOKUP(G944,Liste!$A$7:$H$69,8,FALSE)</f>
        <v>Résineux</v>
      </c>
      <c r="BU944" s="296">
        <f t="shared" si="285"/>
        <v>0</v>
      </c>
      <c r="BV944" s="298">
        <f t="shared" si="286"/>
        <v>1</v>
      </c>
      <c r="BW944" s="317">
        <v>0</v>
      </c>
      <c r="BX944" s="296">
        <f t="shared" si="287"/>
        <v>0.43</v>
      </c>
      <c r="BY944">
        <f t="shared" si="288"/>
        <v>0</v>
      </c>
      <c r="BZ944" s="302">
        <f t="shared" si="289"/>
        <v>0</v>
      </c>
      <c r="CB944" s="297">
        <v>0.6</v>
      </c>
      <c r="CC944" s="297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14">
        <v>44265</v>
      </c>
      <c r="C945" s="4" t="s">
        <v>430</v>
      </c>
      <c r="D945" s="4" t="s">
        <v>431</v>
      </c>
      <c r="E945" s="4"/>
      <c r="F945" s="4" t="s">
        <v>1492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18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6" t="str">
        <f>+VLOOKUP(G945,Liste!$A$7:$H$69,8,FALSE)</f>
        <v>Résineux</v>
      </c>
      <c r="BU945" s="296">
        <f t="shared" si="285"/>
        <v>0</v>
      </c>
      <c r="BV945" s="298">
        <f t="shared" si="286"/>
        <v>1</v>
      </c>
      <c r="BW945" s="317">
        <v>0</v>
      </c>
      <c r="BX945" s="296">
        <f t="shared" si="287"/>
        <v>0.43</v>
      </c>
      <c r="BY945">
        <f t="shared" si="288"/>
        <v>0</v>
      </c>
      <c r="BZ945" s="302">
        <f t="shared" si="289"/>
        <v>0</v>
      </c>
      <c r="CB945" s="297">
        <v>0.6</v>
      </c>
      <c r="CC945" s="297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14">
        <v>44265</v>
      </c>
      <c r="C946" s="4" t="s">
        <v>430</v>
      </c>
      <c r="D946" s="4" t="s">
        <v>431</v>
      </c>
      <c r="E946" s="4"/>
      <c r="F946" s="4" t="s">
        <v>1492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18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6" t="str">
        <f>+VLOOKUP(G946,Liste!$A$7:$H$69,8,FALSE)</f>
        <v>Résineux</v>
      </c>
      <c r="BU946" s="296">
        <f t="shared" si="285"/>
        <v>0</v>
      </c>
      <c r="BV946" s="298">
        <f t="shared" si="286"/>
        <v>1</v>
      </c>
      <c r="BW946" s="317">
        <v>0</v>
      </c>
      <c r="BX946" s="296">
        <f t="shared" si="287"/>
        <v>0.43</v>
      </c>
      <c r="BY946">
        <f t="shared" si="288"/>
        <v>0</v>
      </c>
      <c r="BZ946" s="302">
        <f t="shared" si="289"/>
        <v>0</v>
      </c>
      <c r="CB946" s="297">
        <v>0.6</v>
      </c>
      <c r="CC946" s="297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14">
        <v>44265</v>
      </c>
      <c r="C947" s="4" t="s">
        <v>430</v>
      </c>
      <c r="D947" s="4" t="s">
        <v>431</v>
      </c>
      <c r="E947" s="4"/>
      <c r="F947" s="4" t="s">
        <v>1492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18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6" t="str">
        <f>+VLOOKUP(G947,Liste!$A$7:$H$69,8,FALSE)</f>
        <v>Résineux</v>
      </c>
      <c r="BU947" s="296">
        <f t="shared" si="285"/>
        <v>0</v>
      </c>
      <c r="BV947" s="298">
        <f t="shared" si="286"/>
        <v>1</v>
      </c>
      <c r="BW947" s="317">
        <v>0</v>
      </c>
      <c r="BX947" s="296">
        <f t="shared" si="287"/>
        <v>0.43</v>
      </c>
      <c r="BY947">
        <f t="shared" si="288"/>
        <v>0</v>
      </c>
      <c r="BZ947" s="302">
        <f t="shared" si="289"/>
        <v>0</v>
      </c>
      <c r="CB947" s="297">
        <v>0.6</v>
      </c>
      <c r="CC947" s="297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14">
        <v>44265</v>
      </c>
      <c r="C948" s="4" t="s">
        <v>430</v>
      </c>
      <c r="D948" s="4" t="s">
        <v>431</v>
      </c>
      <c r="E948" s="4"/>
      <c r="F948" s="4" t="s">
        <v>1492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18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6" t="str">
        <f>+VLOOKUP(G948,Liste!$A$7:$H$69,8,FALSE)</f>
        <v>Résineux</v>
      </c>
      <c r="BU948" s="296">
        <f t="shared" si="285"/>
        <v>0</v>
      </c>
      <c r="BV948" s="298">
        <f t="shared" si="286"/>
        <v>1</v>
      </c>
      <c r="BW948" s="317">
        <v>0</v>
      </c>
      <c r="BX948" s="296">
        <f t="shared" si="287"/>
        <v>0.43</v>
      </c>
      <c r="BY948">
        <f t="shared" si="288"/>
        <v>0</v>
      </c>
      <c r="BZ948" s="302">
        <f t="shared" si="289"/>
        <v>0</v>
      </c>
      <c r="CB948" s="297">
        <v>0.6</v>
      </c>
      <c r="CC948" s="297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14">
        <v>44265</v>
      </c>
      <c r="C949" s="4" t="s">
        <v>430</v>
      </c>
      <c r="D949" s="4" t="s">
        <v>431</v>
      </c>
      <c r="E949" s="4"/>
      <c r="F949" s="4" t="s">
        <v>1492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18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6" t="str">
        <f>+VLOOKUP(G949,Liste!$A$7:$H$69,8,FALSE)</f>
        <v>Résineux</v>
      </c>
      <c r="BU949" s="296">
        <f t="shared" si="285"/>
        <v>0</v>
      </c>
      <c r="BV949" s="298">
        <f t="shared" si="286"/>
        <v>1</v>
      </c>
      <c r="BW949" s="317">
        <v>0</v>
      </c>
      <c r="BX949" s="296">
        <f t="shared" si="287"/>
        <v>0.43</v>
      </c>
      <c r="BY949">
        <f t="shared" si="288"/>
        <v>0</v>
      </c>
      <c r="BZ949" s="302">
        <f t="shared" si="289"/>
        <v>0</v>
      </c>
      <c r="CB949" s="297">
        <v>0.6</v>
      </c>
      <c r="CC949" s="297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14">
        <v>44265</v>
      </c>
      <c r="C950" s="4" t="s">
        <v>430</v>
      </c>
      <c r="D950" s="4" t="s">
        <v>431</v>
      </c>
      <c r="E950" s="4"/>
      <c r="F950" s="4" t="s">
        <v>1492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18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6" t="str">
        <f>+VLOOKUP(G950,Liste!$A$7:$H$69,8,FALSE)</f>
        <v>Résineux</v>
      </c>
      <c r="BU950" s="296">
        <f t="shared" si="285"/>
        <v>0</v>
      </c>
      <c r="BV950" s="298">
        <f t="shared" si="286"/>
        <v>1</v>
      </c>
      <c r="BW950" s="317">
        <v>0</v>
      </c>
      <c r="BX950" s="296">
        <f t="shared" si="287"/>
        <v>0.43</v>
      </c>
      <c r="BY950">
        <f t="shared" si="288"/>
        <v>0</v>
      </c>
      <c r="BZ950" s="302">
        <f t="shared" si="289"/>
        <v>0</v>
      </c>
      <c r="CB950" s="297">
        <v>0.6</v>
      </c>
      <c r="CC950" s="297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14">
        <v>44265</v>
      </c>
      <c r="C951" s="4" t="s">
        <v>430</v>
      </c>
      <c r="D951" s="4" t="s">
        <v>431</v>
      </c>
      <c r="E951" s="4"/>
      <c r="F951" s="4" t="s">
        <v>1492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18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6" t="str">
        <f>+VLOOKUP(G951,Liste!$A$7:$H$69,8,FALSE)</f>
        <v>Résineux</v>
      </c>
      <c r="BU951" s="296">
        <f t="shared" si="285"/>
        <v>0</v>
      </c>
      <c r="BV951" s="298">
        <f t="shared" si="286"/>
        <v>1</v>
      </c>
      <c r="BW951" s="317">
        <v>0</v>
      </c>
      <c r="BX951" s="296">
        <f t="shared" si="287"/>
        <v>0.43</v>
      </c>
      <c r="BY951">
        <f t="shared" si="288"/>
        <v>0</v>
      </c>
      <c r="BZ951" s="302">
        <f t="shared" si="289"/>
        <v>0</v>
      </c>
      <c r="CB951" s="297">
        <v>0.6</v>
      </c>
      <c r="CC951" s="297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14">
        <v>44265</v>
      </c>
      <c r="C952" s="4" t="s">
        <v>430</v>
      </c>
      <c r="D952" s="4" t="s">
        <v>431</v>
      </c>
      <c r="E952" s="4"/>
      <c r="F952" s="4" t="s">
        <v>1492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18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6" t="str">
        <f>+VLOOKUP(G952,Liste!$A$7:$H$69,8,FALSE)</f>
        <v>Résineux</v>
      </c>
      <c r="BU952" s="296">
        <f t="shared" si="285"/>
        <v>0</v>
      </c>
      <c r="BV952" s="298">
        <f t="shared" si="286"/>
        <v>1</v>
      </c>
      <c r="BW952" s="317">
        <v>0</v>
      </c>
      <c r="BX952" s="296">
        <f t="shared" si="287"/>
        <v>0.43</v>
      </c>
      <c r="BY952">
        <f t="shared" si="288"/>
        <v>0</v>
      </c>
      <c r="BZ952" s="302">
        <f t="shared" si="289"/>
        <v>0</v>
      </c>
      <c r="CB952" s="297">
        <v>0.6</v>
      </c>
      <c r="CC952" s="297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14">
        <v>44265</v>
      </c>
      <c r="C953" s="4" t="s">
        <v>430</v>
      </c>
      <c r="D953" s="4" t="s">
        <v>431</v>
      </c>
      <c r="E953" s="4"/>
      <c r="F953" s="4" t="s">
        <v>1492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18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6" t="str">
        <f>+VLOOKUP(G953,Liste!$A$7:$H$69,8,FALSE)</f>
        <v>Résineux</v>
      </c>
      <c r="BU953" s="296">
        <f t="shared" si="285"/>
        <v>0</v>
      </c>
      <c r="BV953" s="298">
        <f t="shared" si="286"/>
        <v>1</v>
      </c>
      <c r="BW953" s="317">
        <v>0</v>
      </c>
      <c r="BX953" s="296">
        <f t="shared" si="287"/>
        <v>0.43</v>
      </c>
      <c r="BY953">
        <f t="shared" si="288"/>
        <v>0</v>
      </c>
      <c r="BZ953" s="302">
        <f t="shared" si="289"/>
        <v>0</v>
      </c>
      <c r="CB953" s="297">
        <v>0.6</v>
      </c>
      <c r="CC953" s="297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14">
        <v>44265</v>
      </c>
      <c r="C954" s="4" t="s">
        <v>430</v>
      </c>
      <c r="D954" s="4" t="s">
        <v>431</v>
      </c>
      <c r="E954" s="4"/>
      <c r="F954" s="4" t="s">
        <v>1492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18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6" t="str">
        <f>+VLOOKUP(G954,Liste!$A$7:$H$69,8,FALSE)</f>
        <v>Résineux</v>
      </c>
      <c r="BU954" s="296">
        <f t="shared" si="285"/>
        <v>0</v>
      </c>
      <c r="BV954" s="298">
        <f t="shared" si="286"/>
        <v>1</v>
      </c>
      <c r="BW954" s="317">
        <v>0</v>
      </c>
      <c r="BX954" s="296">
        <f t="shared" si="287"/>
        <v>0.43</v>
      </c>
      <c r="BY954">
        <f t="shared" si="288"/>
        <v>0</v>
      </c>
      <c r="BZ954" s="302">
        <f t="shared" si="289"/>
        <v>0</v>
      </c>
      <c r="CB954" s="297">
        <v>0.6</v>
      </c>
      <c r="CC954" s="297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14">
        <v>44265</v>
      </c>
      <c r="C955" s="4" t="s">
        <v>430</v>
      </c>
      <c r="D955" s="4" t="s">
        <v>431</v>
      </c>
      <c r="E955" s="4"/>
      <c r="F955" s="4" t="s">
        <v>1492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18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6" t="str">
        <f>+VLOOKUP(G955,Liste!$A$7:$H$69,8,FALSE)</f>
        <v>Résineux</v>
      </c>
      <c r="BU955" s="296">
        <f t="shared" si="285"/>
        <v>0</v>
      </c>
      <c r="BV955" s="298">
        <f t="shared" si="286"/>
        <v>1</v>
      </c>
      <c r="BW955" s="317">
        <v>0</v>
      </c>
      <c r="BX955" s="296">
        <f t="shared" si="287"/>
        <v>0.43</v>
      </c>
      <c r="BY955">
        <f t="shared" si="288"/>
        <v>0</v>
      </c>
      <c r="BZ955" s="302">
        <f t="shared" si="289"/>
        <v>0</v>
      </c>
      <c r="CB955" s="297">
        <v>0.6</v>
      </c>
      <c r="CC955" s="297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14">
        <v>44265</v>
      </c>
      <c r="C956" s="4" t="s">
        <v>430</v>
      </c>
      <c r="D956" s="4" t="s">
        <v>431</v>
      </c>
      <c r="E956" s="4"/>
      <c r="F956" s="4" t="s">
        <v>1492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18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6" t="str">
        <f>+VLOOKUP(G956,Liste!$A$7:$H$69,8,FALSE)</f>
        <v>Résineux</v>
      </c>
      <c r="BU956" s="296">
        <f t="shared" si="285"/>
        <v>0</v>
      </c>
      <c r="BV956" s="298">
        <f t="shared" si="286"/>
        <v>1</v>
      </c>
      <c r="BW956" s="317">
        <v>0</v>
      </c>
      <c r="BX956" s="296">
        <f t="shared" si="287"/>
        <v>0.43</v>
      </c>
      <c r="BY956">
        <f t="shared" si="288"/>
        <v>0</v>
      </c>
      <c r="BZ956" s="302">
        <f t="shared" si="289"/>
        <v>0</v>
      </c>
      <c r="CB956" s="297">
        <v>0.6</v>
      </c>
      <c r="CC956" s="297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14">
        <v>44265</v>
      </c>
      <c r="C957" s="4" t="s">
        <v>430</v>
      </c>
      <c r="D957" s="4" t="s">
        <v>431</v>
      </c>
      <c r="E957" s="4"/>
      <c r="F957" s="4" t="s">
        <v>1492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18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6" t="str">
        <f>+VLOOKUP(G957,Liste!$A$7:$H$69,8,FALSE)</f>
        <v>Résineux</v>
      </c>
      <c r="BU957" s="296">
        <f t="shared" si="285"/>
        <v>0</v>
      </c>
      <c r="BV957" s="298">
        <f t="shared" si="286"/>
        <v>1</v>
      </c>
      <c r="BW957" s="317">
        <v>0</v>
      </c>
      <c r="BX957" s="296">
        <f t="shared" si="287"/>
        <v>0.43</v>
      </c>
      <c r="BY957">
        <f t="shared" si="288"/>
        <v>0</v>
      </c>
      <c r="BZ957" s="302">
        <f t="shared" si="289"/>
        <v>0</v>
      </c>
      <c r="CB957" s="297">
        <v>0.6</v>
      </c>
      <c r="CC957" s="297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14">
        <v>44265</v>
      </c>
      <c r="C958" s="4" t="s">
        <v>430</v>
      </c>
      <c r="D958" s="4" t="s">
        <v>431</v>
      </c>
      <c r="E958" s="4"/>
      <c r="F958" s="4" t="s">
        <v>1492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18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6" t="str">
        <f>+VLOOKUP(G958,Liste!$A$7:$H$69,8,FALSE)</f>
        <v>Résineux</v>
      </c>
      <c r="BU958" s="296">
        <f t="shared" si="285"/>
        <v>0</v>
      </c>
      <c r="BV958" s="298">
        <f t="shared" si="286"/>
        <v>1</v>
      </c>
      <c r="BW958" s="317">
        <v>0</v>
      </c>
      <c r="BX958" s="296">
        <f t="shared" si="287"/>
        <v>0.43</v>
      </c>
      <c r="BY958">
        <f t="shared" si="288"/>
        <v>0</v>
      </c>
      <c r="BZ958" s="302">
        <f t="shared" si="289"/>
        <v>0</v>
      </c>
      <c r="CB958" s="297">
        <v>0.6</v>
      </c>
      <c r="CC958" s="297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14">
        <v>44265</v>
      </c>
      <c r="C959" s="4" t="s">
        <v>430</v>
      </c>
      <c r="D959" s="4" t="s">
        <v>431</v>
      </c>
      <c r="E959" s="4"/>
      <c r="F959" s="4" t="s">
        <v>1492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18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6" t="str">
        <f>+VLOOKUP(G959,Liste!$A$7:$H$69,8,FALSE)</f>
        <v>Résineux</v>
      </c>
      <c r="BU959" s="296">
        <f t="shared" si="285"/>
        <v>0</v>
      </c>
      <c r="BV959" s="298">
        <f t="shared" si="286"/>
        <v>1</v>
      </c>
      <c r="BW959" s="317">
        <v>0</v>
      </c>
      <c r="BX959" s="296">
        <f t="shared" si="287"/>
        <v>0.43</v>
      </c>
      <c r="BY959">
        <f t="shared" si="288"/>
        <v>0</v>
      </c>
      <c r="BZ959" s="302">
        <f t="shared" si="289"/>
        <v>0</v>
      </c>
      <c r="CB959" s="297">
        <v>0.6</v>
      </c>
      <c r="CC959" s="297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14">
        <v>44265</v>
      </c>
      <c r="C960" s="4" t="s">
        <v>430</v>
      </c>
      <c r="D960" s="4" t="s">
        <v>431</v>
      </c>
      <c r="E960" s="4"/>
      <c r="F960" s="4" t="s">
        <v>1492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18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6" t="str">
        <f>+VLOOKUP(G960,Liste!$A$7:$H$69,8,FALSE)</f>
        <v>Résineux</v>
      </c>
      <c r="BU960" s="296">
        <f t="shared" si="285"/>
        <v>0</v>
      </c>
      <c r="BV960" s="298">
        <f t="shared" si="286"/>
        <v>1</v>
      </c>
      <c r="BW960" s="317">
        <v>0</v>
      </c>
      <c r="BX960" s="296">
        <f t="shared" si="287"/>
        <v>0.43</v>
      </c>
      <c r="BY960">
        <f t="shared" si="288"/>
        <v>0</v>
      </c>
      <c r="BZ960" s="302">
        <f t="shared" si="289"/>
        <v>0</v>
      </c>
      <c r="CB960" s="297">
        <v>0.6</v>
      </c>
      <c r="CC960" s="297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14">
        <v>44265</v>
      </c>
      <c r="C961" s="4" t="s">
        <v>430</v>
      </c>
      <c r="D961" s="4" t="s">
        <v>431</v>
      </c>
      <c r="E961" s="4"/>
      <c r="F961" s="4" t="s">
        <v>1492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18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6" t="str">
        <f>+VLOOKUP(G961,Liste!$A$7:$H$69,8,FALSE)</f>
        <v>Résineux</v>
      </c>
      <c r="BU961" s="296">
        <f t="shared" si="285"/>
        <v>0</v>
      </c>
      <c r="BV961" s="298">
        <f t="shared" si="286"/>
        <v>1</v>
      </c>
      <c r="BW961" s="317">
        <v>0</v>
      </c>
      <c r="BX961" s="296">
        <f t="shared" si="287"/>
        <v>0.43</v>
      </c>
      <c r="BY961">
        <f t="shared" si="288"/>
        <v>0</v>
      </c>
      <c r="BZ961" s="302">
        <f t="shared" si="289"/>
        <v>0</v>
      </c>
      <c r="CB961" s="297">
        <v>0.6</v>
      </c>
      <c r="CC961" s="297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14">
        <v>44265</v>
      </c>
      <c r="C962" s="4" t="s">
        <v>430</v>
      </c>
      <c r="D962" s="4" t="s">
        <v>431</v>
      </c>
      <c r="E962" s="4"/>
      <c r="F962" s="4" t="s">
        <v>1492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18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6" t="str">
        <f>+VLOOKUP(G962,Liste!$A$7:$H$69,8,FALSE)</f>
        <v>Résineux</v>
      </c>
      <c r="BU962" s="296">
        <f t="shared" si="285"/>
        <v>0</v>
      </c>
      <c r="BV962" s="298">
        <f t="shared" si="286"/>
        <v>1</v>
      </c>
      <c r="BW962" s="317">
        <v>0</v>
      </c>
      <c r="BX962" s="296">
        <f t="shared" si="287"/>
        <v>0.43</v>
      </c>
      <c r="BY962">
        <f t="shared" si="288"/>
        <v>0</v>
      </c>
      <c r="BZ962" s="302">
        <f t="shared" si="289"/>
        <v>0</v>
      </c>
      <c r="CB962" s="297">
        <v>0.6</v>
      </c>
      <c r="CC962" s="297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14">
        <v>44265</v>
      </c>
      <c r="C963" s="4" t="s">
        <v>430</v>
      </c>
      <c r="D963" s="4" t="s">
        <v>431</v>
      </c>
      <c r="E963" s="4"/>
      <c r="F963" s="4" t="s">
        <v>1492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18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6" t="str">
        <f>+VLOOKUP(G963,Liste!$A$7:$H$69,8,FALSE)</f>
        <v>Résineux</v>
      </c>
      <c r="BU963" s="296">
        <f t="shared" si="285"/>
        <v>0</v>
      </c>
      <c r="BV963" s="298">
        <f t="shared" si="286"/>
        <v>1</v>
      </c>
      <c r="BW963" s="317">
        <v>0</v>
      </c>
      <c r="BX963" s="296">
        <f t="shared" si="287"/>
        <v>0.43</v>
      </c>
      <c r="BY963">
        <f t="shared" si="288"/>
        <v>0</v>
      </c>
      <c r="BZ963" s="302">
        <f t="shared" si="289"/>
        <v>0</v>
      </c>
      <c r="CB963" s="297">
        <v>0.6</v>
      </c>
      <c r="CC963" s="297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14">
        <v>44265</v>
      </c>
      <c r="C964" s="4" t="s">
        <v>430</v>
      </c>
      <c r="D964" s="4" t="s">
        <v>431</v>
      </c>
      <c r="E964" s="4"/>
      <c r="F964" s="4" t="s">
        <v>1492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18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6" t="str">
        <f>+VLOOKUP(G964,Liste!$A$7:$H$69,8,FALSE)</f>
        <v>Résineux</v>
      </c>
      <c r="BU964" s="296">
        <f t="shared" ref="BU964:BU1027" si="304">IF(BT964="Résineux",0%,100%)</f>
        <v>0</v>
      </c>
      <c r="BV964" s="298">
        <f t="shared" ref="BV964:BV1027" si="305">+IF(BT964="Résineux",100%,0%)</f>
        <v>1</v>
      </c>
      <c r="BW964" s="317">
        <v>0</v>
      </c>
      <c r="BX964" s="296">
        <f t="shared" ref="BX964:BX1027" si="306">+IF(BV964&lt;&gt;0,0.43,0.25)</f>
        <v>0.43</v>
      </c>
      <c r="BY964">
        <f t="shared" ref="BY964:BY1027" si="307">+IF(BJ964&lt;=30,AV964*BX964,0)</f>
        <v>0</v>
      </c>
      <c r="BZ964" s="302">
        <f t="shared" ref="BZ964:BZ1027" si="308">+IF(BJ964&gt;=31,0,BY964+BZ963)</f>
        <v>0</v>
      </c>
      <c r="CB964" s="297">
        <v>0.6</v>
      </c>
      <c r="CC964" s="297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14">
        <v>44265</v>
      </c>
      <c r="C965" s="4" t="s">
        <v>430</v>
      </c>
      <c r="D965" s="4" t="s">
        <v>431</v>
      </c>
      <c r="E965" s="4"/>
      <c r="F965" s="4" t="s">
        <v>1492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18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6" t="str">
        <f>+VLOOKUP(G965,Liste!$A$7:$H$69,8,FALSE)</f>
        <v>Résineux</v>
      </c>
      <c r="BU965" s="296">
        <f t="shared" si="304"/>
        <v>0</v>
      </c>
      <c r="BV965" s="298">
        <f t="shared" si="305"/>
        <v>1</v>
      </c>
      <c r="BW965" s="317">
        <v>0</v>
      </c>
      <c r="BX965" s="296">
        <f t="shared" si="306"/>
        <v>0.43</v>
      </c>
      <c r="BY965">
        <f t="shared" si="307"/>
        <v>0</v>
      </c>
      <c r="BZ965" s="302">
        <f t="shared" si="308"/>
        <v>0</v>
      </c>
      <c r="CB965" s="297">
        <v>0.6</v>
      </c>
      <c r="CC965" s="297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14">
        <v>44265</v>
      </c>
      <c r="C966" s="4" t="s">
        <v>430</v>
      </c>
      <c r="D966" s="4" t="s">
        <v>431</v>
      </c>
      <c r="E966" s="4"/>
      <c r="F966" s="4" t="s">
        <v>1492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18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6" t="str">
        <f>+VLOOKUP(G966,Liste!$A$7:$H$69,8,FALSE)</f>
        <v>Résineux</v>
      </c>
      <c r="BU966" s="296">
        <f t="shared" si="304"/>
        <v>0</v>
      </c>
      <c r="BV966" s="298">
        <f t="shared" si="305"/>
        <v>1</v>
      </c>
      <c r="BW966" s="317">
        <v>0</v>
      </c>
      <c r="BX966" s="296">
        <f t="shared" si="306"/>
        <v>0.43</v>
      </c>
      <c r="BY966">
        <f t="shared" si="307"/>
        <v>0</v>
      </c>
      <c r="BZ966" s="302">
        <f t="shared" si="308"/>
        <v>0</v>
      </c>
      <c r="CB966" s="297">
        <v>0.6</v>
      </c>
      <c r="CC966" s="297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14">
        <v>44265</v>
      </c>
      <c r="C967" s="4" t="s">
        <v>430</v>
      </c>
      <c r="D967" s="4" t="s">
        <v>431</v>
      </c>
      <c r="E967" s="4"/>
      <c r="F967" s="4" t="s">
        <v>1492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18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6" t="str">
        <f>+VLOOKUP(G967,Liste!$A$7:$H$69,8,FALSE)</f>
        <v>Résineux</v>
      </c>
      <c r="BU967" s="296">
        <f t="shared" si="304"/>
        <v>0</v>
      </c>
      <c r="BV967" s="298">
        <f t="shared" si="305"/>
        <v>1</v>
      </c>
      <c r="BW967" s="317">
        <v>0</v>
      </c>
      <c r="BX967" s="296">
        <f t="shared" si="306"/>
        <v>0.43</v>
      </c>
      <c r="BY967">
        <f t="shared" si="307"/>
        <v>0</v>
      </c>
      <c r="BZ967" s="302">
        <f t="shared" si="308"/>
        <v>0</v>
      </c>
      <c r="CB967" s="297">
        <v>0.6</v>
      </c>
      <c r="CC967" s="297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14">
        <v>44265</v>
      </c>
      <c r="C968" s="4" t="s">
        <v>430</v>
      </c>
      <c r="D968" s="4" t="s">
        <v>431</v>
      </c>
      <c r="E968" s="4"/>
      <c r="F968" s="4" t="s">
        <v>1492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18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6" t="str">
        <f>+VLOOKUP(G968,Liste!$A$7:$H$69,8,FALSE)</f>
        <v>Résineux</v>
      </c>
      <c r="BU968" s="296">
        <f t="shared" si="304"/>
        <v>0</v>
      </c>
      <c r="BV968" s="298">
        <f t="shared" si="305"/>
        <v>1</v>
      </c>
      <c r="BW968" s="317">
        <v>0</v>
      </c>
      <c r="BX968" s="296">
        <f t="shared" si="306"/>
        <v>0.43</v>
      </c>
      <c r="BY968">
        <f t="shared" si="307"/>
        <v>0</v>
      </c>
      <c r="BZ968" s="302">
        <f t="shared" si="308"/>
        <v>0</v>
      </c>
      <c r="CB968" s="297">
        <v>0.6</v>
      </c>
      <c r="CC968" s="297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14">
        <v>44265</v>
      </c>
      <c r="C969" s="4" t="s">
        <v>430</v>
      </c>
      <c r="D969" s="4" t="s">
        <v>431</v>
      </c>
      <c r="E969" s="4"/>
      <c r="F969" s="4" t="s">
        <v>1492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18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6" t="str">
        <f>+VLOOKUP(G969,Liste!$A$7:$H$69,8,FALSE)</f>
        <v>Résineux</v>
      </c>
      <c r="BU969" s="296">
        <f t="shared" si="304"/>
        <v>0</v>
      </c>
      <c r="BV969" s="298">
        <f t="shared" si="305"/>
        <v>1</v>
      </c>
      <c r="BW969" s="317">
        <v>0</v>
      </c>
      <c r="BX969" s="296">
        <f t="shared" si="306"/>
        <v>0.43</v>
      </c>
      <c r="BY969">
        <f t="shared" si="307"/>
        <v>0</v>
      </c>
      <c r="BZ969" s="302">
        <f t="shared" si="308"/>
        <v>0</v>
      </c>
      <c r="CB969" s="297">
        <v>0.6</v>
      </c>
      <c r="CC969" s="297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14">
        <v>44265</v>
      </c>
      <c r="C970" s="4" t="s">
        <v>430</v>
      </c>
      <c r="D970" s="4" t="s">
        <v>431</v>
      </c>
      <c r="E970" s="4"/>
      <c r="F970" s="4" t="s">
        <v>1492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18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6" t="str">
        <f>+VLOOKUP(G970,Liste!$A$7:$H$69,8,FALSE)</f>
        <v>Résineux</v>
      </c>
      <c r="BU970" s="296">
        <f t="shared" si="304"/>
        <v>0</v>
      </c>
      <c r="BV970" s="298">
        <f t="shared" si="305"/>
        <v>1</v>
      </c>
      <c r="BW970" s="317">
        <v>0</v>
      </c>
      <c r="BX970" s="296">
        <f t="shared" si="306"/>
        <v>0.43</v>
      </c>
      <c r="BY970">
        <f t="shared" si="307"/>
        <v>0</v>
      </c>
      <c r="BZ970" s="302">
        <f t="shared" si="308"/>
        <v>0</v>
      </c>
      <c r="CB970" s="297">
        <v>0.6</v>
      </c>
      <c r="CC970" s="297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14">
        <v>44265</v>
      </c>
      <c r="C971" s="4" t="s">
        <v>430</v>
      </c>
      <c r="D971" s="4" t="s">
        <v>431</v>
      </c>
      <c r="E971" s="4"/>
      <c r="F971" s="4" t="s">
        <v>1492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18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6" t="str">
        <f>+VLOOKUP(G971,Liste!$A$7:$H$69,8,FALSE)</f>
        <v>Résineux</v>
      </c>
      <c r="BU971" s="296">
        <f t="shared" si="304"/>
        <v>0</v>
      </c>
      <c r="BV971" s="298">
        <f t="shared" si="305"/>
        <v>1</v>
      </c>
      <c r="BW971" s="317">
        <v>0</v>
      </c>
      <c r="BX971" s="296">
        <f t="shared" si="306"/>
        <v>0.43</v>
      </c>
      <c r="BY971">
        <f t="shared" si="307"/>
        <v>0</v>
      </c>
      <c r="BZ971" s="302">
        <f t="shared" si="308"/>
        <v>0</v>
      </c>
      <c r="CB971" s="297">
        <v>0.6</v>
      </c>
      <c r="CC971" s="297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14">
        <v>44265</v>
      </c>
      <c r="C972" s="4" t="s">
        <v>430</v>
      </c>
      <c r="D972" s="4" t="s">
        <v>431</v>
      </c>
      <c r="E972" s="4"/>
      <c r="F972" s="4" t="s">
        <v>1492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18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6" t="str">
        <f>+VLOOKUP(G972,Liste!$A$7:$H$69,8,FALSE)</f>
        <v>Résineux</v>
      </c>
      <c r="BU972" s="296">
        <f t="shared" si="304"/>
        <v>0</v>
      </c>
      <c r="BV972" s="298">
        <f t="shared" si="305"/>
        <v>1</v>
      </c>
      <c r="BW972" s="317">
        <v>0</v>
      </c>
      <c r="BX972" s="296">
        <f t="shared" si="306"/>
        <v>0.43</v>
      </c>
      <c r="BY972">
        <f t="shared" si="307"/>
        <v>0</v>
      </c>
      <c r="BZ972" s="302">
        <f t="shared" si="308"/>
        <v>0</v>
      </c>
      <c r="CB972" s="297">
        <v>0.6</v>
      </c>
      <c r="CC972" s="297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14">
        <v>44279</v>
      </c>
      <c r="C973" s="4" t="s">
        <v>1493</v>
      </c>
      <c r="D973" s="4" t="s">
        <v>1494</v>
      </c>
      <c r="E973" s="4"/>
      <c r="F973" s="4" t="s">
        <v>1495</v>
      </c>
      <c r="G973" s="5" t="s">
        <v>1496</v>
      </c>
      <c r="H973" s="5" t="s">
        <v>1497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1498</v>
      </c>
      <c r="P973" s="6" t="s">
        <v>1499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18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6" t="str">
        <f>+VLOOKUP(G973,Liste!$A$7:$H$69,8,FALSE)</f>
        <v>Résineux</v>
      </c>
      <c r="BU973" s="296">
        <f t="shared" si="304"/>
        <v>0</v>
      </c>
      <c r="BV973" s="298">
        <f t="shared" si="305"/>
        <v>1</v>
      </c>
      <c r="BW973" s="317">
        <v>0</v>
      </c>
      <c r="BX973" s="296">
        <f t="shared" si="306"/>
        <v>0.43</v>
      </c>
      <c r="BY973">
        <f t="shared" si="307"/>
        <v>0</v>
      </c>
      <c r="BZ973" s="302">
        <f t="shared" si="308"/>
        <v>0</v>
      </c>
      <c r="CB973" s="297">
        <v>0.6</v>
      </c>
      <c r="CC973" s="297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14">
        <v>44279</v>
      </c>
      <c r="C974" s="4" t="s">
        <v>1493</v>
      </c>
      <c r="D974" s="4" t="s">
        <v>1494</v>
      </c>
      <c r="E974" s="4"/>
      <c r="F974" s="4" t="s">
        <v>1495</v>
      </c>
      <c r="G974" s="5" t="s">
        <v>1496</v>
      </c>
      <c r="H974" s="5" t="s">
        <v>1497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1498</v>
      </c>
      <c r="P974" s="6" t="s">
        <v>1499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18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6" t="str">
        <f>+VLOOKUP(G974,Liste!$A$7:$H$69,8,FALSE)</f>
        <v>Résineux</v>
      </c>
      <c r="BU974" s="296">
        <f t="shared" si="304"/>
        <v>0</v>
      </c>
      <c r="BV974" s="298">
        <f t="shared" si="305"/>
        <v>1</v>
      </c>
      <c r="BW974" s="317">
        <v>0</v>
      </c>
      <c r="BX974" s="296">
        <f t="shared" si="306"/>
        <v>0.43</v>
      </c>
      <c r="BY974">
        <f t="shared" si="307"/>
        <v>0</v>
      </c>
      <c r="BZ974" s="302">
        <f t="shared" si="308"/>
        <v>0</v>
      </c>
      <c r="CB974" s="297">
        <v>0.6</v>
      </c>
      <c r="CC974" s="297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14">
        <v>44279</v>
      </c>
      <c r="C975" s="4" t="s">
        <v>1493</v>
      </c>
      <c r="D975" s="4" t="s">
        <v>1494</v>
      </c>
      <c r="E975" s="4"/>
      <c r="F975" s="4" t="s">
        <v>1495</v>
      </c>
      <c r="G975" s="5" t="s">
        <v>1496</v>
      </c>
      <c r="H975" s="5" t="s">
        <v>1497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1498</v>
      </c>
      <c r="P975" s="6" t="s">
        <v>1499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18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6" t="str">
        <f>+VLOOKUP(G975,Liste!$A$7:$H$69,8,FALSE)</f>
        <v>Résineux</v>
      </c>
      <c r="BU975" s="296">
        <f t="shared" si="304"/>
        <v>0</v>
      </c>
      <c r="BV975" s="298">
        <f t="shared" si="305"/>
        <v>1</v>
      </c>
      <c r="BW975" s="317">
        <v>0</v>
      </c>
      <c r="BX975" s="296">
        <f t="shared" si="306"/>
        <v>0.43</v>
      </c>
      <c r="BY975">
        <f t="shared" si="307"/>
        <v>0</v>
      </c>
      <c r="BZ975" s="302">
        <f t="shared" si="308"/>
        <v>0</v>
      </c>
      <c r="CB975" s="297">
        <v>0.6</v>
      </c>
      <c r="CC975" s="297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14">
        <v>44279</v>
      </c>
      <c r="C976" s="4" t="s">
        <v>1493</v>
      </c>
      <c r="D976" s="4" t="s">
        <v>1494</v>
      </c>
      <c r="E976" s="4"/>
      <c r="F976" s="4" t="s">
        <v>1495</v>
      </c>
      <c r="G976" s="5" t="s">
        <v>1496</v>
      </c>
      <c r="H976" s="5" t="s">
        <v>1497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1498</v>
      </c>
      <c r="P976" s="6" t="s">
        <v>1499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18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6" t="str">
        <f>+VLOOKUP(G976,Liste!$A$7:$H$69,8,FALSE)</f>
        <v>Résineux</v>
      </c>
      <c r="BU976" s="296">
        <f t="shared" si="304"/>
        <v>0</v>
      </c>
      <c r="BV976" s="298">
        <f t="shared" si="305"/>
        <v>1</v>
      </c>
      <c r="BW976" s="317">
        <v>0</v>
      </c>
      <c r="BX976" s="296">
        <f t="shared" si="306"/>
        <v>0.43</v>
      </c>
      <c r="BY976">
        <f t="shared" si="307"/>
        <v>0</v>
      </c>
      <c r="BZ976" s="302">
        <f t="shared" si="308"/>
        <v>0</v>
      </c>
      <c r="CB976" s="297">
        <v>0.6</v>
      </c>
      <c r="CC976" s="297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14">
        <v>44279</v>
      </c>
      <c r="C977" s="4" t="s">
        <v>1493</v>
      </c>
      <c r="D977" s="4" t="s">
        <v>1494</v>
      </c>
      <c r="E977" s="4"/>
      <c r="F977" s="4" t="s">
        <v>1495</v>
      </c>
      <c r="G977" s="5" t="s">
        <v>1496</v>
      </c>
      <c r="H977" s="5" t="s">
        <v>1497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1498</v>
      </c>
      <c r="P977" s="6" t="s">
        <v>1499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18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6" t="str">
        <f>+VLOOKUP(G977,Liste!$A$7:$H$69,8,FALSE)</f>
        <v>Résineux</v>
      </c>
      <c r="BU977" s="296">
        <f t="shared" si="304"/>
        <v>0</v>
      </c>
      <c r="BV977" s="298">
        <f t="shared" si="305"/>
        <v>1</v>
      </c>
      <c r="BW977" s="317">
        <v>0</v>
      </c>
      <c r="BX977" s="296">
        <f t="shared" si="306"/>
        <v>0.43</v>
      </c>
      <c r="BY977">
        <f t="shared" si="307"/>
        <v>0</v>
      </c>
      <c r="BZ977" s="302">
        <f t="shared" si="308"/>
        <v>0</v>
      </c>
      <c r="CB977" s="297">
        <v>0.6</v>
      </c>
      <c r="CC977" s="297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14">
        <v>44279</v>
      </c>
      <c r="C978" s="4" t="s">
        <v>1493</v>
      </c>
      <c r="D978" s="4" t="s">
        <v>1494</v>
      </c>
      <c r="E978" s="4"/>
      <c r="F978" s="4" t="s">
        <v>1495</v>
      </c>
      <c r="G978" s="5" t="s">
        <v>1496</v>
      </c>
      <c r="H978" s="5" t="s">
        <v>1497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1498</v>
      </c>
      <c r="P978" s="6" t="s">
        <v>1499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18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6" t="str">
        <f>+VLOOKUP(G978,Liste!$A$7:$H$69,8,FALSE)</f>
        <v>Résineux</v>
      </c>
      <c r="BU978" s="296">
        <f t="shared" si="304"/>
        <v>0</v>
      </c>
      <c r="BV978" s="298">
        <f t="shared" si="305"/>
        <v>1</v>
      </c>
      <c r="BW978" s="317">
        <v>0</v>
      </c>
      <c r="BX978" s="296">
        <f t="shared" si="306"/>
        <v>0.43</v>
      </c>
      <c r="BY978">
        <f t="shared" si="307"/>
        <v>0</v>
      </c>
      <c r="BZ978" s="302">
        <f t="shared" si="308"/>
        <v>0</v>
      </c>
      <c r="CB978" s="297">
        <v>0.6</v>
      </c>
      <c r="CC978" s="297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14">
        <v>44279</v>
      </c>
      <c r="C979" s="4" t="s">
        <v>1493</v>
      </c>
      <c r="D979" s="4" t="s">
        <v>1494</v>
      </c>
      <c r="E979" s="4"/>
      <c r="F979" s="4" t="s">
        <v>1495</v>
      </c>
      <c r="G979" s="5" t="s">
        <v>1496</v>
      </c>
      <c r="H979" s="5" t="s">
        <v>1497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1498</v>
      </c>
      <c r="P979" s="6" t="s">
        <v>1499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18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6" t="str">
        <f>+VLOOKUP(G979,Liste!$A$7:$H$69,8,FALSE)</f>
        <v>Résineux</v>
      </c>
      <c r="BU979" s="296">
        <f t="shared" si="304"/>
        <v>0</v>
      </c>
      <c r="BV979" s="298">
        <f t="shared" si="305"/>
        <v>1</v>
      </c>
      <c r="BW979" s="317">
        <v>0</v>
      </c>
      <c r="BX979" s="296">
        <f t="shared" si="306"/>
        <v>0.43</v>
      </c>
      <c r="BY979">
        <f t="shared" si="307"/>
        <v>0</v>
      </c>
      <c r="BZ979" s="302">
        <f t="shared" si="308"/>
        <v>0</v>
      </c>
      <c r="CB979" s="297">
        <v>0.6</v>
      </c>
      <c r="CC979" s="297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14">
        <v>44279</v>
      </c>
      <c r="C980" s="4" t="s">
        <v>1493</v>
      </c>
      <c r="D980" s="4" t="s">
        <v>1494</v>
      </c>
      <c r="E980" s="4"/>
      <c r="F980" s="4" t="s">
        <v>1495</v>
      </c>
      <c r="G980" s="5" t="s">
        <v>1496</v>
      </c>
      <c r="H980" s="5" t="s">
        <v>1497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1498</v>
      </c>
      <c r="P980" s="6" t="s">
        <v>1499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18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6" t="str">
        <f>+VLOOKUP(G980,Liste!$A$7:$H$69,8,FALSE)</f>
        <v>Résineux</v>
      </c>
      <c r="BU980" s="296">
        <f t="shared" si="304"/>
        <v>0</v>
      </c>
      <c r="BV980" s="298">
        <f t="shared" si="305"/>
        <v>1</v>
      </c>
      <c r="BW980" s="317">
        <v>0</v>
      </c>
      <c r="BX980" s="296">
        <f t="shared" si="306"/>
        <v>0.43</v>
      </c>
      <c r="BY980">
        <f t="shared" si="307"/>
        <v>0</v>
      </c>
      <c r="BZ980" s="302">
        <f t="shared" si="308"/>
        <v>0</v>
      </c>
      <c r="CB980" s="297">
        <v>0.6</v>
      </c>
      <c r="CC980" s="297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14">
        <v>44279</v>
      </c>
      <c r="C981" s="4" t="s">
        <v>1493</v>
      </c>
      <c r="D981" s="4" t="s">
        <v>1494</v>
      </c>
      <c r="E981" s="4"/>
      <c r="F981" s="4" t="s">
        <v>1495</v>
      </c>
      <c r="G981" s="5" t="s">
        <v>1496</v>
      </c>
      <c r="H981" s="5" t="s">
        <v>1497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1498</v>
      </c>
      <c r="P981" s="6" t="s">
        <v>1499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18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6" t="str">
        <f>+VLOOKUP(G981,Liste!$A$7:$H$69,8,FALSE)</f>
        <v>Résineux</v>
      </c>
      <c r="BU981" s="296">
        <f t="shared" si="304"/>
        <v>0</v>
      </c>
      <c r="BV981" s="298">
        <f t="shared" si="305"/>
        <v>1</v>
      </c>
      <c r="BW981" s="317">
        <v>0</v>
      </c>
      <c r="BX981" s="296">
        <f t="shared" si="306"/>
        <v>0.43</v>
      </c>
      <c r="BY981">
        <f t="shared" si="307"/>
        <v>0</v>
      </c>
      <c r="BZ981" s="302">
        <f t="shared" si="308"/>
        <v>0</v>
      </c>
      <c r="CB981" s="297">
        <v>0.6</v>
      </c>
      <c r="CC981" s="297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14">
        <v>44279</v>
      </c>
      <c r="C982" s="4" t="s">
        <v>1493</v>
      </c>
      <c r="D982" s="4" t="s">
        <v>1494</v>
      </c>
      <c r="E982" s="4"/>
      <c r="F982" s="4" t="s">
        <v>1495</v>
      </c>
      <c r="G982" s="5" t="s">
        <v>1496</v>
      </c>
      <c r="H982" s="5" t="s">
        <v>1497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1498</v>
      </c>
      <c r="P982" s="6" t="s">
        <v>1499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18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6" t="str">
        <f>+VLOOKUP(G982,Liste!$A$7:$H$69,8,FALSE)</f>
        <v>Résineux</v>
      </c>
      <c r="BU982" s="296">
        <f t="shared" si="304"/>
        <v>0</v>
      </c>
      <c r="BV982" s="298">
        <f t="shared" si="305"/>
        <v>1</v>
      </c>
      <c r="BW982" s="317">
        <v>0</v>
      </c>
      <c r="BX982" s="296">
        <f t="shared" si="306"/>
        <v>0.43</v>
      </c>
      <c r="BY982">
        <f t="shared" si="307"/>
        <v>0</v>
      </c>
      <c r="BZ982" s="302">
        <f t="shared" si="308"/>
        <v>0</v>
      </c>
      <c r="CB982" s="297">
        <v>0.6</v>
      </c>
      <c r="CC982" s="297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14">
        <v>44279</v>
      </c>
      <c r="C983" s="4" t="s">
        <v>1493</v>
      </c>
      <c r="D983" s="4" t="s">
        <v>1494</v>
      </c>
      <c r="E983" s="4"/>
      <c r="F983" s="4" t="s">
        <v>1495</v>
      </c>
      <c r="G983" s="5" t="s">
        <v>1496</v>
      </c>
      <c r="H983" s="5" t="s">
        <v>1497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1498</v>
      </c>
      <c r="P983" s="6" t="s">
        <v>1499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18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6" t="str">
        <f>+VLOOKUP(G983,Liste!$A$7:$H$69,8,FALSE)</f>
        <v>Résineux</v>
      </c>
      <c r="BU983" s="296">
        <f t="shared" si="304"/>
        <v>0</v>
      </c>
      <c r="BV983" s="298">
        <f t="shared" si="305"/>
        <v>1</v>
      </c>
      <c r="BW983" s="317">
        <v>0</v>
      </c>
      <c r="BX983" s="296">
        <f t="shared" si="306"/>
        <v>0.43</v>
      </c>
      <c r="BY983">
        <f t="shared" si="307"/>
        <v>0</v>
      </c>
      <c r="BZ983" s="302">
        <f t="shared" si="308"/>
        <v>0</v>
      </c>
      <c r="CB983" s="297">
        <v>0.6</v>
      </c>
      <c r="CC983" s="297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14">
        <v>44279</v>
      </c>
      <c r="C984" s="4" t="s">
        <v>1493</v>
      </c>
      <c r="D984" s="4" t="s">
        <v>1494</v>
      </c>
      <c r="E984" s="4"/>
      <c r="F984" s="4" t="s">
        <v>1495</v>
      </c>
      <c r="G984" s="5" t="s">
        <v>1496</v>
      </c>
      <c r="H984" s="5" t="s">
        <v>1497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1498</v>
      </c>
      <c r="P984" s="6" t="s">
        <v>1499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18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6" t="str">
        <f>+VLOOKUP(G984,Liste!$A$7:$H$69,8,FALSE)</f>
        <v>Résineux</v>
      </c>
      <c r="BU984" s="296">
        <f t="shared" si="304"/>
        <v>0</v>
      </c>
      <c r="BV984" s="298">
        <f t="shared" si="305"/>
        <v>1</v>
      </c>
      <c r="BW984" s="317">
        <v>0</v>
      </c>
      <c r="BX984" s="296">
        <f t="shared" si="306"/>
        <v>0.43</v>
      </c>
      <c r="BY984">
        <f t="shared" si="307"/>
        <v>0</v>
      </c>
      <c r="BZ984" s="302">
        <f t="shared" si="308"/>
        <v>0</v>
      </c>
      <c r="CB984" s="297">
        <v>0.6</v>
      </c>
      <c r="CC984" s="297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14">
        <v>44279</v>
      </c>
      <c r="C985" s="4" t="s">
        <v>1493</v>
      </c>
      <c r="D985" s="4" t="s">
        <v>1494</v>
      </c>
      <c r="E985" s="4"/>
      <c r="F985" s="4" t="s">
        <v>1495</v>
      </c>
      <c r="G985" s="5" t="s">
        <v>1496</v>
      </c>
      <c r="H985" s="5" t="s">
        <v>1497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1498</v>
      </c>
      <c r="P985" s="6" t="s">
        <v>1499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18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6" t="str">
        <f>+VLOOKUP(G985,Liste!$A$7:$H$69,8,FALSE)</f>
        <v>Résineux</v>
      </c>
      <c r="BU985" s="296">
        <f t="shared" si="304"/>
        <v>0</v>
      </c>
      <c r="BV985" s="298">
        <f t="shared" si="305"/>
        <v>1</v>
      </c>
      <c r="BW985" s="317">
        <v>0</v>
      </c>
      <c r="BX985" s="296">
        <f t="shared" si="306"/>
        <v>0.43</v>
      </c>
      <c r="BY985">
        <f t="shared" si="307"/>
        <v>0</v>
      </c>
      <c r="BZ985" s="302">
        <f t="shared" si="308"/>
        <v>0</v>
      </c>
      <c r="CB985" s="297">
        <v>0.6</v>
      </c>
      <c r="CC985" s="297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14">
        <v>44279</v>
      </c>
      <c r="C986" s="4" t="s">
        <v>1493</v>
      </c>
      <c r="D986" s="4" t="s">
        <v>1494</v>
      </c>
      <c r="E986" s="4"/>
      <c r="F986" s="4" t="s">
        <v>1495</v>
      </c>
      <c r="G986" s="5" t="s">
        <v>1496</v>
      </c>
      <c r="H986" s="5" t="s">
        <v>1497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1498</v>
      </c>
      <c r="P986" s="6" t="s">
        <v>1499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18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6" t="str">
        <f>+VLOOKUP(G986,Liste!$A$7:$H$69,8,FALSE)</f>
        <v>Résineux</v>
      </c>
      <c r="BU986" s="296">
        <f t="shared" si="304"/>
        <v>0</v>
      </c>
      <c r="BV986" s="298">
        <f t="shared" si="305"/>
        <v>1</v>
      </c>
      <c r="BW986" s="317">
        <v>0</v>
      </c>
      <c r="BX986" s="296">
        <f t="shared" si="306"/>
        <v>0.43</v>
      </c>
      <c r="BY986">
        <f t="shared" si="307"/>
        <v>0</v>
      </c>
      <c r="BZ986" s="302">
        <f t="shared" si="308"/>
        <v>0</v>
      </c>
      <c r="CB986" s="297">
        <v>0.6</v>
      </c>
      <c r="CC986" s="297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14">
        <v>44279</v>
      </c>
      <c r="C987" s="4" t="s">
        <v>1493</v>
      </c>
      <c r="D987" s="4" t="s">
        <v>1494</v>
      </c>
      <c r="E987" s="4"/>
      <c r="F987" s="4" t="s">
        <v>1495</v>
      </c>
      <c r="G987" s="5" t="s">
        <v>1496</v>
      </c>
      <c r="H987" s="5" t="s">
        <v>1497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1498</v>
      </c>
      <c r="P987" s="6" t="s">
        <v>1499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18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6" t="str">
        <f>+VLOOKUP(G987,Liste!$A$7:$H$69,8,FALSE)</f>
        <v>Résineux</v>
      </c>
      <c r="BU987" s="296">
        <f t="shared" si="304"/>
        <v>0</v>
      </c>
      <c r="BV987" s="298">
        <f t="shared" si="305"/>
        <v>1</v>
      </c>
      <c r="BW987" s="317">
        <v>0</v>
      </c>
      <c r="BX987" s="296">
        <f t="shared" si="306"/>
        <v>0.43</v>
      </c>
      <c r="BY987">
        <f t="shared" si="307"/>
        <v>0</v>
      </c>
      <c r="BZ987" s="302">
        <f t="shared" si="308"/>
        <v>0</v>
      </c>
      <c r="CB987" s="297">
        <v>0.6</v>
      </c>
      <c r="CC987" s="297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14">
        <v>44279</v>
      </c>
      <c r="C988" s="4" t="s">
        <v>1493</v>
      </c>
      <c r="D988" s="4" t="s">
        <v>1494</v>
      </c>
      <c r="E988" s="4"/>
      <c r="F988" s="4" t="s">
        <v>1495</v>
      </c>
      <c r="G988" s="5" t="s">
        <v>1496</v>
      </c>
      <c r="H988" s="5" t="s">
        <v>1497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1498</v>
      </c>
      <c r="P988" s="6" t="s">
        <v>1499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18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6" t="str">
        <f>+VLOOKUP(G988,Liste!$A$7:$H$69,8,FALSE)</f>
        <v>Résineux</v>
      </c>
      <c r="BU988" s="296">
        <f t="shared" si="304"/>
        <v>0</v>
      </c>
      <c r="BV988" s="298">
        <f t="shared" si="305"/>
        <v>1</v>
      </c>
      <c r="BW988" s="317">
        <v>0</v>
      </c>
      <c r="BX988" s="296">
        <f t="shared" si="306"/>
        <v>0.43</v>
      </c>
      <c r="BY988">
        <f t="shared" si="307"/>
        <v>0</v>
      </c>
      <c r="BZ988" s="302">
        <f t="shared" si="308"/>
        <v>0</v>
      </c>
      <c r="CB988" s="297">
        <v>0.6</v>
      </c>
      <c r="CC988" s="297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14">
        <v>44279</v>
      </c>
      <c r="C989" s="4" t="s">
        <v>1493</v>
      </c>
      <c r="D989" s="4" t="s">
        <v>1494</v>
      </c>
      <c r="E989" s="4"/>
      <c r="F989" s="4" t="s">
        <v>1495</v>
      </c>
      <c r="G989" s="5" t="s">
        <v>1496</v>
      </c>
      <c r="H989" s="5" t="s">
        <v>1497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1498</v>
      </c>
      <c r="P989" s="6" t="s">
        <v>1499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18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6" t="str">
        <f>+VLOOKUP(G989,Liste!$A$7:$H$69,8,FALSE)</f>
        <v>Résineux</v>
      </c>
      <c r="BU989" s="296">
        <f t="shared" si="304"/>
        <v>0</v>
      </c>
      <c r="BV989" s="298">
        <f t="shared" si="305"/>
        <v>1</v>
      </c>
      <c r="BW989" s="317">
        <v>0</v>
      </c>
      <c r="BX989" s="296">
        <f t="shared" si="306"/>
        <v>0.43</v>
      </c>
      <c r="BY989">
        <f t="shared" si="307"/>
        <v>0</v>
      </c>
      <c r="BZ989" s="302">
        <f t="shared" si="308"/>
        <v>0</v>
      </c>
      <c r="CB989" s="297">
        <v>0.6</v>
      </c>
      <c r="CC989" s="297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14">
        <v>44279</v>
      </c>
      <c r="C990" s="4" t="s">
        <v>1493</v>
      </c>
      <c r="D990" s="4" t="s">
        <v>1494</v>
      </c>
      <c r="E990" s="4"/>
      <c r="F990" s="4" t="s">
        <v>1495</v>
      </c>
      <c r="G990" s="5" t="s">
        <v>1496</v>
      </c>
      <c r="H990" s="5" t="s">
        <v>1497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1498</v>
      </c>
      <c r="P990" s="6" t="s">
        <v>1499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18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6" t="str">
        <f>+VLOOKUP(G990,Liste!$A$7:$H$69,8,FALSE)</f>
        <v>Résineux</v>
      </c>
      <c r="BU990" s="296">
        <f t="shared" si="304"/>
        <v>0</v>
      </c>
      <c r="BV990" s="298">
        <f t="shared" si="305"/>
        <v>1</v>
      </c>
      <c r="BW990" s="317">
        <v>0</v>
      </c>
      <c r="BX990" s="296">
        <f t="shared" si="306"/>
        <v>0.43</v>
      </c>
      <c r="BY990">
        <f t="shared" si="307"/>
        <v>0</v>
      </c>
      <c r="BZ990" s="302">
        <f t="shared" si="308"/>
        <v>0</v>
      </c>
      <c r="CB990" s="297">
        <v>0.6</v>
      </c>
      <c r="CC990" s="297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14">
        <v>44279</v>
      </c>
      <c r="C991" s="4" t="s">
        <v>1493</v>
      </c>
      <c r="D991" s="4" t="s">
        <v>1494</v>
      </c>
      <c r="E991" s="4"/>
      <c r="F991" s="4" t="s">
        <v>1495</v>
      </c>
      <c r="G991" s="5" t="s">
        <v>1496</v>
      </c>
      <c r="H991" s="5" t="s">
        <v>1497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1498</v>
      </c>
      <c r="P991" s="6" t="s">
        <v>1499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18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6" t="str">
        <f>+VLOOKUP(G991,Liste!$A$7:$H$69,8,FALSE)</f>
        <v>Résineux</v>
      </c>
      <c r="BU991" s="296">
        <f t="shared" si="304"/>
        <v>0</v>
      </c>
      <c r="BV991" s="298">
        <f t="shared" si="305"/>
        <v>1</v>
      </c>
      <c r="BW991" s="317">
        <v>0</v>
      </c>
      <c r="BX991" s="296">
        <f t="shared" si="306"/>
        <v>0.43</v>
      </c>
      <c r="BY991">
        <f t="shared" si="307"/>
        <v>0</v>
      </c>
      <c r="BZ991" s="302">
        <f t="shared" si="308"/>
        <v>0</v>
      </c>
      <c r="CB991" s="297">
        <v>0.6</v>
      </c>
      <c r="CC991" s="297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14">
        <v>44279</v>
      </c>
      <c r="C992" s="4" t="s">
        <v>1493</v>
      </c>
      <c r="D992" s="4" t="s">
        <v>1494</v>
      </c>
      <c r="E992" s="4"/>
      <c r="F992" s="4" t="s">
        <v>1495</v>
      </c>
      <c r="G992" s="5" t="s">
        <v>1496</v>
      </c>
      <c r="H992" s="5" t="s">
        <v>1497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1498</v>
      </c>
      <c r="P992" s="6" t="s">
        <v>1499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18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6" t="str">
        <f>+VLOOKUP(G992,Liste!$A$7:$H$69,8,FALSE)</f>
        <v>Résineux</v>
      </c>
      <c r="BU992" s="296">
        <f t="shared" si="304"/>
        <v>0</v>
      </c>
      <c r="BV992" s="298">
        <f t="shared" si="305"/>
        <v>1</v>
      </c>
      <c r="BW992" s="317">
        <v>0</v>
      </c>
      <c r="BX992" s="296">
        <f t="shared" si="306"/>
        <v>0.43</v>
      </c>
      <c r="BY992">
        <f t="shared" si="307"/>
        <v>0</v>
      </c>
      <c r="BZ992" s="302">
        <f t="shared" si="308"/>
        <v>0</v>
      </c>
      <c r="CB992" s="297">
        <v>0.6</v>
      </c>
      <c r="CC992" s="297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14">
        <v>44279</v>
      </c>
      <c r="C993" s="4" t="s">
        <v>1493</v>
      </c>
      <c r="D993" s="4" t="s">
        <v>1494</v>
      </c>
      <c r="E993" s="4"/>
      <c r="F993" s="4" t="s">
        <v>1495</v>
      </c>
      <c r="G993" s="5" t="s">
        <v>1496</v>
      </c>
      <c r="H993" s="5" t="s">
        <v>1497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1498</v>
      </c>
      <c r="P993" s="6" t="s">
        <v>1499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18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6" t="str">
        <f>+VLOOKUP(G993,Liste!$A$7:$H$69,8,FALSE)</f>
        <v>Résineux</v>
      </c>
      <c r="BU993" s="296">
        <f t="shared" si="304"/>
        <v>0</v>
      </c>
      <c r="BV993" s="298">
        <f t="shared" si="305"/>
        <v>1</v>
      </c>
      <c r="BW993" s="317">
        <v>0</v>
      </c>
      <c r="BX993" s="296">
        <f t="shared" si="306"/>
        <v>0.43</v>
      </c>
      <c r="BY993">
        <f t="shared" si="307"/>
        <v>0</v>
      </c>
      <c r="BZ993" s="302">
        <f t="shared" si="308"/>
        <v>0</v>
      </c>
      <c r="CB993" s="297">
        <v>0.6</v>
      </c>
      <c r="CC993" s="297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14">
        <v>44279</v>
      </c>
      <c r="C994" s="4" t="s">
        <v>1493</v>
      </c>
      <c r="D994" s="4" t="s">
        <v>1494</v>
      </c>
      <c r="E994" s="4"/>
      <c r="F994" s="4" t="s">
        <v>1495</v>
      </c>
      <c r="G994" s="5" t="s">
        <v>1496</v>
      </c>
      <c r="H994" s="5" t="s">
        <v>1497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1498</v>
      </c>
      <c r="P994" s="6" t="s">
        <v>1499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18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6" t="str">
        <f>+VLOOKUP(G994,Liste!$A$7:$H$69,8,FALSE)</f>
        <v>Résineux</v>
      </c>
      <c r="BU994" s="296">
        <f t="shared" si="304"/>
        <v>0</v>
      </c>
      <c r="BV994" s="298">
        <f t="shared" si="305"/>
        <v>1</v>
      </c>
      <c r="BW994" s="317">
        <v>0</v>
      </c>
      <c r="BX994" s="296">
        <f t="shared" si="306"/>
        <v>0.43</v>
      </c>
      <c r="BY994">
        <f t="shared" si="307"/>
        <v>0</v>
      </c>
      <c r="BZ994" s="302">
        <f t="shared" si="308"/>
        <v>0</v>
      </c>
      <c r="CB994" s="297">
        <v>0.6</v>
      </c>
      <c r="CC994" s="297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14">
        <v>44279</v>
      </c>
      <c r="C995" s="4" t="s">
        <v>1493</v>
      </c>
      <c r="D995" s="4" t="s">
        <v>1494</v>
      </c>
      <c r="E995" s="4"/>
      <c r="F995" s="4" t="s">
        <v>1495</v>
      </c>
      <c r="G995" s="5" t="s">
        <v>1496</v>
      </c>
      <c r="H995" s="5" t="s">
        <v>1497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1498</v>
      </c>
      <c r="P995" s="6" t="s">
        <v>1499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18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6" t="str">
        <f>+VLOOKUP(G995,Liste!$A$7:$H$69,8,FALSE)</f>
        <v>Résineux</v>
      </c>
      <c r="BU995" s="296">
        <f t="shared" si="304"/>
        <v>0</v>
      </c>
      <c r="BV995" s="298">
        <f t="shared" si="305"/>
        <v>1</v>
      </c>
      <c r="BW995" s="317">
        <v>0</v>
      </c>
      <c r="BX995" s="296">
        <f t="shared" si="306"/>
        <v>0.43</v>
      </c>
      <c r="BY995">
        <f t="shared" si="307"/>
        <v>0</v>
      </c>
      <c r="BZ995" s="302">
        <f t="shared" si="308"/>
        <v>0</v>
      </c>
      <c r="CB995" s="297">
        <v>0.6</v>
      </c>
      <c r="CC995" s="297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14">
        <v>44279</v>
      </c>
      <c r="C996" s="4" t="s">
        <v>1493</v>
      </c>
      <c r="D996" s="4" t="s">
        <v>1494</v>
      </c>
      <c r="E996" s="4"/>
      <c r="F996" s="4" t="s">
        <v>1495</v>
      </c>
      <c r="G996" s="5" t="s">
        <v>1496</v>
      </c>
      <c r="H996" s="5" t="s">
        <v>1497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1498</v>
      </c>
      <c r="P996" s="6" t="s">
        <v>1499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18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6" t="str">
        <f>+VLOOKUP(G996,Liste!$A$7:$H$69,8,FALSE)</f>
        <v>Résineux</v>
      </c>
      <c r="BU996" s="296">
        <f t="shared" si="304"/>
        <v>0</v>
      </c>
      <c r="BV996" s="298">
        <f t="shared" si="305"/>
        <v>1</v>
      </c>
      <c r="BW996" s="317">
        <v>0</v>
      </c>
      <c r="BX996" s="296">
        <f t="shared" si="306"/>
        <v>0.43</v>
      </c>
      <c r="BY996">
        <f t="shared" si="307"/>
        <v>0</v>
      </c>
      <c r="BZ996" s="302">
        <f t="shared" si="308"/>
        <v>0</v>
      </c>
      <c r="CB996" s="297">
        <v>0.6</v>
      </c>
      <c r="CC996" s="297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14">
        <v>44279</v>
      </c>
      <c r="C997" s="4" t="s">
        <v>1493</v>
      </c>
      <c r="D997" s="4" t="s">
        <v>1494</v>
      </c>
      <c r="E997" s="4"/>
      <c r="F997" s="4" t="s">
        <v>1495</v>
      </c>
      <c r="G997" s="5" t="s">
        <v>1496</v>
      </c>
      <c r="H997" s="5" t="s">
        <v>1497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1498</v>
      </c>
      <c r="P997" s="6" t="s">
        <v>1499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18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6" t="str">
        <f>+VLOOKUP(G997,Liste!$A$7:$H$69,8,FALSE)</f>
        <v>Résineux</v>
      </c>
      <c r="BU997" s="296">
        <f t="shared" si="304"/>
        <v>0</v>
      </c>
      <c r="BV997" s="298">
        <f t="shared" si="305"/>
        <v>1</v>
      </c>
      <c r="BW997" s="317">
        <v>0</v>
      </c>
      <c r="BX997" s="296">
        <f t="shared" si="306"/>
        <v>0.43</v>
      </c>
      <c r="BY997">
        <f t="shared" si="307"/>
        <v>0</v>
      </c>
      <c r="BZ997" s="302">
        <f t="shared" si="308"/>
        <v>0</v>
      </c>
      <c r="CB997" s="297">
        <v>0.6</v>
      </c>
      <c r="CC997" s="297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14">
        <v>44279</v>
      </c>
      <c r="C998" s="4" t="s">
        <v>1493</v>
      </c>
      <c r="D998" s="4" t="s">
        <v>1494</v>
      </c>
      <c r="E998" s="4"/>
      <c r="F998" s="4" t="s">
        <v>1495</v>
      </c>
      <c r="G998" s="5" t="s">
        <v>1496</v>
      </c>
      <c r="H998" s="5" t="s">
        <v>1497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1498</v>
      </c>
      <c r="P998" s="6" t="s">
        <v>1499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18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6" t="str">
        <f>+VLOOKUP(G998,Liste!$A$7:$H$69,8,FALSE)</f>
        <v>Résineux</v>
      </c>
      <c r="BU998" s="296">
        <f t="shared" si="304"/>
        <v>0</v>
      </c>
      <c r="BV998" s="298">
        <f t="shared" si="305"/>
        <v>1</v>
      </c>
      <c r="BW998" s="317">
        <v>0</v>
      </c>
      <c r="BX998" s="296">
        <f t="shared" si="306"/>
        <v>0.43</v>
      </c>
      <c r="BY998">
        <f t="shared" si="307"/>
        <v>0</v>
      </c>
      <c r="BZ998" s="302">
        <f t="shared" si="308"/>
        <v>0</v>
      </c>
      <c r="CB998" s="297">
        <v>0.6</v>
      </c>
      <c r="CC998" s="297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14">
        <v>44279</v>
      </c>
      <c r="C999" s="4" t="s">
        <v>1493</v>
      </c>
      <c r="D999" s="4" t="s">
        <v>1494</v>
      </c>
      <c r="E999" s="4"/>
      <c r="F999" s="4" t="s">
        <v>1495</v>
      </c>
      <c r="G999" s="5" t="s">
        <v>1496</v>
      </c>
      <c r="H999" s="5" t="s">
        <v>1497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1498</v>
      </c>
      <c r="P999" s="6" t="s">
        <v>1499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18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6" t="str">
        <f>+VLOOKUP(G999,Liste!$A$7:$H$69,8,FALSE)</f>
        <v>Résineux</v>
      </c>
      <c r="BU999" s="296">
        <f t="shared" si="304"/>
        <v>0</v>
      </c>
      <c r="BV999" s="298">
        <f t="shared" si="305"/>
        <v>1</v>
      </c>
      <c r="BW999" s="317">
        <v>0</v>
      </c>
      <c r="BX999" s="296">
        <f t="shared" si="306"/>
        <v>0.43</v>
      </c>
      <c r="BY999">
        <f t="shared" si="307"/>
        <v>0</v>
      </c>
      <c r="BZ999" s="302">
        <f t="shared" si="308"/>
        <v>0</v>
      </c>
      <c r="CB999" s="297">
        <v>0.6</v>
      </c>
      <c r="CC999" s="297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14">
        <v>44279</v>
      </c>
      <c r="C1000" s="4" t="s">
        <v>1493</v>
      </c>
      <c r="D1000" s="4" t="s">
        <v>1494</v>
      </c>
      <c r="E1000" s="4"/>
      <c r="F1000" s="4" t="s">
        <v>1495</v>
      </c>
      <c r="G1000" s="5" t="s">
        <v>1496</v>
      </c>
      <c r="H1000" s="5" t="s">
        <v>1497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1498</v>
      </c>
      <c r="P1000" s="6" t="s">
        <v>1499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18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6" t="str">
        <f>+VLOOKUP(G1000,Liste!$A$7:$H$69,8,FALSE)</f>
        <v>Résineux</v>
      </c>
      <c r="BU1000" s="296">
        <f t="shared" si="304"/>
        <v>0</v>
      </c>
      <c r="BV1000" s="298">
        <f t="shared" si="305"/>
        <v>1</v>
      </c>
      <c r="BW1000" s="317">
        <v>0</v>
      </c>
      <c r="BX1000" s="296">
        <f t="shared" si="306"/>
        <v>0.43</v>
      </c>
      <c r="BY1000">
        <f t="shared" si="307"/>
        <v>0</v>
      </c>
      <c r="BZ1000" s="302">
        <f t="shared" si="308"/>
        <v>0</v>
      </c>
      <c r="CB1000" s="297">
        <v>0.6</v>
      </c>
      <c r="CC1000" s="297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14">
        <v>44279</v>
      </c>
      <c r="C1001" s="4" t="s">
        <v>1493</v>
      </c>
      <c r="D1001" s="4" t="s">
        <v>1494</v>
      </c>
      <c r="E1001" s="4"/>
      <c r="F1001" s="4" t="s">
        <v>1495</v>
      </c>
      <c r="G1001" s="5" t="s">
        <v>1496</v>
      </c>
      <c r="H1001" s="5" t="s">
        <v>1497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1498</v>
      </c>
      <c r="P1001" s="6" t="s">
        <v>1499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18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6" t="str">
        <f>+VLOOKUP(G1001,Liste!$A$7:$H$69,8,FALSE)</f>
        <v>Résineux</v>
      </c>
      <c r="BU1001" s="296">
        <f t="shared" si="304"/>
        <v>0</v>
      </c>
      <c r="BV1001" s="298">
        <f t="shared" si="305"/>
        <v>1</v>
      </c>
      <c r="BW1001" s="317">
        <v>0</v>
      </c>
      <c r="BX1001" s="296">
        <f t="shared" si="306"/>
        <v>0.43</v>
      </c>
      <c r="BY1001">
        <f t="shared" si="307"/>
        <v>0</v>
      </c>
      <c r="BZ1001" s="302">
        <f t="shared" si="308"/>
        <v>0</v>
      </c>
      <c r="CB1001" s="297">
        <v>0.6</v>
      </c>
      <c r="CC1001" s="297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14">
        <v>44279</v>
      </c>
      <c r="C1002" s="4" t="s">
        <v>1493</v>
      </c>
      <c r="D1002" s="4" t="s">
        <v>1494</v>
      </c>
      <c r="E1002" s="4"/>
      <c r="F1002" s="4" t="s">
        <v>1495</v>
      </c>
      <c r="G1002" s="5" t="s">
        <v>1496</v>
      </c>
      <c r="H1002" s="5" t="s">
        <v>1497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1498</v>
      </c>
      <c r="P1002" s="6" t="s">
        <v>1499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18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6" t="str">
        <f>+VLOOKUP(G1002,Liste!$A$7:$H$69,8,FALSE)</f>
        <v>Résineux</v>
      </c>
      <c r="BU1002" s="296">
        <f t="shared" si="304"/>
        <v>0</v>
      </c>
      <c r="BV1002" s="298">
        <f t="shared" si="305"/>
        <v>1</v>
      </c>
      <c r="BW1002" s="317">
        <v>0</v>
      </c>
      <c r="BX1002" s="296">
        <f t="shared" si="306"/>
        <v>0.43</v>
      </c>
      <c r="BY1002">
        <f t="shared" si="307"/>
        <v>0</v>
      </c>
      <c r="BZ1002" s="302">
        <f t="shared" si="308"/>
        <v>0</v>
      </c>
      <c r="CB1002" s="297">
        <v>0.6</v>
      </c>
      <c r="CC1002" s="297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14">
        <v>44279</v>
      </c>
      <c r="C1003" s="4" t="s">
        <v>1493</v>
      </c>
      <c r="D1003" s="4" t="s">
        <v>1494</v>
      </c>
      <c r="E1003" s="4"/>
      <c r="F1003" s="4" t="s">
        <v>1495</v>
      </c>
      <c r="G1003" s="5" t="s">
        <v>1496</v>
      </c>
      <c r="H1003" s="5" t="s">
        <v>1497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1498</v>
      </c>
      <c r="P1003" s="6" t="s">
        <v>1499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18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6" t="str">
        <f>+VLOOKUP(G1003,Liste!$A$7:$H$69,8,FALSE)</f>
        <v>Résineux</v>
      </c>
      <c r="BU1003" s="296">
        <f t="shared" si="304"/>
        <v>0</v>
      </c>
      <c r="BV1003" s="298">
        <f t="shared" si="305"/>
        <v>1</v>
      </c>
      <c r="BW1003" s="317">
        <v>0</v>
      </c>
      <c r="BX1003" s="296">
        <f t="shared" si="306"/>
        <v>0.43</v>
      </c>
      <c r="BY1003">
        <f t="shared" si="307"/>
        <v>0</v>
      </c>
      <c r="BZ1003" s="302">
        <f t="shared" si="308"/>
        <v>0</v>
      </c>
      <c r="CB1003" s="297">
        <v>0.6</v>
      </c>
      <c r="CC1003" s="297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14">
        <v>44279</v>
      </c>
      <c r="C1004" s="4" t="s">
        <v>1493</v>
      </c>
      <c r="D1004" s="4" t="s">
        <v>1494</v>
      </c>
      <c r="E1004" s="4"/>
      <c r="F1004" s="4" t="s">
        <v>1495</v>
      </c>
      <c r="G1004" s="5" t="s">
        <v>1496</v>
      </c>
      <c r="H1004" s="5" t="s">
        <v>1497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1498</v>
      </c>
      <c r="P1004" s="6" t="s">
        <v>1499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18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6" t="str">
        <f>+VLOOKUP(G1004,Liste!$A$7:$H$69,8,FALSE)</f>
        <v>Résineux</v>
      </c>
      <c r="BU1004" s="296">
        <f t="shared" si="304"/>
        <v>0</v>
      </c>
      <c r="BV1004" s="298">
        <f t="shared" si="305"/>
        <v>1</v>
      </c>
      <c r="BW1004" s="317">
        <v>0</v>
      </c>
      <c r="BX1004" s="296">
        <f t="shared" si="306"/>
        <v>0.43</v>
      </c>
      <c r="BY1004">
        <f t="shared" si="307"/>
        <v>0</v>
      </c>
      <c r="BZ1004" s="302">
        <f t="shared" si="308"/>
        <v>0</v>
      </c>
      <c r="CB1004" s="297">
        <v>0.6</v>
      </c>
      <c r="CC1004" s="297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14">
        <v>44279</v>
      </c>
      <c r="C1005" s="4" t="s">
        <v>1493</v>
      </c>
      <c r="D1005" s="4" t="s">
        <v>1494</v>
      </c>
      <c r="E1005" s="4"/>
      <c r="F1005" s="4" t="s">
        <v>1495</v>
      </c>
      <c r="G1005" s="5" t="s">
        <v>1496</v>
      </c>
      <c r="H1005" s="5" t="s">
        <v>1497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1498</v>
      </c>
      <c r="P1005" s="6" t="s">
        <v>1499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18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6" t="str">
        <f>+VLOOKUP(G1005,Liste!$A$7:$H$69,8,FALSE)</f>
        <v>Résineux</v>
      </c>
      <c r="BU1005" s="296">
        <f t="shared" si="304"/>
        <v>0</v>
      </c>
      <c r="BV1005" s="298">
        <f t="shared" si="305"/>
        <v>1</v>
      </c>
      <c r="BW1005" s="317">
        <v>0</v>
      </c>
      <c r="BX1005" s="296">
        <f t="shared" si="306"/>
        <v>0.43</v>
      </c>
      <c r="BY1005">
        <f t="shared" si="307"/>
        <v>0</v>
      </c>
      <c r="BZ1005" s="302">
        <f t="shared" si="308"/>
        <v>0</v>
      </c>
      <c r="CB1005" s="297">
        <v>0.6</v>
      </c>
      <c r="CC1005" s="297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14">
        <v>44279</v>
      </c>
      <c r="C1006" s="4" t="s">
        <v>1493</v>
      </c>
      <c r="D1006" s="4" t="s">
        <v>1494</v>
      </c>
      <c r="E1006" s="4"/>
      <c r="F1006" s="4" t="s">
        <v>1495</v>
      </c>
      <c r="G1006" s="5" t="s">
        <v>1496</v>
      </c>
      <c r="H1006" s="5" t="s">
        <v>1497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1498</v>
      </c>
      <c r="P1006" s="6" t="s">
        <v>1499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18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6" t="str">
        <f>+VLOOKUP(G1006,Liste!$A$7:$H$69,8,FALSE)</f>
        <v>Résineux</v>
      </c>
      <c r="BU1006" s="296">
        <f t="shared" si="304"/>
        <v>0</v>
      </c>
      <c r="BV1006" s="298">
        <f t="shared" si="305"/>
        <v>1</v>
      </c>
      <c r="BW1006" s="317">
        <v>0</v>
      </c>
      <c r="BX1006" s="296">
        <f t="shared" si="306"/>
        <v>0.43</v>
      </c>
      <c r="BY1006">
        <f t="shared" si="307"/>
        <v>0</v>
      </c>
      <c r="BZ1006" s="302">
        <f t="shared" si="308"/>
        <v>0</v>
      </c>
      <c r="CB1006" s="297">
        <v>0.6</v>
      </c>
      <c r="CC1006" s="297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14">
        <v>44279</v>
      </c>
      <c r="C1007" s="4" t="s">
        <v>1493</v>
      </c>
      <c r="D1007" s="4" t="s">
        <v>1494</v>
      </c>
      <c r="E1007" s="4"/>
      <c r="F1007" s="4" t="s">
        <v>1495</v>
      </c>
      <c r="G1007" s="5" t="s">
        <v>1496</v>
      </c>
      <c r="H1007" s="5" t="s">
        <v>1497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1498</v>
      </c>
      <c r="P1007" s="6" t="s">
        <v>1499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18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6" t="str">
        <f>+VLOOKUP(G1007,Liste!$A$7:$H$69,8,FALSE)</f>
        <v>Résineux</v>
      </c>
      <c r="BU1007" s="296">
        <f t="shared" si="304"/>
        <v>0</v>
      </c>
      <c r="BV1007" s="298">
        <f t="shared" si="305"/>
        <v>1</v>
      </c>
      <c r="BW1007" s="317">
        <v>0</v>
      </c>
      <c r="BX1007" s="296">
        <f t="shared" si="306"/>
        <v>0.43</v>
      </c>
      <c r="BY1007">
        <f t="shared" si="307"/>
        <v>0</v>
      </c>
      <c r="BZ1007" s="302">
        <f t="shared" si="308"/>
        <v>0</v>
      </c>
      <c r="CB1007" s="297">
        <v>0.6</v>
      </c>
      <c r="CC1007" s="297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14">
        <v>44279</v>
      </c>
      <c r="C1008" s="4" t="s">
        <v>1493</v>
      </c>
      <c r="D1008" s="4" t="s">
        <v>1494</v>
      </c>
      <c r="E1008" s="4"/>
      <c r="F1008" s="4" t="s">
        <v>1495</v>
      </c>
      <c r="G1008" s="5" t="s">
        <v>1496</v>
      </c>
      <c r="H1008" s="5" t="s">
        <v>1497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1498</v>
      </c>
      <c r="P1008" s="6" t="s">
        <v>1499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18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6" t="str">
        <f>+VLOOKUP(G1008,Liste!$A$7:$H$69,8,FALSE)</f>
        <v>Résineux</v>
      </c>
      <c r="BU1008" s="296">
        <f t="shared" si="304"/>
        <v>0</v>
      </c>
      <c r="BV1008" s="298">
        <f t="shared" si="305"/>
        <v>1</v>
      </c>
      <c r="BW1008" s="317">
        <v>0</v>
      </c>
      <c r="BX1008" s="296">
        <f t="shared" si="306"/>
        <v>0.43</v>
      </c>
      <c r="BY1008">
        <f t="shared" si="307"/>
        <v>0</v>
      </c>
      <c r="BZ1008" s="302">
        <f t="shared" si="308"/>
        <v>0</v>
      </c>
      <c r="CB1008" s="297">
        <v>0.6</v>
      </c>
      <c r="CC1008" s="297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14">
        <v>44279</v>
      </c>
      <c r="C1009" s="4" t="s">
        <v>1493</v>
      </c>
      <c r="D1009" s="4" t="s">
        <v>1494</v>
      </c>
      <c r="E1009" s="4"/>
      <c r="F1009" s="4" t="s">
        <v>1495</v>
      </c>
      <c r="G1009" s="5" t="s">
        <v>1496</v>
      </c>
      <c r="H1009" s="5" t="s">
        <v>1497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1498</v>
      </c>
      <c r="P1009" s="6" t="s">
        <v>1499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18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6" t="str">
        <f>+VLOOKUP(G1009,Liste!$A$7:$H$69,8,FALSE)</f>
        <v>Résineux</v>
      </c>
      <c r="BU1009" s="296">
        <f t="shared" si="304"/>
        <v>0</v>
      </c>
      <c r="BV1009" s="298">
        <f t="shared" si="305"/>
        <v>1</v>
      </c>
      <c r="BW1009" s="317">
        <v>0</v>
      </c>
      <c r="BX1009" s="296">
        <f t="shared" si="306"/>
        <v>0.43</v>
      </c>
      <c r="BY1009">
        <f t="shared" si="307"/>
        <v>0</v>
      </c>
      <c r="BZ1009" s="302">
        <f t="shared" si="308"/>
        <v>0</v>
      </c>
      <c r="CB1009" s="297">
        <v>0.6</v>
      </c>
      <c r="CC1009" s="297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14">
        <v>44279</v>
      </c>
      <c r="C1010" s="4" t="s">
        <v>1493</v>
      </c>
      <c r="D1010" s="4" t="s">
        <v>1494</v>
      </c>
      <c r="E1010" s="4"/>
      <c r="F1010" s="4" t="s">
        <v>1495</v>
      </c>
      <c r="G1010" s="5" t="s">
        <v>1496</v>
      </c>
      <c r="H1010" s="5" t="s">
        <v>1497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1498</v>
      </c>
      <c r="P1010" s="6" t="s">
        <v>1499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18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6" t="str">
        <f>+VLOOKUP(G1010,Liste!$A$7:$H$69,8,FALSE)</f>
        <v>Résineux</v>
      </c>
      <c r="BU1010" s="296">
        <f t="shared" si="304"/>
        <v>0</v>
      </c>
      <c r="BV1010" s="298">
        <f t="shared" si="305"/>
        <v>1</v>
      </c>
      <c r="BW1010" s="317">
        <v>0</v>
      </c>
      <c r="BX1010" s="296">
        <f t="shared" si="306"/>
        <v>0.43</v>
      </c>
      <c r="BY1010">
        <f t="shared" si="307"/>
        <v>0</v>
      </c>
      <c r="BZ1010" s="302">
        <f t="shared" si="308"/>
        <v>0</v>
      </c>
      <c r="CB1010" s="297">
        <v>0.6</v>
      </c>
      <c r="CC1010" s="297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14">
        <v>44279</v>
      </c>
      <c r="C1011" s="4" t="s">
        <v>1493</v>
      </c>
      <c r="D1011" s="4" t="s">
        <v>1494</v>
      </c>
      <c r="E1011" s="4"/>
      <c r="F1011" s="4" t="s">
        <v>1495</v>
      </c>
      <c r="G1011" s="5" t="s">
        <v>1496</v>
      </c>
      <c r="H1011" s="5" t="s">
        <v>1497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1498</v>
      </c>
      <c r="P1011" s="6" t="s">
        <v>1499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18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6" t="str">
        <f>+VLOOKUP(G1011,Liste!$A$7:$H$69,8,FALSE)</f>
        <v>Résineux</v>
      </c>
      <c r="BU1011" s="296">
        <f t="shared" si="304"/>
        <v>0</v>
      </c>
      <c r="BV1011" s="298">
        <f t="shared" si="305"/>
        <v>1</v>
      </c>
      <c r="BW1011" s="317">
        <v>0</v>
      </c>
      <c r="BX1011" s="296">
        <f t="shared" si="306"/>
        <v>0.43</v>
      </c>
      <c r="BY1011">
        <f t="shared" si="307"/>
        <v>0</v>
      </c>
      <c r="BZ1011" s="302">
        <f t="shared" si="308"/>
        <v>0</v>
      </c>
      <c r="CB1011" s="297">
        <v>0.6</v>
      </c>
      <c r="CC1011" s="297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14">
        <v>44279</v>
      </c>
      <c r="C1012" s="4" t="s">
        <v>1493</v>
      </c>
      <c r="D1012" s="4" t="s">
        <v>1494</v>
      </c>
      <c r="E1012" s="4"/>
      <c r="F1012" s="4" t="s">
        <v>1495</v>
      </c>
      <c r="G1012" s="5" t="s">
        <v>1496</v>
      </c>
      <c r="H1012" s="5" t="s">
        <v>1497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1498</v>
      </c>
      <c r="P1012" s="6" t="s">
        <v>1499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18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6" t="str">
        <f>+VLOOKUP(G1012,Liste!$A$7:$H$69,8,FALSE)</f>
        <v>Résineux</v>
      </c>
      <c r="BU1012" s="296">
        <f t="shared" si="304"/>
        <v>0</v>
      </c>
      <c r="BV1012" s="298">
        <f t="shared" si="305"/>
        <v>1</v>
      </c>
      <c r="BW1012" s="317">
        <v>0</v>
      </c>
      <c r="BX1012" s="296">
        <f t="shared" si="306"/>
        <v>0.43</v>
      </c>
      <c r="BY1012">
        <f t="shared" si="307"/>
        <v>0</v>
      </c>
      <c r="BZ1012" s="302">
        <f t="shared" si="308"/>
        <v>0</v>
      </c>
      <c r="CB1012" s="297">
        <v>0.6</v>
      </c>
      <c r="CC1012" s="297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14">
        <v>44279</v>
      </c>
      <c r="C1013" s="4" t="s">
        <v>1493</v>
      </c>
      <c r="D1013" s="4" t="s">
        <v>1494</v>
      </c>
      <c r="E1013" s="4"/>
      <c r="F1013" s="4" t="s">
        <v>1495</v>
      </c>
      <c r="G1013" s="5" t="s">
        <v>1496</v>
      </c>
      <c r="H1013" s="5" t="s">
        <v>1497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1498</v>
      </c>
      <c r="P1013" s="6" t="s">
        <v>1499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18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6" t="str">
        <f>+VLOOKUP(G1013,Liste!$A$7:$H$69,8,FALSE)</f>
        <v>Résineux</v>
      </c>
      <c r="BU1013" s="296">
        <f t="shared" si="304"/>
        <v>0</v>
      </c>
      <c r="BV1013" s="298">
        <f t="shared" si="305"/>
        <v>1</v>
      </c>
      <c r="BW1013" s="317">
        <v>0</v>
      </c>
      <c r="BX1013" s="296">
        <f t="shared" si="306"/>
        <v>0.43</v>
      </c>
      <c r="BY1013">
        <f t="shared" si="307"/>
        <v>0</v>
      </c>
      <c r="BZ1013" s="302">
        <f t="shared" si="308"/>
        <v>0</v>
      </c>
      <c r="CB1013" s="297">
        <v>0.6</v>
      </c>
      <c r="CC1013" s="297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14">
        <v>44279</v>
      </c>
      <c r="C1014" s="4" t="s">
        <v>1493</v>
      </c>
      <c r="D1014" s="4" t="s">
        <v>1494</v>
      </c>
      <c r="E1014" s="4"/>
      <c r="F1014" s="4" t="s">
        <v>1495</v>
      </c>
      <c r="G1014" s="5" t="s">
        <v>1496</v>
      </c>
      <c r="H1014" s="5" t="s">
        <v>1497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1498</v>
      </c>
      <c r="P1014" s="6" t="s">
        <v>1499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18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6" t="str">
        <f>+VLOOKUP(G1014,Liste!$A$7:$H$69,8,FALSE)</f>
        <v>Résineux</v>
      </c>
      <c r="BU1014" s="296">
        <f t="shared" si="304"/>
        <v>0</v>
      </c>
      <c r="BV1014" s="298">
        <f t="shared" si="305"/>
        <v>1</v>
      </c>
      <c r="BW1014" s="317">
        <v>0</v>
      </c>
      <c r="BX1014" s="296">
        <f t="shared" si="306"/>
        <v>0.43</v>
      </c>
      <c r="BY1014">
        <f t="shared" si="307"/>
        <v>0</v>
      </c>
      <c r="BZ1014" s="302">
        <f t="shared" si="308"/>
        <v>0</v>
      </c>
      <c r="CB1014" s="297">
        <v>0.6</v>
      </c>
      <c r="CC1014" s="297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14">
        <v>44279</v>
      </c>
      <c r="C1015" s="4" t="s">
        <v>1493</v>
      </c>
      <c r="D1015" s="4" t="s">
        <v>1494</v>
      </c>
      <c r="E1015" s="4"/>
      <c r="F1015" s="4" t="s">
        <v>1495</v>
      </c>
      <c r="G1015" s="5" t="s">
        <v>1496</v>
      </c>
      <c r="H1015" s="5" t="s">
        <v>1497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1498</v>
      </c>
      <c r="P1015" s="6" t="s">
        <v>1499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18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6" t="str">
        <f>+VLOOKUP(G1015,Liste!$A$7:$H$69,8,FALSE)</f>
        <v>Résineux</v>
      </c>
      <c r="BU1015" s="296">
        <f t="shared" si="304"/>
        <v>0</v>
      </c>
      <c r="BV1015" s="298">
        <f t="shared" si="305"/>
        <v>1</v>
      </c>
      <c r="BW1015" s="317">
        <v>0</v>
      </c>
      <c r="BX1015" s="296">
        <f t="shared" si="306"/>
        <v>0.43</v>
      </c>
      <c r="BY1015">
        <f t="shared" si="307"/>
        <v>0</v>
      </c>
      <c r="BZ1015" s="302">
        <f t="shared" si="308"/>
        <v>0</v>
      </c>
      <c r="CB1015" s="297">
        <v>0.6</v>
      </c>
      <c r="CC1015" s="297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14">
        <v>44279</v>
      </c>
      <c r="C1016" s="4" t="s">
        <v>1493</v>
      </c>
      <c r="D1016" s="4" t="s">
        <v>1494</v>
      </c>
      <c r="E1016" s="4"/>
      <c r="F1016" s="4" t="s">
        <v>1495</v>
      </c>
      <c r="G1016" s="5" t="s">
        <v>1496</v>
      </c>
      <c r="H1016" s="5" t="s">
        <v>1497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1498</v>
      </c>
      <c r="P1016" s="6" t="s">
        <v>1499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18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6" t="str">
        <f>+VLOOKUP(G1016,Liste!$A$7:$H$69,8,FALSE)</f>
        <v>Résineux</v>
      </c>
      <c r="BU1016" s="296">
        <f t="shared" si="304"/>
        <v>0</v>
      </c>
      <c r="BV1016" s="298">
        <f t="shared" si="305"/>
        <v>1</v>
      </c>
      <c r="BW1016" s="317">
        <v>0</v>
      </c>
      <c r="BX1016" s="296">
        <f t="shared" si="306"/>
        <v>0.43</v>
      </c>
      <c r="BY1016">
        <f t="shared" si="307"/>
        <v>0</v>
      </c>
      <c r="BZ1016" s="302">
        <f t="shared" si="308"/>
        <v>0</v>
      </c>
      <c r="CB1016" s="297">
        <v>0.6</v>
      </c>
      <c r="CC1016" s="297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14">
        <v>44279</v>
      </c>
      <c r="C1017" s="4" t="s">
        <v>1493</v>
      </c>
      <c r="D1017" s="4" t="s">
        <v>1494</v>
      </c>
      <c r="E1017" s="4"/>
      <c r="F1017" s="4" t="s">
        <v>1495</v>
      </c>
      <c r="G1017" s="5" t="s">
        <v>1496</v>
      </c>
      <c r="H1017" s="5" t="s">
        <v>1497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1498</v>
      </c>
      <c r="P1017" s="6" t="s">
        <v>1499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18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6" t="str">
        <f>+VLOOKUP(G1017,Liste!$A$7:$H$69,8,FALSE)</f>
        <v>Résineux</v>
      </c>
      <c r="BU1017" s="296">
        <f t="shared" si="304"/>
        <v>0</v>
      </c>
      <c r="BV1017" s="298">
        <f t="shared" si="305"/>
        <v>1</v>
      </c>
      <c r="BW1017" s="317">
        <v>0</v>
      </c>
      <c r="BX1017" s="296">
        <f t="shared" si="306"/>
        <v>0.43</v>
      </c>
      <c r="BY1017">
        <f t="shared" si="307"/>
        <v>0</v>
      </c>
      <c r="BZ1017" s="302">
        <f t="shared" si="308"/>
        <v>0</v>
      </c>
      <c r="CB1017" s="297">
        <v>0.6</v>
      </c>
      <c r="CC1017" s="297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14">
        <v>44279</v>
      </c>
      <c r="C1018" s="4" t="s">
        <v>1493</v>
      </c>
      <c r="D1018" s="4" t="s">
        <v>1494</v>
      </c>
      <c r="E1018" s="4"/>
      <c r="F1018" s="4" t="s">
        <v>1495</v>
      </c>
      <c r="G1018" s="5" t="s">
        <v>1496</v>
      </c>
      <c r="H1018" s="5" t="s">
        <v>1497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1498</v>
      </c>
      <c r="P1018" s="6" t="s">
        <v>1499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18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6" t="str">
        <f>+VLOOKUP(G1018,Liste!$A$7:$H$69,8,FALSE)</f>
        <v>Résineux</v>
      </c>
      <c r="BU1018" s="296">
        <f t="shared" si="304"/>
        <v>0</v>
      </c>
      <c r="BV1018" s="298">
        <f t="shared" si="305"/>
        <v>1</v>
      </c>
      <c r="BW1018" s="317">
        <v>0</v>
      </c>
      <c r="BX1018" s="296">
        <f t="shared" si="306"/>
        <v>0.43</v>
      </c>
      <c r="BY1018">
        <f t="shared" si="307"/>
        <v>0</v>
      </c>
      <c r="BZ1018" s="302">
        <f t="shared" si="308"/>
        <v>0</v>
      </c>
      <c r="CB1018" s="297">
        <v>0.6</v>
      </c>
      <c r="CC1018" s="297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14">
        <v>44279</v>
      </c>
      <c r="C1019" s="4" t="s">
        <v>1493</v>
      </c>
      <c r="D1019" s="4" t="s">
        <v>1494</v>
      </c>
      <c r="E1019" s="4"/>
      <c r="F1019" s="4" t="s">
        <v>1495</v>
      </c>
      <c r="G1019" s="5" t="s">
        <v>1496</v>
      </c>
      <c r="H1019" s="5" t="s">
        <v>1497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1498</v>
      </c>
      <c r="P1019" s="6" t="s">
        <v>1499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18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6" t="str">
        <f>+VLOOKUP(G1019,Liste!$A$7:$H$69,8,FALSE)</f>
        <v>Résineux</v>
      </c>
      <c r="BU1019" s="296">
        <f t="shared" si="304"/>
        <v>0</v>
      </c>
      <c r="BV1019" s="298">
        <f t="shared" si="305"/>
        <v>1</v>
      </c>
      <c r="BW1019" s="317">
        <v>0</v>
      </c>
      <c r="BX1019" s="296">
        <f t="shared" si="306"/>
        <v>0.43</v>
      </c>
      <c r="BY1019">
        <f t="shared" si="307"/>
        <v>0</v>
      </c>
      <c r="BZ1019" s="302">
        <f t="shared" si="308"/>
        <v>0</v>
      </c>
      <c r="CB1019" s="297">
        <v>0.6</v>
      </c>
      <c r="CC1019" s="297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x14ac:dyDescent="0.25">
      <c r="A1020" s="4">
        <v>2021</v>
      </c>
      <c r="B1020" s="314">
        <v>44279</v>
      </c>
      <c r="C1020" s="4" t="s">
        <v>1493</v>
      </c>
      <c r="D1020" s="4" t="s">
        <v>1494</v>
      </c>
      <c r="E1020" s="4"/>
      <c r="F1020" s="4" t="s">
        <v>1495</v>
      </c>
      <c r="G1020" s="5" t="s">
        <v>15</v>
      </c>
      <c r="H1020" s="5" t="s">
        <v>1497</v>
      </c>
      <c r="I1020" s="5" t="s">
        <v>1500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1498</v>
      </c>
      <c r="P1020" s="6" t="s">
        <v>1499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18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6" t="str">
        <f>+VLOOKUP(G1020,Liste!$A$7:$H$69,8,FALSE)</f>
        <v>Résineux</v>
      </c>
      <c r="BU1020" s="296">
        <f t="shared" si="304"/>
        <v>0</v>
      </c>
      <c r="BV1020" s="298">
        <f t="shared" si="305"/>
        <v>1</v>
      </c>
      <c r="BW1020" s="317">
        <v>0</v>
      </c>
      <c r="BX1020" s="296">
        <f t="shared" si="306"/>
        <v>0.43</v>
      </c>
      <c r="BY1020">
        <f t="shared" si="307"/>
        <v>0</v>
      </c>
      <c r="BZ1020" s="302">
        <f t="shared" si="308"/>
        <v>0</v>
      </c>
      <c r="CB1020" s="297">
        <v>0.6</v>
      </c>
      <c r="CC1020" s="297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x14ac:dyDescent="0.25">
      <c r="A1021" s="4">
        <v>2021</v>
      </c>
      <c r="B1021" s="314">
        <v>44279</v>
      </c>
      <c r="C1021" s="4" t="s">
        <v>1493</v>
      </c>
      <c r="D1021" s="4" t="s">
        <v>1494</v>
      </c>
      <c r="E1021" s="4"/>
      <c r="F1021" s="4" t="s">
        <v>1495</v>
      </c>
      <c r="G1021" s="5" t="s">
        <v>15</v>
      </c>
      <c r="H1021" s="5" t="s">
        <v>1497</v>
      </c>
      <c r="I1021" s="5" t="s">
        <v>1500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1498</v>
      </c>
      <c r="P1021" s="6" t="s">
        <v>1499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18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6" t="str">
        <f>+VLOOKUP(G1021,Liste!$A$7:$H$69,8,FALSE)</f>
        <v>Résineux</v>
      </c>
      <c r="BU1021" s="296">
        <f t="shared" si="304"/>
        <v>0</v>
      </c>
      <c r="BV1021" s="298">
        <f t="shared" si="305"/>
        <v>1</v>
      </c>
      <c r="BW1021" s="317">
        <v>0</v>
      </c>
      <c r="BX1021" s="296">
        <f t="shared" si="306"/>
        <v>0.43</v>
      </c>
      <c r="BY1021">
        <f t="shared" si="307"/>
        <v>0</v>
      </c>
      <c r="BZ1021" s="302">
        <f t="shared" si="308"/>
        <v>0</v>
      </c>
      <c r="CB1021" s="297">
        <v>0.6</v>
      </c>
      <c r="CC1021" s="297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x14ac:dyDescent="0.25">
      <c r="A1022" s="4">
        <v>2021</v>
      </c>
      <c r="B1022" s="314">
        <v>44279</v>
      </c>
      <c r="C1022" s="4" t="s">
        <v>1493</v>
      </c>
      <c r="D1022" s="4" t="s">
        <v>1494</v>
      </c>
      <c r="E1022" s="4"/>
      <c r="F1022" s="4" t="s">
        <v>1495</v>
      </c>
      <c r="G1022" s="5" t="s">
        <v>15</v>
      </c>
      <c r="H1022" s="5" t="s">
        <v>1497</v>
      </c>
      <c r="I1022" s="5" t="s">
        <v>1500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1498</v>
      </c>
      <c r="P1022" s="6" t="s">
        <v>1499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18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6" t="str">
        <f>+VLOOKUP(G1022,Liste!$A$7:$H$69,8,FALSE)</f>
        <v>Résineux</v>
      </c>
      <c r="BU1022" s="296">
        <f t="shared" si="304"/>
        <v>0</v>
      </c>
      <c r="BV1022" s="298">
        <f t="shared" si="305"/>
        <v>1</v>
      </c>
      <c r="BW1022" s="317">
        <v>0</v>
      </c>
      <c r="BX1022" s="296">
        <f t="shared" si="306"/>
        <v>0.43</v>
      </c>
      <c r="BY1022">
        <f t="shared" si="307"/>
        <v>0</v>
      </c>
      <c r="BZ1022" s="302">
        <f t="shared" si="308"/>
        <v>0</v>
      </c>
      <c r="CB1022" s="297">
        <v>0.6</v>
      </c>
      <c r="CC1022" s="297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x14ac:dyDescent="0.25">
      <c r="A1023" s="4">
        <v>2021</v>
      </c>
      <c r="B1023" s="314">
        <v>44279</v>
      </c>
      <c r="C1023" s="4" t="s">
        <v>1493</v>
      </c>
      <c r="D1023" s="4" t="s">
        <v>1494</v>
      </c>
      <c r="E1023" s="4"/>
      <c r="F1023" s="4" t="s">
        <v>1495</v>
      </c>
      <c r="G1023" s="5" t="s">
        <v>15</v>
      </c>
      <c r="H1023" s="5" t="s">
        <v>1497</v>
      </c>
      <c r="I1023" s="5" t="s">
        <v>1500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1498</v>
      </c>
      <c r="P1023" s="6" t="s">
        <v>1499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18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6" t="str">
        <f>+VLOOKUP(G1023,Liste!$A$7:$H$69,8,FALSE)</f>
        <v>Résineux</v>
      </c>
      <c r="BU1023" s="296">
        <f t="shared" si="304"/>
        <v>0</v>
      </c>
      <c r="BV1023" s="298">
        <f t="shared" si="305"/>
        <v>1</v>
      </c>
      <c r="BW1023" s="317">
        <v>0</v>
      </c>
      <c r="BX1023" s="296">
        <f t="shared" si="306"/>
        <v>0.43</v>
      </c>
      <c r="BY1023">
        <f t="shared" si="307"/>
        <v>0</v>
      </c>
      <c r="BZ1023" s="302">
        <f t="shared" si="308"/>
        <v>0</v>
      </c>
      <c r="CB1023" s="297">
        <v>0.6</v>
      </c>
      <c r="CC1023" s="297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x14ac:dyDescent="0.25">
      <c r="A1024" s="4">
        <v>2021</v>
      </c>
      <c r="B1024" s="314">
        <v>44279</v>
      </c>
      <c r="C1024" s="4" t="s">
        <v>1493</v>
      </c>
      <c r="D1024" s="4" t="s">
        <v>1494</v>
      </c>
      <c r="E1024" s="4"/>
      <c r="F1024" s="4" t="s">
        <v>1495</v>
      </c>
      <c r="G1024" s="5" t="s">
        <v>15</v>
      </c>
      <c r="H1024" s="5" t="s">
        <v>1497</v>
      </c>
      <c r="I1024" s="5" t="s">
        <v>1500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1498</v>
      </c>
      <c r="P1024" s="6" t="s">
        <v>1499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18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6" t="str">
        <f>+VLOOKUP(G1024,Liste!$A$7:$H$69,8,FALSE)</f>
        <v>Résineux</v>
      </c>
      <c r="BU1024" s="296">
        <f t="shared" si="304"/>
        <v>0</v>
      </c>
      <c r="BV1024" s="298">
        <f t="shared" si="305"/>
        <v>1</v>
      </c>
      <c r="BW1024" s="317">
        <v>0</v>
      </c>
      <c r="BX1024" s="296">
        <f t="shared" si="306"/>
        <v>0.43</v>
      </c>
      <c r="BY1024">
        <f t="shared" si="307"/>
        <v>0</v>
      </c>
      <c r="BZ1024" s="302">
        <f t="shared" si="308"/>
        <v>0</v>
      </c>
      <c r="CB1024" s="297">
        <v>0.6</v>
      </c>
      <c r="CC1024" s="297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x14ac:dyDescent="0.25">
      <c r="A1025" s="4">
        <v>2021</v>
      </c>
      <c r="B1025" s="314">
        <v>44279</v>
      </c>
      <c r="C1025" s="4" t="s">
        <v>1493</v>
      </c>
      <c r="D1025" s="4" t="s">
        <v>1494</v>
      </c>
      <c r="E1025" s="4"/>
      <c r="F1025" s="4" t="s">
        <v>1495</v>
      </c>
      <c r="G1025" s="5" t="s">
        <v>15</v>
      </c>
      <c r="H1025" s="5" t="s">
        <v>1497</v>
      </c>
      <c r="I1025" s="5" t="s">
        <v>1500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1498</v>
      </c>
      <c r="P1025" s="6" t="s">
        <v>1499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18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6" t="str">
        <f>+VLOOKUP(G1025,Liste!$A$7:$H$69,8,FALSE)</f>
        <v>Résineux</v>
      </c>
      <c r="BU1025" s="296">
        <f t="shared" si="304"/>
        <v>0</v>
      </c>
      <c r="BV1025" s="298">
        <f t="shared" si="305"/>
        <v>1</v>
      </c>
      <c r="BW1025" s="317">
        <v>0</v>
      </c>
      <c r="BX1025" s="296">
        <f t="shared" si="306"/>
        <v>0.43</v>
      </c>
      <c r="BY1025">
        <f t="shared" si="307"/>
        <v>0</v>
      </c>
      <c r="BZ1025" s="302">
        <f t="shared" si="308"/>
        <v>0</v>
      </c>
      <c r="CB1025" s="297">
        <v>0.6</v>
      </c>
      <c r="CC1025" s="297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x14ac:dyDescent="0.25">
      <c r="A1026" s="4">
        <v>2021</v>
      </c>
      <c r="B1026" s="314">
        <v>44279</v>
      </c>
      <c r="C1026" s="4" t="s">
        <v>1493</v>
      </c>
      <c r="D1026" s="4" t="s">
        <v>1494</v>
      </c>
      <c r="E1026" s="4"/>
      <c r="F1026" s="4" t="s">
        <v>1495</v>
      </c>
      <c r="G1026" s="5" t="s">
        <v>15</v>
      </c>
      <c r="H1026" s="5" t="s">
        <v>1497</v>
      </c>
      <c r="I1026" s="5" t="s">
        <v>1500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1498</v>
      </c>
      <c r="P1026" s="6" t="s">
        <v>1499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18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6" t="str">
        <f>+VLOOKUP(G1026,Liste!$A$7:$H$69,8,FALSE)</f>
        <v>Résineux</v>
      </c>
      <c r="BU1026" s="296">
        <f t="shared" si="304"/>
        <v>0</v>
      </c>
      <c r="BV1026" s="298">
        <f t="shared" si="305"/>
        <v>1</v>
      </c>
      <c r="BW1026" s="317">
        <v>0</v>
      </c>
      <c r="BX1026" s="296">
        <f t="shared" si="306"/>
        <v>0.43</v>
      </c>
      <c r="BY1026">
        <f t="shared" si="307"/>
        <v>0</v>
      </c>
      <c r="BZ1026" s="302">
        <f t="shared" si="308"/>
        <v>0</v>
      </c>
      <c r="CB1026" s="297">
        <v>0.6</v>
      </c>
      <c r="CC1026" s="297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x14ac:dyDescent="0.25">
      <c r="A1027" s="4">
        <v>2021</v>
      </c>
      <c r="B1027" s="314">
        <v>44279</v>
      </c>
      <c r="C1027" s="4" t="s">
        <v>1493</v>
      </c>
      <c r="D1027" s="4" t="s">
        <v>1494</v>
      </c>
      <c r="E1027" s="4"/>
      <c r="F1027" s="4" t="s">
        <v>1495</v>
      </c>
      <c r="G1027" s="5" t="s">
        <v>15</v>
      </c>
      <c r="H1027" s="5" t="s">
        <v>1497</v>
      </c>
      <c r="I1027" s="5" t="s">
        <v>1500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1498</v>
      </c>
      <c r="P1027" s="6" t="s">
        <v>1499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18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6" t="str">
        <f>+VLOOKUP(G1027,Liste!$A$7:$H$69,8,FALSE)</f>
        <v>Résineux</v>
      </c>
      <c r="BU1027" s="296">
        <f t="shared" si="304"/>
        <v>0</v>
      </c>
      <c r="BV1027" s="298">
        <f t="shared" si="305"/>
        <v>1</v>
      </c>
      <c r="BW1027" s="317">
        <v>0</v>
      </c>
      <c r="BX1027" s="296">
        <f t="shared" si="306"/>
        <v>0.43</v>
      </c>
      <c r="BY1027">
        <f t="shared" si="307"/>
        <v>0</v>
      </c>
      <c r="BZ1027" s="302">
        <f t="shared" si="308"/>
        <v>0</v>
      </c>
      <c r="CB1027" s="297">
        <v>0.6</v>
      </c>
      <c r="CC1027" s="297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x14ac:dyDescent="0.25">
      <c r="A1028" s="4">
        <v>2021</v>
      </c>
      <c r="B1028" s="314">
        <v>44279</v>
      </c>
      <c r="C1028" s="4" t="s">
        <v>1493</v>
      </c>
      <c r="D1028" s="4" t="s">
        <v>1494</v>
      </c>
      <c r="E1028" s="4"/>
      <c r="F1028" s="4" t="s">
        <v>1495</v>
      </c>
      <c r="G1028" s="5" t="s">
        <v>15</v>
      </c>
      <c r="H1028" s="5" t="s">
        <v>1497</v>
      </c>
      <c r="I1028" s="5" t="s">
        <v>1500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1498</v>
      </c>
      <c r="P1028" s="6" t="s">
        <v>1499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18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6" t="str">
        <f>+VLOOKUP(G1028,Liste!$A$7:$H$69,8,FALSE)</f>
        <v>Résineux</v>
      </c>
      <c r="BU1028" s="296">
        <f t="shared" ref="BU1028:BU1091" si="323">IF(BT1028="Résineux",0%,100%)</f>
        <v>0</v>
      </c>
      <c r="BV1028" s="298">
        <f t="shared" ref="BV1028:BV1091" si="324">+IF(BT1028="Résineux",100%,0%)</f>
        <v>1</v>
      </c>
      <c r="BW1028" s="317">
        <v>0</v>
      </c>
      <c r="BX1028" s="296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2">
        <f t="shared" ref="BZ1028:BZ1091" si="327">+IF(BJ1028&gt;=31,0,BY1028+BZ1027)</f>
        <v>0</v>
      </c>
      <c r="CB1028" s="297">
        <v>0.6</v>
      </c>
      <c r="CC1028" s="297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x14ac:dyDescent="0.25">
      <c r="A1029" s="4">
        <v>2021</v>
      </c>
      <c r="B1029" s="314">
        <v>44279</v>
      </c>
      <c r="C1029" s="4" t="s">
        <v>1493</v>
      </c>
      <c r="D1029" s="4" t="s">
        <v>1494</v>
      </c>
      <c r="E1029" s="4"/>
      <c r="F1029" s="4" t="s">
        <v>1495</v>
      </c>
      <c r="G1029" s="5" t="s">
        <v>15</v>
      </c>
      <c r="H1029" s="5" t="s">
        <v>1497</v>
      </c>
      <c r="I1029" s="5" t="s">
        <v>1500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1498</v>
      </c>
      <c r="P1029" s="6" t="s">
        <v>1499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18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6" t="str">
        <f>+VLOOKUP(G1029,Liste!$A$7:$H$69,8,FALSE)</f>
        <v>Résineux</v>
      </c>
      <c r="BU1029" s="296">
        <f t="shared" si="323"/>
        <v>0</v>
      </c>
      <c r="BV1029" s="298">
        <f t="shared" si="324"/>
        <v>1</v>
      </c>
      <c r="BW1029" s="317">
        <v>0</v>
      </c>
      <c r="BX1029" s="296">
        <f t="shared" si="325"/>
        <v>0.43</v>
      </c>
      <c r="BY1029">
        <f t="shared" si="326"/>
        <v>0</v>
      </c>
      <c r="BZ1029" s="302">
        <f t="shared" si="327"/>
        <v>0</v>
      </c>
      <c r="CB1029" s="297">
        <v>0.6</v>
      </c>
      <c r="CC1029" s="297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x14ac:dyDescent="0.25">
      <c r="A1030" s="4">
        <v>2021</v>
      </c>
      <c r="B1030" s="314">
        <v>44279</v>
      </c>
      <c r="C1030" s="4" t="s">
        <v>1493</v>
      </c>
      <c r="D1030" s="4" t="s">
        <v>1494</v>
      </c>
      <c r="E1030" s="4"/>
      <c r="F1030" s="4" t="s">
        <v>1495</v>
      </c>
      <c r="G1030" s="5" t="s">
        <v>15</v>
      </c>
      <c r="H1030" s="5" t="s">
        <v>1497</v>
      </c>
      <c r="I1030" s="5" t="s">
        <v>1500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1498</v>
      </c>
      <c r="P1030" s="6" t="s">
        <v>1499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18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6" t="str">
        <f>+VLOOKUP(G1030,Liste!$A$7:$H$69,8,FALSE)</f>
        <v>Résineux</v>
      </c>
      <c r="BU1030" s="296">
        <f t="shared" si="323"/>
        <v>0</v>
      </c>
      <c r="BV1030" s="298">
        <f t="shared" si="324"/>
        <v>1</v>
      </c>
      <c r="BW1030" s="317">
        <v>0</v>
      </c>
      <c r="BX1030" s="296">
        <f t="shared" si="325"/>
        <v>0.43</v>
      </c>
      <c r="BY1030">
        <f t="shared" si="326"/>
        <v>0</v>
      </c>
      <c r="BZ1030" s="302">
        <f t="shared" si="327"/>
        <v>0</v>
      </c>
      <c r="CB1030" s="297">
        <v>0.6</v>
      </c>
      <c r="CC1030" s="297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x14ac:dyDescent="0.25">
      <c r="A1031" s="4">
        <v>2021</v>
      </c>
      <c r="B1031" s="314">
        <v>44279</v>
      </c>
      <c r="C1031" s="4" t="s">
        <v>1493</v>
      </c>
      <c r="D1031" s="4" t="s">
        <v>1494</v>
      </c>
      <c r="E1031" s="4"/>
      <c r="F1031" s="4" t="s">
        <v>1495</v>
      </c>
      <c r="G1031" s="5" t="s">
        <v>15</v>
      </c>
      <c r="H1031" s="5" t="s">
        <v>1497</v>
      </c>
      <c r="I1031" s="5" t="s">
        <v>1500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1498</v>
      </c>
      <c r="P1031" s="6" t="s">
        <v>1499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18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6" t="str">
        <f>+VLOOKUP(G1031,Liste!$A$7:$H$69,8,FALSE)</f>
        <v>Résineux</v>
      </c>
      <c r="BU1031" s="296">
        <f t="shared" si="323"/>
        <v>0</v>
      </c>
      <c r="BV1031" s="298">
        <f t="shared" si="324"/>
        <v>1</v>
      </c>
      <c r="BW1031" s="317">
        <v>0</v>
      </c>
      <c r="BX1031" s="296">
        <f t="shared" si="325"/>
        <v>0.43</v>
      </c>
      <c r="BY1031">
        <f t="shared" si="326"/>
        <v>0</v>
      </c>
      <c r="BZ1031" s="302">
        <f t="shared" si="327"/>
        <v>0</v>
      </c>
      <c r="CB1031" s="297">
        <v>0.6</v>
      </c>
      <c r="CC1031" s="297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x14ac:dyDescent="0.25">
      <c r="A1032" s="4">
        <v>2021</v>
      </c>
      <c r="B1032" s="314">
        <v>44279</v>
      </c>
      <c r="C1032" s="4" t="s">
        <v>1493</v>
      </c>
      <c r="D1032" s="4" t="s">
        <v>1494</v>
      </c>
      <c r="E1032" s="4"/>
      <c r="F1032" s="4" t="s">
        <v>1495</v>
      </c>
      <c r="G1032" s="5" t="s">
        <v>15</v>
      </c>
      <c r="H1032" s="5" t="s">
        <v>1497</v>
      </c>
      <c r="I1032" s="5" t="s">
        <v>1500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1498</v>
      </c>
      <c r="P1032" s="6" t="s">
        <v>1499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18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6" t="str">
        <f>+VLOOKUP(G1032,Liste!$A$7:$H$69,8,FALSE)</f>
        <v>Résineux</v>
      </c>
      <c r="BU1032" s="296">
        <f t="shared" si="323"/>
        <v>0</v>
      </c>
      <c r="BV1032" s="298">
        <f t="shared" si="324"/>
        <v>1</v>
      </c>
      <c r="BW1032" s="317">
        <v>0</v>
      </c>
      <c r="BX1032" s="296">
        <f t="shared" si="325"/>
        <v>0.43</v>
      </c>
      <c r="BY1032">
        <f t="shared" si="326"/>
        <v>0</v>
      </c>
      <c r="BZ1032" s="302">
        <f t="shared" si="327"/>
        <v>0</v>
      </c>
      <c r="CB1032" s="297">
        <v>0.6</v>
      </c>
      <c r="CC1032" s="297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x14ac:dyDescent="0.25">
      <c r="A1033" s="4">
        <v>2021</v>
      </c>
      <c r="B1033" s="314">
        <v>44279</v>
      </c>
      <c r="C1033" s="4" t="s">
        <v>1493</v>
      </c>
      <c r="D1033" s="4" t="s">
        <v>1494</v>
      </c>
      <c r="E1033" s="4"/>
      <c r="F1033" s="4" t="s">
        <v>1495</v>
      </c>
      <c r="G1033" s="5" t="s">
        <v>15</v>
      </c>
      <c r="H1033" s="5" t="s">
        <v>1497</v>
      </c>
      <c r="I1033" s="5" t="s">
        <v>1500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1498</v>
      </c>
      <c r="P1033" s="6" t="s">
        <v>1499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18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6" t="str">
        <f>+VLOOKUP(G1033,Liste!$A$7:$H$69,8,FALSE)</f>
        <v>Résineux</v>
      </c>
      <c r="BU1033" s="296">
        <f t="shared" si="323"/>
        <v>0</v>
      </c>
      <c r="BV1033" s="298">
        <f t="shared" si="324"/>
        <v>1</v>
      </c>
      <c r="BW1033" s="317">
        <v>0</v>
      </c>
      <c r="BX1033" s="296">
        <f t="shared" si="325"/>
        <v>0.43</v>
      </c>
      <c r="BY1033">
        <f t="shared" si="326"/>
        <v>0</v>
      </c>
      <c r="BZ1033" s="302">
        <f t="shared" si="327"/>
        <v>0</v>
      </c>
      <c r="CB1033" s="297">
        <v>0.6</v>
      </c>
      <c r="CC1033" s="297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x14ac:dyDescent="0.25">
      <c r="A1034" s="4">
        <v>2021</v>
      </c>
      <c r="B1034" s="314">
        <v>44279</v>
      </c>
      <c r="C1034" s="4" t="s">
        <v>1493</v>
      </c>
      <c r="D1034" s="4" t="s">
        <v>1494</v>
      </c>
      <c r="E1034" s="4"/>
      <c r="F1034" s="4" t="s">
        <v>1495</v>
      </c>
      <c r="G1034" s="5" t="s">
        <v>15</v>
      </c>
      <c r="H1034" s="5" t="s">
        <v>1497</v>
      </c>
      <c r="I1034" s="5" t="s">
        <v>1500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1498</v>
      </c>
      <c r="P1034" s="6" t="s">
        <v>1499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18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6" t="str">
        <f>+VLOOKUP(G1034,Liste!$A$7:$H$69,8,FALSE)</f>
        <v>Résineux</v>
      </c>
      <c r="BU1034" s="296">
        <f t="shared" si="323"/>
        <v>0</v>
      </c>
      <c r="BV1034" s="298">
        <f t="shared" si="324"/>
        <v>1</v>
      </c>
      <c r="BW1034" s="317">
        <v>0</v>
      </c>
      <c r="BX1034" s="296">
        <f t="shared" si="325"/>
        <v>0.43</v>
      </c>
      <c r="BY1034">
        <f t="shared" si="326"/>
        <v>0</v>
      </c>
      <c r="BZ1034" s="302">
        <f t="shared" si="327"/>
        <v>0</v>
      </c>
      <c r="CB1034" s="297">
        <v>0.6</v>
      </c>
      <c r="CC1034" s="297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x14ac:dyDescent="0.25">
      <c r="A1035" s="4">
        <v>2021</v>
      </c>
      <c r="B1035" s="314">
        <v>44279</v>
      </c>
      <c r="C1035" s="4" t="s">
        <v>1493</v>
      </c>
      <c r="D1035" s="4" t="s">
        <v>1494</v>
      </c>
      <c r="E1035" s="4"/>
      <c r="F1035" s="4" t="s">
        <v>1495</v>
      </c>
      <c r="G1035" s="5" t="s">
        <v>15</v>
      </c>
      <c r="H1035" s="5" t="s">
        <v>1497</v>
      </c>
      <c r="I1035" s="5" t="s">
        <v>1500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1498</v>
      </c>
      <c r="P1035" s="6" t="s">
        <v>1499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18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6" t="str">
        <f>+VLOOKUP(G1035,Liste!$A$7:$H$69,8,FALSE)</f>
        <v>Résineux</v>
      </c>
      <c r="BU1035" s="296">
        <f t="shared" si="323"/>
        <v>0</v>
      </c>
      <c r="BV1035" s="298">
        <f t="shared" si="324"/>
        <v>1</v>
      </c>
      <c r="BW1035" s="317">
        <v>0</v>
      </c>
      <c r="BX1035" s="296">
        <f t="shared" si="325"/>
        <v>0.43</v>
      </c>
      <c r="BY1035">
        <f t="shared" si="326"/>
        <v>0</v>
      </c>
      <c r="BZ1035" s="302">
        <f t="shared" si="327"/>
        <v>0</v>
      </c>
      <c r="CB1035" s="297">
        <v>0.6</v>
      </c>
      <c r="CC1035" s="297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x14ac:dyDescent="0.25">
      <c r="A1036" s="4">
        <v>2021</v>
      </c>
      <c r="B1036" s="314">
        <v>44279</v>
      </c>
      <c r="C1036" s="4" t="s">
        <v>1493</v>
      </c>
      <c r="D1036" s="4" t="s">
        <v>1494</v>
      </c>
      <c r="E1036" s="4"/>
      <c r="F1036" s="4" t="s">
        <v>1495</v>
      </c>
      <c r="G1036" s="5" t="s">
        <v>15</v>
      </c>
      <c r="H1036" s="5" t="s">
        <v>1497</v>
      </c>
      <c r="I1036" s="5" t="s">
        <v>1500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1498</v>
      </c>
      <c r="P1036" s="6" t="s">
        <v>1499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18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6" t="str">
        <f>+VLOOKUP(G1036,Liste!$A$7:$H$69,8,FALSE)</f>
        <v>Résineux</v>
      </c>
      <c r="BU1036" s="296">
        <f t="shared" si="323"/>
        <v>0</v>
      </c>
      <c r="BV1036" s="298">
        <f t="shared" si="324"/>
        <v>1</v>
      </c>
      <c r="BW1036" s="317">
        <v>0</v>
      </c>
      <c r="BX1036" s="296">
        <f t="shared" si="325"/>
        <v>0.43</v>
      </c>
      <c r="BY1036">
        <f t="shared" si="326"/>
        <v>0</v>
      </c>
      <c r="BZ1036" s="302">
        <f t="shared" si="327"/>
        <v>0</v>
      </c>
      <c r="CB1036" s="297">
        <v>0.6</v>
      </c>
      <c r="CC1036" s="297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x14ac:dyDescent="0.25">
      <c r="A1037" s="4">
        <v>2021</v>
      </c>
      <c r="B1037" s="314">
        <v>44279</v>
      </c>
      <c r="C1037" s="4" t="s">
        <v>1493</v>
      </c>
      <c r="D1037" s="4" t="s">
        <v>1494</v>
      </c>
      <c r="E1037" s="4"/>
      <c r="F1037" s="4" t="s">
        <v>1495</v>
      </c>
      <c r="G1037" s="5" t="s">
        <v>15</v>
      </c>
      <c r="H1037" s="5" t="s">
        <v>1497</v>
      </c>
      <c r="I1037" s="5" t="s">
        <v>1500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1498</v>
      </c>
      <c r="P1037" s="6" t="s">
        <v>1499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18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6" t="str">
        <f>+VLOOKUP(G1037,Liste!$A$7:$H$69,8,FALSE)</f>
        <v>Résineux</v>
      </c>
      <c r="BU1037" s="296">
        <f t="shared" si="323"/>
        <v>0</v>
      </c>
      <c r="BV1037" s="298">
        <f t="shared" si="324"/>
        <v>1</v>
      </c>
      <c r="BW1037" s="317">
        <v>0</v>
      </c>
      <c r="BX1037" s="296">
        <f t="shared" si="325"/>
        <v>0.43</v>
      </c>
      <c r="BY1037">
        <f t="shared" si="326"/>
        <v>0</v>
      </c>
      <c r="BZ1037" s="302">
        <f t="shared" si="327"/>
        <v>0</v>
      </c>
      <c r="CB1037" s="297">
        <v>0.6</v>
      </c>
      <c r="CC1037" s="297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x14ac:dyDescent="0.25">
      <c r="A1038" s="4">
        <v>2021</v>
      </c>
      <c r="B1038" s="314">
        <v>44279</v>
      </c>
      <c r="C1038" s="4" t="s">
        <v>1493</v>
      </c>
      <c r="D1038" s="4" t="s">
        <v>1494</v>
      </c>
      <c r="E1038" s="4"/>
      <c r="F1038" s="4" t="s">
        <v>1495</v>
      </c>
      <c r="G1038" s="5" t="s">
        <v>15</v>
      </c>
      <c r="H1038" s="5" t="s">
        <v>1497</v>
      </c>
      <c r="I1038" s="5" t="s">
        <v>1500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1498</v>
      </c>
      <c r="P1038" s="6" t="s">
        <v>1499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18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6" t="str">
        <f>+VLOOKUP(G1038,Liste!$A$7:$H$69,8,FALSE)</f>
        <v>Résineux</v>
      </c>
      <c r="BU1038" s="296">
        <f t="shared" si="323"/>
        <v>0</v>
      </c>
      <c r="BV1038" s="298">
        <f t="shared" si="324"/>
        <v>1</v>
      </c>
      <c r="BW1038" s="317">
        <v>0</v>
      </c>
      <c r="BX1038" s="296">
        <f t="shared" si="325"/>
        <v>0.43</v>
      </c>
      <c r="BY1038">
        <f t="shared" si="326"/>
        <v>0</v>
      </c>
      <c r="BZ1038" s="302">
        <f t="shared" si="327"/>
        <v>0</v>
      </c>
      <c r="CB1038" s="297">
        <v>0.6</v>
      </c>
      <c r="CC1038" s="297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x14ac:dyDescent="0.25">
      <c r="A1039" s="4">
        <v>2021</v>
      </c>
      <c r="B1039" s="314">
        <v>44279</v>
      </c>
      <c r="C1039" s="4" t="s">
        <v>1493</v>
      </c>
      <c r="D1039" s="4" t="s">
        <v>1494</v>
      </c>
      <c r="E1039" s="4"/>
      <c r="F1039" s="4" t="s">
        <v>1495</v>
      </c>
      <c r="G1039" s="5" t="s">
        <v>15</v>
      </c>
      <c r="H1039" s="5" t="s">
        <v>1497</v>
      </c>
      <c r="I1039" s="5" t="s">
        <v>1500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1498</v>
      </c>
      <c r="P1039" s="6" t="s">
        <v>1499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18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6" t="str">
        <f>+VLOOKUP(G1039,Liste!$A$7:$H$69,8,FALSE)</f>
        <v>Résineux</v>
      </c>
      <c r="BU1039" s="296">
        <f t="shared" si="323"/>
        <v>0</v>
      </c>
      <c r="BV1039" s="298">
        <f t="shared" si="324"/>
        <v>1</v>
      </c>
      <c r="BW1039" s="317">
        <v>0</v>
      </c>
      <c r="BX1039" s="296">
        <f t="shared" si="325"/>
        <v>0.43</v>
      </c>
      <c r="BY1039">
        <f t="shared" si="326"/>
        <v>0</v>
      </c>
      <c r="BZ1039" s="302">
        <f t="shared" si="327"/>
        <v>0</v>
      </c>
      <c r="CB1039" s="297">
        <v>0.6</v>
      </c>
      <c r="CC1039" s="297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x14ac:dyDescent="0.25">
      <c r="A1040" s="4">
        <v>2021</v>
      </c>
      <c r="B1040" s="314">
        <v>44279</v>
      </c>
      <c r="C1040" s="4" t="s">
        <v>1493</v>
      </c>
      <c r="D1040" s="4" t="s">
        <v>1494</v>
      </c>
      <c r="E1040" s="4"/>
      <c r="F1040" s="4" t="s">
        <v>1495</v>
      </c>
      <c r="G1040" s="5" t="s">
        <v>15</v>
      </c>
      <c r="H1040" s="5" t="s">
        <v>1497</v>
      </c>
      <c r="I1040" s="5" t="s">
        <v>1500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1498</v>
      </c>
      <c r="P1040" s="6" t="s">
        <v>1499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18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6" t="str">
        <f>+VLOOKUP(G1040,Liste!$A$7:$H$69,8,FALSE)</f>
        <v>Résineux</v>
      </c>
      <c r="BU1040" s="296">
        <f t="shared" si="323"/>
        <v>0</v>
      </c>
      <c r="BV1040" s="298">
        <f t="shared" si="324"/>
        <v>1</v>
      </c>
      <c r="BW1040" s="317">
        <v>0</v>
      </c>
      <c r="BX1040" s="296">
        <f t="shared" si="325"/>
        <v>0.43</v>
      </c>
      <c r="BY1040">
        <f t="shared" si="326"/>
        <v>0</v>
      </c>
      <c r="BZ1040" s="302">
        <f t="shared" si="327"/>
        <v>0</v>
      </c>
      <c r="CB1040" s="297">
        <v>0.6</v>
      </c>
      <c r="CC1040" s="297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x14ac:dyDescent="0.25">
      <c r="A1041" s="4">
        <v>2021</v>
      </c>
      <c r="B1041" s="314">
        <v>44279</v>
      </c>
      <c r="C1041" s="4" t="s">
        <v>1493</v>
      </c>
      <c r="D1041" s="4" t="s">
        <v>1494</v>
      </c>
      <c r="E1041" s="4"/>
      <c r="F1041" s="4" t="s">
        <v>1495</v>
      </c>
      <c r="G1041" s="5" t="s">
        <v>15</v>
      </c>
      <c r="H1041" s="5" t="s">
        <v>1497</v>
      </c>
      <c r="I1041" s="5" t="s">
        <v>1500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1498</v>
      </c>
      <c r="P1041" s="6" t="s">
        <v>1499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18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6" t="str">
        <f>+VLOOKUP(G1041,Liste!$A$7:$H$69,8,FALSE)</f>
        <v>Résineux</v>
      </c>
      <c r="BU1041" s="296">
        <f t="shared" si="323"/>
        <v>0</v>
      </c>
      <c r="BV1041" s="298">
        <f t="shared" si="324"/>
        <v>1</v>
      </c>
      <c r="BW1041" s="317">
        <v>0</v>
      </c>
      <c r="BX1041" s="296">
        <f t="shared" si="325"/>
        <v>0.43</v>
      </c>
      <c r="BY1041">
        <f t="shared" si="326"/>
        <v>0</v>
      </c>
      <c r="BZ1041" s="302">
        <f t="shared" si="327"/>
        <v>0</v>
      </c>
      <c r="CB1041" s="297">
        <v>0.6</v>
      </c>
      <c r="CC1041" s="297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x14ac:dyDescent="0.25">
      <c r="A1042" s="4">
        <v>2021</v>
      </c>
      <c r="B1042" s="314">
        <v>44279</v>
      </c>
      <c r="C1042" s="4" t="s">
        <v>1493</v>
      </c>
      <c r="D1042" s="4" t="s">
        <v>1494</v>
      </c>
      <c r="E1042" s="4"/>
      <c r="F1042" s="4" t="s">
        <v>1495</v>
      </c>
      <c r="G1042" s="5" t="s">
        <v>15</v>
      </c>
      <c r="H1042" s="5" t="s">
        <v>1497</v>
      </c>
      <c r="I1042" s="5" t="s">
        <v>1500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1498</v>
      </c>
      <c r="P1042" s="6" t="s">
        <v>1499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18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6" t="str">
        <f>+VLOOKUP(G1042,Liste!$A$7:$H$69,8,FALSE)</f>
        <v>Résineux</v>
      </c>
      <c r="BU1042" s="296">
        <f t="shared" si="323"/>
        <v>0</v>
      </c>
      <c r="BV1042" s="298">
        <f t="shared" si="324"/>
        <v>1</v>
      </c>
      <c r="BW1042" s="317">
        <v>0</v>
      </c>
      <c r="BX1042" s="296">
        <f t="shared" si="325"/>
        <v>0.43</v>
      </c>
      <c r="BY1042">
        <f t="shared" si="326"/>
        <v>0</v>
      </c>
      <c r="BZ1042" s="302">
        <f t="shared" si="327"/>
        <v>0</v>
      </c>
      <c r="CB1042" s="297">
        <v>0.6</v>
      </c>
      <c r="CC1042" s="297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x14ac:dyDescent="0.25">
      <c r="A1043" s="4">
        <v>2021</v>
      </c>
      <c r="B1043" s="314">
        <v>44279</v>
      </c>
      <c r="C1043" s="4" t="s">
        <v>1493</v>
      </c>
      <c r="D1043" s="4" t="s">
        <v>1494</v>
      </c>
      <c r="E1043" s="4"/>
      <c r="F1043" s="4" t="s">
        <v>1495</v>
      </c>
      <c r="G1043" s="5" t="s">
        <v>15</v>
      </c>
      <c r="H1043" s="5" t="s">
        <v>1497</v>
      </c>
      <c r="I1043" s="5" t="s">
        <v>1501</v>
      </c>
      <c r="J1043" s="5" t="s">
        <v>10</v>
      </c>
      <c r="K1043" s="5">
        <v>11</v>
      </c>
      <c r="L1043" s="5" t="s">
        <v>1502</v>
      </c>
      <c r="M1043" s="5">
        <v>1100</v>
      </c>
      <c r="N1043" s="5" t="s">
        <v>170</v>
      </c>
      <c r="O1043" s="6" t="s">
        <v>1498</v>
      </c>
      <c r="P1043" s="6" t="s">
        <v>1499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18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6" t="str">
        <f>+VLOOKUP(G1043,Liste!$A$7:$H$69,8,FALSE)</f>
        <v>Résineux</v>
      </c>
      <c r="BU1043" s="296">
        <f t="shared" si="323"/>
        <v>0</v>
      </c>
      <c r="BV1043" s="298">
        <f t="shared" si="324"/>
        <v>1</v>
      </c>
      <c r="BW1043" s="317">
        <v>0</v>
      </c>
      <c r="BX1043" s="296">
        <f t="shared" si="325"/>
        <v>0.43</v>
      </c>
      <c r="BY1043">
        <f t="shared" si="326"/>
        <v>0</v>
      </c>
      <c r="BZ1043" s="302">
        <f t="shared" si="327"/>
        <v>0</v>
      </c>
      <c r="CB1043" s="297">
        <v>0.6</v>
      </c>
      <c r="CC1043" s="297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x14ac:dyDescent="0.25">
      <c r="A1044" s="4">
        <v>2021</v>
      </c>
      <c r="B1044" s="314">
        <v>44279</v>
      </c>
      <c r="C1044" s="4" t="s">
        <v>1493</v>
      </c>
      <c r="D1044" s="4" t="s">
        <v>1494</v>
      </c>
      <c r="E1044" s="4"/>
      <c r="F1044" s="4" t="s">
        <v>1495</v>
      </c>
      <c r="G1044" s="5" t="s">
        <v>15</v>
      </c>
      <c r="H1044" s="5" t="s">
        <v>1497</v>
      </c>
      <c r="I1044" s="5" t="s">
        <v>1501</v>
      </c>
      <c r="J1044" s="5" t="s">
        <v>10</v>
      </c>
      <c r="K1044" s="5">
        <v>11</v>
      </c>
      <c r="L1044" s="5" t="s">
        <v>1502</v>
      </c>
      <c r="M1044" s="5">
        <v>1100</v>
      </c>
      <c r="N1044" s="5" t="s">
        <v>170</v>
      </c>
      <c r="O1044" s="6" t="s">
        <v>1498</v>
      </c>
      <c r="P1044" s="6" t="s">
        <v>1499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18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6" t="str">
        <f>+VLOOKUP(G1044,Liste!$A$7:$H$69,8,FALSE)</f>
        <v>Résineux</v>
      </c>
      <c r="BU1044" s="296">
        <f t="shared" si="323"/>
        <v>0</v>
      </c>
      <c r="BV1044" s="298">
        <f t="shared" si="324"/>
        <v>1</v>
      </c>
      <c r="BW1044" s="317">
        <v>0</v>
      </c>
      <c r="BX1044" s="296">
        <f t="shared" si="325"/>
        <v>0.43</v>
      </c>
      <c r="BY1044">
        <f t="shared" si="326"/>
        <v>0</v>
      </c>
      <c r="BZ1044" s="302">
        <f t="shared" si="327"/>
        <v>0</v>
      </c>
      <c r="CB1044" s="297">
        <v>0.6</v>
      </c>
      <c r="CC1044" s="297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x14ac:dyDescent="0.25">
      <c r="A1045" s="4">
        <v>2021</v>
      </c>
      <c r="B1045" s="314">
        <v>44279</v>
      </c>
      <c r="C1045" s="4" t="s">
        <v>1493</v>
      </c>
      <c r="D1045" s="4" t="s">
        <v>1494</v>
      </c>
      <c r="E1045" s="4"/>
      <c r="F1045" s="4" t="s">
        <v>1495</v>
      </c>
      <c r="G1045" s="5" t="s">
        <v>15</v>
      </c>
      <c r="H1045" s="5" t="s">
        <v>1497</v>
      </c>
      <c r="I1045" s="5" t="s">
        <v>1501</v>
      </c>
      <c r="J1045" s="5" t="s">
        <v>10</v>
      </c>
      <c r="K1045" s="5">
        <v>11</v>
      </c>
      <c r="L1045" s="5" t="s">
        <v>1502</v>
      </c>
      <c r="M1045" s="5">
        <v>1100</v>
      </c>
      <c r="N1045" s="5" t="s">
        <v>170</v>
      </c>
      <c r="O1045" s="6" t="s">
        <v>1498</v>
      </c>
      <c r="P1045" s="6" t="s">
        <v>1499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18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6" t="str">
        <f>+VLOOKUP(G1045,Liste!$A$7:$H$69,8,FALSE)</f>
        <v>Résineux</v>
      </c>
      <c r="BU1045" s="296">
        <f t="shared" si="323"/>
        <v>0</v>
      </c>
      <c r="BV1045" s="298">
        <f t="shared" si="324"/>
        <v>1</v>
      </c>
      <c r="BW1045" s="317">
        <v>0</v>
      </c>
      <c r="BX1045" s="296">
        <f t="shared" si="325"/>
        <v>0.43</v>
      </c>
      <c r="BY1045">
        <f t="shared" si="326"/>
        <v>0</v>
      </c>
      <c r="BZ1045" s="302">
        <f t="shared" si="327"/>
        <v>0</v>
      </c>
      <c r="CB1045" s="297">
        <v>0.6</v>
      </c>
      <c r="CC1045" s="297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x14ac:dyDescent="0.25">
      <c r="A1046" s="4">
        <v>2021</v>
      </c>
      <c r="B1046" s="314">
        <v>44279</v>
      </c>
      <c r="C1046" s="4" t="s">
        <v>1493</v>
      </c>
      <c r="D1046" s="4" t="s">
        <v>1494</v>
      </c>
      <c r="E1046" s="4"/>
      <c r="F1046" s="4" t="s">
        <v>1495</v>
      </c>
      <c r="G1046" s="5" t="s">
        <v>15</v>
      </c>
      <c r="H1046" s="5" t="s">
        <v>1497</v>
      </c>
      <c r="I1046" s="5" t="s">
        <v>1501</v>
      </c>
      <c r="J1046" s="5" t="s">
        <v>10</v>
      </c>
      <c r="K1046" s="5">
        <v>11</v>
      </c>
      <c r="L1046" s="5" t="s">
        <v>1502</v>
      </c>
      <c r="M1046" s="5">
        <v>1100</v>
      </c>
      <c r="N1046" s="5" t="s">
        <v>170</v>
      </c>
      <c r="O1046" s="6" t="s">
        <v>1498</v>
      </c>
      <c r="P1046" s="6" t="s">
        <v>1499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18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6" t="str">
        <f>+VLOOKUP(G1046,Liste!$A$7:$H$69,8,FALSE)</f>
        <v>Résineux</v>
      </c>
      <c r="BU1046" s="296">
        <f t="shared" si="323"/>
        <v>0</v>
      </c>
      <c r="BV1046" s="298">
        <f t="shared" si="324"/>
        <v>1</v>
      </c>
      <c r="BW1046" s="317">
        <v>0</v>
      </c>
      <c r="BX1046" s="296">
        <f t="shared" si="325"/>
        <v>0.43</v>
      </c>
      <c r="BY1046">
        <f t="shared" si="326"/>
        <v>0</v>
      </c>
      <c r="BZ1046" s="302">
        <f t="shared" si="327"/>
        <v>0</v>
      </c>
      <c r="CB1046" s="297">
        <v>0.6</v>
      </c>
      <c r="CC1046" s="297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x14ac:dyDescent="0.25">
      <c r="A1047" s="4">
        <v>2021</v>
      </c>
      <c r="B1047" s="314">
        <v>44279</v>
      </c>
      <c r="C1047" s="4" t="s">
        <v>1493</v>
      </c>
      <c r="D1047" s="4" t="s">
        <v>1494</v>
      </c>
      <c r="E1047" s="4"/>
      <c r="F1047" s="4" t="s">
        <v>1495</v>
      </c>
      <c r="G1047" s="5" t="s">
        <v>15</v>
      </c>
      <c r="H1047" s="5" t="s">
        <v>1497</v>
      </c>
      <c r="I1047" s="5" t="s">
        <v>1501</v>
      </c>
      <c r="J1047" s="5" t="s">
        <v>10</v>
      </c>
      <c r="K1047" s="5">
        <v>11</v>
      </c>
      <c r="L1047" s="5" t="s">
        <v>1502</v>
      </c>
      <c r="M1047" s="5">
        <v>1100</v>
      </c>
      <c r="N1047" s="5" t="s">
        <v>170</v>
      </c>
      <c r="O1047" s="6" t="s">
        <v>1498</v>
      </c>
      <c r="P1047" s="6" t="s">
        <v>1499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18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6" t="str">
        <f>+VLOOKUP(G1047,Liste!$A$7:$H$69,8,FALSE)</f>
        <v>Résineux</v>
      </c>
      <c r="BU1047" s="296">
        <f t="shared" si="323"/>
        <v>0</v>
      </c>
      <c r="BV1047" s="298">
        <f t="shared" si="324"/>
        <v>1</v>
      </c>
      <c r="BW1047" s="317">
        <v>0</v>
      </c>
      <c r="BX1047" s="296">
        <f t="shared" si="325"/>
        <v>0.43</v>
      </c>
      <c r="BY1047">
        <f t="shared" si="326"/>
        <v>0</v>
      </c>
      <c r="BZ1047" s="302">
        <f t="shared" si="327"/>
        <v>0</v>
      </c>
      <c r="CB1047" s="297">
        <v>0.6</v>
      </c>
      <c r="CC1047" s="297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x14ac:dyDescent="0.25">
      <c r="A1048" s="4">
        <v>2021</v>
      </c>
      <c r="B1048" s="314">
        <v>44279</v>
      </c>
      <c r="C1048" s="4" t="s">
        <v>1493</v>
      </c>
      <c r="D1048" s="4" t="s">
        <v>1494</v>
      </c>
      <c r="E1048" s="4"/>
      <c r="F1048" s="4" t="s">
        <v>1495</v>
      </c>
      <c r="G1048" s="5" t="s">
        <v>15</v>
      </c>
      <c r="H1048" s="5" t="s">
        <v>1497</v>
      </c>
      <c r="I1048" s="5" t="s">
        <v>1501</v>
      </c>
      <c r="J1048" s="5" t="s">
        <v>10</v>
      </c>
      <c r="K1048" s="5">
        <v>11</v>
      </c>
      <c r="L1048" s="5" t="s">
        <v>1502</v>
      </c>
      <c r="M1048" s="5">
        <v>1100</v>
      </c>
      <c r="N1048" s="5" t="s">
        <v>170</v>
      </c>
      <c r="O1048" s="6" t="s">
        <v>1498</v>
      </c>
      <c r="P1048" s="6" t="s">
        <v>1499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18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6" t="str">
        <f>+VLOOKUP(G1048,Liste!$A$7:$H$69,8,FALSE)</f>
        <v>Résineux</v>
      </c>
      <c r="BU1048" s="296">
        <f t="shared" si="323"/>
        <v>0</v>
      </c>
      <c r="BV1048" s="298">
        <f t="shared" si="324"/>
        <v>1</v>
      </c>
      <c r="BW1048" s="317">
        <v>0</v>
      </c>
      <c r="BX1048" s="296">
        <f t="shared" si="325"/>
        <v>0.43</v>
      </c>
      <c r="BY1048">
        <f t="shared" si="326"/>
        <v>0</v>
      </c>
      <c r="BZ1048" s="302">
        <f t="shared" si="327"/>
        <v>0</v>
      </c>
      <c r="CB1048" s="297">
        <v>0.6</v>
      </c>
      <c r="CC1048" s="297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x14ac:dyDescent="0.25">
      <c r="A1049" s="4">
        <v>2021</v>
      </c>
      <c r="B1049" s="314">
        <v>44279</v>
      </c>
      <c r="C1049" s="4" t="s">
        <v>1493</v>
      </c>
      <c r="D1049" s="4" t="s">
        <v>1494</v>
      </c>
      <c r="E1049" s="4"/>
      <c r="F1049" s="4" t="s">
        <v>1495</v>
      </c>
      <c r="G1049" s="5" t="s">
        <v>15</v>
      </c>
      <c r="H1049" s="5" t="s">
        <v>1497</v>
      </c>
      <c r="I1049" s="5" t="s">
        <v>1501</v>
      </c>
      <c r="J1049" s="5" t="s">
        <v>10</v>
      </c>
      <c r="K1049" s="5">
        <v>11</v>
      </c>
      <c r="L1049" s="5" t="s">
        <v>1502</v>
      </c>
      <c r="M1049" s="5">
        <v>1100</v>
      </c>
      <c r="N1049" s="5" t="s">
        <v>170</v>
      </c>
      <c r="O1049" s="6" t="s">
        <v>1498</v>
      </c>
      <c r="P1049" s="6" t="s">
        <v>1499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18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6" t="str">
        <f>+VLOOKUP(G1049,Liste!$A$7:$H$69,8,FALSE)</f>
        <v>Résineux</v>
      </c>
      <c r="BU1049" s="296">
        <f t="shared" si="323"/>
        <v>0</v>
      </c>
      <c r="BV1049" s="298">
        <f t="shared" si="324"/>
        <v>1</v>
      </c>
      <c r="BW1049" s="317">
        <v>0</v>
      </c>
      <c r="BX1049" s="296">
        <f t="shared" si="325"/>
        <v>0.43</v>
      </c>
      <c r="BY1049">
        <f t="shared" si="326"/>
        <v>0</v>
      </c>
      <c r="BZ1049" s="302">
        <f t="shared" si="327"/>
        <v>0</v>
      </c>
      <c r="CB1049" s="297">
        <v>0.6</v>
      </c>
      <c r="CC1049" s="297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x14ac:dyDescent="0.25">
      <c r="A1050" s="4">
        <v>2021</v>
      </c>
      <c r="B1050" s="314">
        <v>44279</v>
      </c>
      <c r="C1050" s="4" t="s">
        <v>1493</v>
      </c>
      <c r="D1050" s="4" t="s">
        <v>1494</v>
      </c>
      <c r="E1050" s="4"/>
      <c r="F1050" s="4" t="s">
        <v>1495</v>
      </c>
      <c r="G1050" s="5" t="s">
        <v>15</v>
      </c>
      <c r="H1050" s="5" t="s">
        <v>1497</v>
      </c>
      <c r="I1050" s="5" t="s">
        <v>1501</v>
      </c>
      <c r="J1050" s="5" t="s">
        <v>10</v>
      </c>
      <c r="K1050" s="5">
        <v>11</v>
      </c>
      <c r="L1050" s="5" t="s">
        <v>1502</v>
      </c>
      <c r="M1050" s="5">
        <v>1100</v>
      </c>
      <c r="N1050" s="5" t="s">
        <v>170</v>
      </c>
      <c r="O1050" s="6" t="s">
        <v>1498</v>
      </c>
      <c r="P1050" s="6" t="s">
        <v>1499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18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6" t="str">
        <f>+VLOOKUP(G1050,Liste!$A$7:$H$69,8,FALSE)</f>
        <v>Résineux</v>
      </c>
      <c r="BU1050" s="296">
        <f t="shared" si="323"/>
        <v>0</v>
      </c>
      <c r="BV1050" s="298">
        <f t="shared" si="324"/>
        <v>1</v>
      </c>
      <c r="BW1050" s="317">
        <v>0</v>
      </c>
      <c r="BX1050" s="296">
        <f t="shared" si="325"/>
        <v>0.43</v>
      </c>
      <c r="BY1050">
        <f t="shared" si="326"/>
        <v>0</v>
      </c>
      <c r="BZ1050" s="302">
        <f t="shared" si="327"/>
        <v>0</v>
      </c>
      <c r="CB1050" s="297">
        <v>0.6</v>
      </c>
      <c r="CC1050" s="297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x14ac:dyDescent="0.25">
      <c r="A1051" s="4">
        <v>2021</v>
      </c>
      <c r="B1051" s="314">
        <v>44279</v>
      </c>
      <c r="C1051" s="4" t="s">
        <v>1493</v>
      </c>
      <c r="D1051" s="4" t="s">
        <v>1494</v>
      </c>
      <c r="E1051" s="4"/>
      <c r="F1051" s="4" t="s">
        <v>1495</v>
      </c>
      <c r="G1051" s="5" t="s">
        <v>15</v>
      </c>
      <c r="H1051" s="5" t="s">
        <v>1497</v>
      </c>
      <c r="I1051" s="5" t="s">
        <v>1501</v>
      </c>
      <c r="J1051" s="5" t="s">
        <v>10</v>
      </c>
      <c r="K1051" s="5">
        <v>11</v>
      </c>
      <c r="L1051" s="5" t="s">
        <v>1502</v>
      </c>
      <c r="M1051" s="5">
        <v>1100</v>
      </c>
      <c r="N1051" s="5" t="s">
        <v>170</v>
      </c>
      <c r="O1051" s="6" t="s">
        <v>1498</v>
      </c>
      <c r="P1051" s="6" t="s">
        <v>1499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18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6" t="str">
        <f>+VLOOKUP(G1051,Liste!$A$7:$H$69,8,FALSE)</f>
        <v>Résineux</v>
      </c>
      <c r="BU1051" s="296">
        <f t="shared" si="323"/>
        <v>0</v>
      </c>
      <c r="BV1051" s="298">
        <f t="shared" si="324"/>
        <v>1</v>
      </c>
      <c r="BW1051" s="317">
        <v>0</v>
      </c>
      <c r="BX1051" s="296">
        <f t="shared" si="325"/>
        <v>0.43</v>
      </c>
      <c r="BY1051">
        <f t="shared" si="326"/>
        <v>0</v>
      </c>
      <c r="BZ1051" s="302">
        <f t="shared" si="327"/>
        <v>0</v>
      </c>
      <c r="CB1051" s="297">
        <v>0.6</v>
      </c>
      <c r="CC1051" s="297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x14ac:dyDescent="0.25">
      <c r="A1052" s="4">
        <v>2021</v>
      </c>
      <c r="B1052" s="314">
        <v>44279</v>
      </c>
      <c r="C1052" s="4" t="s">
        <v>1493</v>
      </c>
      <c r="D1052" s="4" t="s">
        <v>1494</v>
      </c>
      <c r="E1052" s="4"/>
      <c r="F1052" s="4" t="s">
        <v>1495</v>
      </c>
      <c r="G1052" s="5" t="s">
        <v>15</v>
      </c>
      <c r="H1052" s="5" t="s">
        <v>1497</v>
      </c>
      <c r="I1052" s="5" t="s">
        <v>1501</v>
      </c>
      <c r="J1052" s="5" t="s">
        <v>10</v>
      </c>
      <c r="K1052" s="5">
        <v>11</v>
      </c>
      <c r="L1052" s="5" t="s">
        <v>1502</v>
      </c>
      <c r="M1052" s="5">
        <v>1100</v>
      </c>
      <c r="N1052" s="5" t="s">
        <v>170</v>
      </c>
      <c r="O1052" s="6" t="s">
        <v>1498</v>
      </c>
      <c r="P1052" s="6" t="s">
        <v>1499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18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6" t="str">
        <f>+VLOOKUP(G1052,Liste!$A$7:$H$69,8,FALSE)</f>
        <v>Résineux</v>
      </c>
      <c r="BU1052" s="296">
        <f t="shared" si="323"/>
        <v>0</v>
      </c>
      <c r="BV1052" s="298">
        <f t="shared" si="324"/>
        <v>1</v>
      </c>
      <c r="BW1052" s="317">
        <v>0</v>
      </c>
      <c r="BX1052" s="296">
        <f t="shared" si="325"/>
        <v>0.43</v>
      </c>
      <c r="BY1052">
        <f t="shared" si="326"/>
        <v>0</v>
      </c>
      <c r="BZ1052" s="302">
        <f t="shared" si="327"/>
        <v>0</v>
      </c>
      <c r="CB1052" s="297">
        <v>0.6</v>
      </c>
      <c r="CC1052" s="297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x14ac:dyDescent="0.25">
      <c r="A1053" s="4">
        <v>2021</v>
      </c>
      <c r="B1053" s="314">
        <v>44279</v>
      </c>
      <c r="C1053" s="4" t="s">
        <v>1493</v>
      </c>
      <c r="D1053" s="4" t="s">
        <v>1494</v>
      </c>
      <c r="E1053" s="4"/>
      <c r="F1053" s="4" t="s">
        <v>1495</v>
      </c>
      <c r="G1053" s="5" t="s">
        <v>15</v>
      </c>
      <c r="H1053" s="5" t="s">
        <v>1497</v>
      </c>
      <c r="I1053" s="5" t="s">
        <v>1501</v>
      </c>
      <c r="J1053" s="5" t="s">
        <v>10</v>
      </c>
      <c r="K1053" s="5">
        <v>11</v>
      </c>
      <c r="L1053" s="5" t="s">
        <v>1502</v>
      </c>
      <c r="M1053" s="5">
        <v>1100</v>
      </c>
      <c r="N1053" s="5" t="s">
        <v>170</v>
      </c>
      <c r="O1053" s="6" t="s">
        <v>1498</v>
      </c>
      <c r="P1053" s="6" t="s">
        <v>1499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18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6" t="str">
        <f>+VLOOKUP(G1053,Liste!$A$7:$H$69,8,FALSE)</f>
        <v>Résineux</v>
      </c>
      <c r="BU1053" s="296">
        <f t="shared" si="323"/>
        <v>0</v>
      </c>
      <c r="BV1053" s="298">
        <f t="shared" si="324"/>
        <v>1</v>
      </c>
      <c r="BW1053" s="317">
        <v>0</v>
      </c>
      <c r="BX1053" s="296">
        <f t="shared" si="325"/>
        <v>0.43</v>
      </c>
      <c r="BY1053">
        <f t="shared" si="326"/>
        <v>0</v>
      </c>
      <c r="BZ1053" s="302">
        <f t="shared" si="327"/>
        <v>0</v>
      </c>
      <c r="CB1053" s="297">
        <v>0.6</v>
      </c>
      <c r="CC1053" s="297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x14ac:dyDescent="0.25">
      <c r="A1054" s="4">
        <v>2021</v>
      </c>
      <c r="B1054" s="314">
        <v>44279</v>
      </c>
      <c r="C1054" s="4" t="s">
        <v>1493</v>
      </c>
      <c r="D1054" s="4" t="s">
        <v>1494</v>
      </c>
      <c r="E1054" s="4"/>
      <c r="F1054" s="4" t="s">
        <v>1495</v>
      </c>
      <c r="G1054" s="5" t="s">
        <v>15</v>
      </c>
      <c r="H1054" s="5" t="s">
        <v>1497</v>
      </c>
      <c r="I1054" s="5" t="s">
        <v>1501</v>
      </c>
      <c r="J1054" s="5" t="s">
        <v>10</v>
      </c>
      <c r="K1054" s="5">
        <v>11</v>
      </c>
      <c r="L1054" s="5" t="s">
        <v>1502</v>
      </c>
      <c r="M1054" s="5">
        <v>1100</v>
      </c>
      <c r="N1054" s="5" t="s">
        <v>170</v>
      </c>
      <c r="O1054" s="6" t="s">
        <v>1498</v>
      </c>
      <c r="P1054" s="6" t="s">
        <v>1499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18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6" t="str">
        <f>+VLOOKUP(G1054,Liste!$A$7:$H$69,8,FALSE)</f>
        <v>Résineux</v>
      </c>
      <c r="BU1054" s="296">
        <f t="shared" si="323"/>
        <v>0</v>
      </c>
      <c r="BV1054" s="298">
        <f t="shared" si="324"/>
        <v>1</v>
      </c>
      <c r="BW1054" s="317">
        <v>0</v>
      </c>
      <c r="BX1054" s="296">
        <f t="shared" si="325"/>
        <v>0.43</v>
      </c>
      <c r="BY1054">
        <f t="shared" si="326"/>
        <v>0</v>
      </c>
      <c r="BZ1054" s="302">
        <f t="shared" si="327"/>
        <v>0</v>
      </c>
      <c r="CB1054" s="297">
        <v>0.6</v>
      </c>
      <c r="CC1054" s="297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x14ac:dyDescent="0.25">
      <c r="A1055" s="4">
        <v>2021</v>
      </c>
      <c r="B1055" s="314">
        <v>44279</v>
      </c>
      <c r="C1055" s="4" t="s">
        <v>1493</v>
      </c>
      <c r="D1055" s="4" t="s">
        <v>1494</v>
      </c>
      <c r="E1055" s="4"/>
      <c r="F1055" s="4" t="s">
        <v>1495</v>
      </c>
      <c r="G1055" s="5" t="s">
        <v>15</v>
      </c>
      <c r="H1055" s="5" t="s">
        <v>1497</v>
      </c>
      <c r="I1055" s="5" t="s">
        <v>1501</v>
      </c>
      <c r="J1055" s="5" t="s">
        <v>10</v>
      </c>
      <c r="K1055" s="5">
        <v>11</v>
      </c>
      <c r="L1055" s="5" t="s">
        <v>1502</v>
      </c>
      <c r="M1055" s="5">
        <v>1100</v>
      </c>
      <c r="N1055" s="5" t="s">
        <v>170</v>
      </c>
      <c r="O1055" s="6" t="s">
        <v>1498</v>
      </c>
      <c r="P1055" s="6" t="s">
        <v>1499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18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6" t="str">
        <f>+VLOOKUP(G1055,Liste!$A$7:$H$69,8,FALSE)</f>
        <v>Résineux</v>
      </c>
      <c r="BU1055" s="296">
        <f t="shared" si="323"/>
        <v>0</v>
      </c>
      <c r="BV1055" s="298">
        <f t="shared" si="324"/>
        <v>1</v>
      </c>
      <c r="BW1055" s="317">
        <v>0</v>
      </c>
      <c r="BX1055" s="296">
        <f t="shared" si="325"/>
        <v>0.43</v>
      </c>
      <c r="BY1055">
        <f t="shared" si="326"/>
        <v>0</v>
      </c>
      <c r="BZ1055" s="302">
        <f t="shared" si="327"/>
        <v>0</v>
      </c>
      <c r="CB1055" s="297">
        <v>0.6</v>
      </c>
      <c r="CC1055" s="297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x14ac:dyDescent="0.25">
      <c r="A1056" s="4">
        <v>2021</v>
      </c>
      <c r="B1056" s="314">
        <v>44279</v>
      </c>
      <c r="C1056" s="4" t="s">
        <v>1493</v>
      </c>
      <c r="D1056" s="4" t="s">
        <v>1494</v>
      </c>
      <c r="F1056" s="4" t="s">
        <v>1495</v>
      </c>
      <c r="G1056" s="5" t="s">
        <v>15</v>
      </c>
      <c r="H1056" s="5" t="s">
        <v>1497</v>
      </c>
      <c r="I1056" s="5" t="s">
        <v>1501</v>
      </c>
      <c r="J1056" s="5" t="s">
        <v>10</v>
      </c>
      <c r="K1056" s="5">
        <v>11</v>
      </c>
      <c r="L1056" s="5" t="s">
        <v>1502</v>
      </c>
      <c r="M1056" s="5">
        <v>1100</v>
      </c>
      <c r="N1056" s="5" t="s">
        <v>170</v>
      </c>
      <c r="O1056" s="6" t="s">
        <v>1498</v>
      </c>
      <c r="P1056" s="6" t="s">
        <v>1499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18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6" t="str">
        <f>+VLOOKUP(G1056,Liste!$A$7:$H$69,8,FALSE)</f>
        <v>Résineux</v>
      </c>
      <c r="BU1056" s="296">
        <f t="shared" si="323"/>
        <v>0</v>
      </c>
      <c r="BV1056" s="298">
        <f t="shared" si="324"/>
        <v>1</v>
      </c>
      <c r="BW1056" s="317">
        <v>0</v>
      </c>
      <c r="BX1056" s="296">
        <f t="shared" si="325"/>
        <v>0.43</v>
      </c>
      <c r="BY1056">
        <f t="shared" si="326"/>
        <v>0</v>
      </c>
      <c r="BZ1056" s="302">
        <f t="shared" si="327"/>
        <v>0</v>
      </c>
      <c r="CB1056" s="297">
        <v>0.6</v>
      </c>
      <c r="CC1056" s="297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x14ac:dyDescent="0.25">
      <c r="A1057" s="4">
        <v>2021</v>
      </c>
      <c r="B1057" s="314">
        <v>44279</v>
      </c>
      <c r="C1057" s="4" t="s">
        <v>1493</v>
      </c>
      <c r="D1057" s="4" t="s">
        <v>1494</v>
      </c>
      <c r="F1057" s="4" t="s">
        <v>1495</v>
      </c>
      <c r="G1057" s="5" t="s">
        <v>15</v>
      </c>
      <c r="H1057" s="5" t="s">
        <v>1497</v>
      </c>
      <c r="I1057" s="5" t="s">
        <v>1501</v>
      </c>
      <c r="J1057" s="5" t="s">
        <v>10</v>
      </c>
      <c r="K1057" s="5">
        <v>11</v>
      </c>
      <c r="L1057" s="5" t="s">
        <v>1502</v>
      </c>
      <c r="M1057" s="5">
        <v>1100</v>
      </c>
      <c r="N1057" s="5" t="s">
        <v>170</v>
      </c>
      <c r="O1057" s="6" t="s">
        <v>1498</v>
      </c>
      <c r="P1057" s="6" t="s">
        <v>1499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18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6" t="str">
        <f>+VLOOKUP(G1057,Liste!$A$7:$H$69,8,FALSE)</f>
        <v>Résineux</v>
      </c>
      <c r="BU1057" s="296">
        <f t="shared" si="323"/>
        <v>0</v>
      </c>
      <c r="BV1057" s="298">
        <f t="shared" si="324"/>
        <v>1</v>
      </c>
      <c r="BW1057" s="317">
        <v>0</v>
      </c>
      <c r="BX1057" s="296">
        <f t="shared" si="325"/>
        <v>0.43</v>
      </c>
      <c r="BY1057">
        <f t="shared" si="326"/>
        <v>0</v>
      </c>
      <c r="BZ1057" s="302">
        <f t="shared" si="327"/>
        <v>0</v>
      </c>
      <c r="CB1057" s="297">
        <v>0.6</v>
      </c>
      <c r="CC1057" s="297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x14ac:dyDescent="0.25">
      <c r="A1058" s="4">
        <v>2021</v>
      </c>
      <c r="B1058" s="314">
        <v>44279</v>
      </c>
      <c r="C1058" s="4" t="s">
        <v>1493</v>
      </c>
      <c r="D1058" s="4" t="s">
        <v>1494</v>
      </c>
      <c r="F1058" s="4" t="s">
        <v>1495</v>
      </c>
      <c r="G1058" s="5" t="s">
        <v>15</v>
      </c>
      <c r="H1058" s="5" t="s">
        <v>1497</v>
      </c>
      <c r="I1058" s="5" t="s">
        <v>1501</v>
      </c>
      <c r="J1058" s="5" t="s">
        <v>10</v>
      </c>
      <c r="K1058" s="5">
        <v>11</v>
      </c>
      <c r="L1058" s="5" t="s">
        <v>1502</v>
      </c>
      <c r="M1058" s="5">
        <v>1100</v>
      </c>
      <c r="N1058" s="5" t="s">
        <v>170</v>
      </c>
      <c r="O1058" s="6" t="s">
        <v>1498</v>
      </c>
      <c r="P1058" s="6" t="s">
        <v>1499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18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6" t="str">
        <f>+VLOOKUP(G1058,Liste!$A$7:$H$69,8,FALSE)</f>
        <v>Résineux</v>
      </c>
      <c r="BU1058" s="296">
        <f t="shared" si="323"/>
        <v>0</v>
      </c>
      <c r="BV1058" s="298">
        <f t="shared" si="324"/>
        <v>1</v>
      </c>
      <c r="BW1058" s="317">
        <v>0</v>
      </c>
      <c r="BX1058" s="296">
        <f t="shared" si="325"/>
        <v>0.43</v>
      </c>
      <c r="BY1058">
        <f t="shared" si="326"/>
        <v>0</v>
      </c>
      <c r="BZ1058" s="302">
        <f t="shared" si="327"/>
        <v>0</v>
      </c>
      <c r="CB1058" s="297">
        <v>0.6</v>
      </c>
      <c r="CC1058" s="297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x14ac:dyDescent="0.25">
      <c r="A1059" s="4">
        <v>2021</v>
      </c>
      <c r="B1059" s="314">
        <v>44279</v>
      </c>
      <c r="C1059" s="4" t="s">
        <v>1493</v>
      </c>
      <c r="D1059" s="4" t="s">
        <v>1494</v>
      </c>
      <c r="F1059" s="4" t="s">
        <v>1495</v>
      </c>
      <c r="G1059" s="5" t="s">
        <v>15</v>
      </c>
      <c r="H1059" s="5" t="s">
        <v>1497</v>
      </c>
      <c r="I1059" s="5" t="s">
        <v>1501</v>
      </c>
      <c r="J1059" s="5" t="s">
        <v>10</v>
      </c>
      <c r="K1059" s="5">
        <v>11</v>
      </c>
      <c r="L1059" s="5" t="s">
        <v>1502</v>
      </c>
      <c r="M1059" s="5">
        <v>1100</v>
      </c>
      <c r="N1059" s="5" t="s">
        <v>170</v>
      </c>
      <c r="O1059" s="6" t="s">
        <v>1498</v>
      </c>
      <c r="P1059" s="6" t="s">
        <v>1499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18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6" t="str">
        <f>+VLOOKUP(G1059,Liste!$A$7:$H$69,8,FALSE)</f>
        <v>Résineux</v>
      </c>
      <c r="BU1059" s="296">
        <f t="shared" si="323"/>
        <v>0</v>
      </c>
      <c r="BV1059" s="298">
        <f t="shared" si="324"/>
        <v>1</v>
      </c>
      <c r="BW1059" s="317">
        <v>0</v>
      </c>
      <c r="BX1059" s="296">
        <f t="shared" si="325"/>
        <v>0.43</v>
      </c>
      <c r="BY1059">
        <f t="shared" si="326"/>
        <v>0</v>
      </c>
      <c r="BZ1059" s="302">
        <f t="shared" si="327"/>
        <v>0</v>
      </c>
      <c r="CB1059" s="297">
        <v>0.6</v>
      </c>
      <c r="CC1059" s="297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x14ac:dyDescent="0.25">
      <c r="A1060" s="4">
        <v>2021</v>
      </c>
      <c r="B1060" s="314">
        <v>44279</v>
      </c>
      <c r="C1060" s="4" t="s">
        <v>1493</v>
      </c>
      <c r="D1060" s="4" t="s">
        <v>1494</v>
      </c>
      <c r="F1060" s="4" t="s">
        <v>1495</v>
      </c>
      <c r="G1060" s="5" t="s">
        <v>15</v>
      </c>
      <c r="H1060" s="5" t="s">
        <v>1497</v>
      </c>
      <c r="I1060" s="5" t="s">
        <v>1501</v>
      </c>
      <c r="J1060" s="5" t="s">
        <v>10</v>
      </c>
      <c r="K1060" s="5">
        <v>11</v>
      </c>
      <c r="L1060" s="5" t="s">
        <v>1502</v>
      </c>
      <c r="M1060" s="5">
        <v>1100</v>
      </c>
      <c r="N1060" s="5" t="s">
        <v>170</v>
      </c>
      <c r="O1060" s="6" t="s">
        <v>1498</v>
      </c>
      <c r="P1060" s="6" t="s">
        <v>1499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18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6" t="str">
        <f>+VLOOKUP(G1060,Liste!$A$7:$H$69,8,FALSE)</f>
        <v>Résineux</v>
      </c>
      <c r="BU1060" s="296">
        <f t="shared" si="323"/>
        <v>0</v>
      </c>
      <c r="BV1060" s="298">
        <f t="shared" si="324"/>
        <v>1</v>
      </c>
      <c r="BW1060" s="317">
        <v>0</v>
      </c>
      <c r="BX1060" s="296">
        <f t="shared" si="325"/>
        <v>0.43</v>
      </c>
      <c r="BY1060">
        <f t="shared" si="326"/>
        <v>0</v>
      </c>
      <c r="BZ1060" s="302">
        <f t="shared" si="327"/>
        <v>0</v>
      </c>
      <c r="CB1060" s="297">
        <v>0.6</v>
      </c>
      <c r="CC1060" s="297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x14ac:dyDescent="0.25">
      <c r="A1061" s="4">
        <v>2021</v>
      </c>
      <c r="B1061" s="314">
        <v>44279</v>
      </c>
      <c r="C1061" s="4" t="s">
        <v>1493</v>
      </c>
      <c r="D1061" s="4" t="s">
        <v>1494</v>
      </c>
      <c r="F1061" s="4" t="s">
        <v>1495</v>
      </c>
      <c r="G1061" s="5" t="s">
        <v>15</v>
      </c>
      <c r="H1061" s="5" t="s">
        <v>1497</v>
      </c>
      <c r="I1061" s="5" t="s">
        <v>1501</v>
      </c>
      <c r="J1061" s="5" t="s">
        <v>10</v>
      </c>
      <c r="K1061" s="5">
        <v>11</v>
      </c>
      <c r="L1061" s="5" t="s">
        <v>1502</v>
      </c>
      <c r="M1061" s="5">
        <v>1100</v>
      </c>
      <c r="N1061" s="5" t="s">
        <v>170</v>
      </c>
      <c r="O1061" s="6" t="s">
        <v>1498</v>
      </c>
      <c r="P1061" s="6" t="s">
        <v>1499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18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6" t="str">
        <f>+VLOOKUP(G1061,Liste!$A$7:$H$69,8,FALSE)</f>
        <v>Résineux</v>
      </c>
      <c r="BU1061" s="296">
        <f t="shared" si="323"/>
        <v>0</v>
      </c>
      <c r="BV1061" s="298">
        <f t="shared" si="324"/>
        <v>1</v>
      </c>
      <c r="BW1061" s="317">
        <v>0</v>
      </c>
      <c r="BX1061" s="296">
        <f t="shared" si="325"/>
        <v>0.43</v>
      </c>
      <c r="BY1061">
        <f t="shared" si="326"/>
        <v>0</v>
      </c>
      <c r="BZ1061" s="302">
        <f t="shared" si="327"/>
        <v>0</v>
      </c>
      <c r="CB1061" s="297">
        <v>0.6</v>
      </c>
      <c r="CC1061" s="297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x14ac:dyDescent="0.25">
      <c r="A1062" s="4">
        <v>2021</v>
      </c>
      <c r="B1062" s="314">
        <v>44279</v>
      </c>
      <c r="C1062" s="4" t="s">
        <v>1493</v>
      </c>
      <c r="D1062" s="4" t="s">
        <v>1494</v>
      </c>
      <c r="F1062" s="4" t="s">
        <v>1495</v>
      </c>
      <c r="G1062" s="5" t="s">
        <v>15</v>
      </c>
      <c r="H1062" s="5" t="s">
        <v>1497</v>
      </c>
      <c r="I1062" s="5" t="s">
        <v>1501</v>
      </c>
      <c r="J1062" s="5" t="s">
        <v>10</v>
      </c>
      <c r="K1062" s="5">
        <v>11</v>
      </c>
      <c r="L1062" s="5" t="s">
        <v>1502</v>
      </c>
      <c r="M1062" s="5">
        <v>1100</v>
      </c>
      <c r="N1062" s="5" t="s">
        <v>170</v>
      </c>
      <c r="O1062" s="6" t="s">
        <v>1498</v>
      </c>
      <c r="P1062" s="6" t="s">
        <v>1499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18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6" t="str">
        <f>+VLOOKUP(G1062,Liste!$A$7:$H$69,8,FALSE)</f>
        <v>Résineux</v>
      </c>
      <c r="BU1062" s="296">
        <f t="shared" si="323"/>
        <v>0</v>
      </c>
      <c r="BV1062" s="298">
        <f t="shared" si="324"/>
        <v>1</v>
      </c>
      <c r="BW1062" s="317">
        <v>0</v>
      </c>
      <c r="BX1062" s="296">
        <f t="shared" si="325"/>
        <v>0.43</v>
      </c>
      <c r="BY1062">
        <f t="shared" si="326"/>
        <v>0</v>
      </c>
      <c r="BZ1062" s="302">
        <f t="shared" si="327"/>
        <v>0</v>
      </c>
      <c r="CB1062" s="297">
        <v>0.6</v>
      </c>
      <c r="CC1062" s="297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x14ac:dyDescent="0.25">
      <c r="A1063" s="4">
        <v>2021</v>
      </c>
      <c r="B1063" s="314">
        <v>44279</v>
      </c>
      <c r="C1063" s="4" t="s">
        <v>1493</v>
      </c>
      <c r="D1063" s="4" t="s">
        <v>1494</v>
      </c>
      <c r="F1063" s="4" t="s">
        <v>1495</v>
      </c>
      <c r="G1063" s="5" t="s">
        <v>15</v>
      </c>
      <c r="H1063" s="5" t="s">
        <v>1497</v>
      </c>
      <c r="I1063" s="5" t="s">
        <v>1501</v>
      </c>
      <c r="J1063" s="5" t="s">
        <v>10</v>
      </c>
      <c r="K1063" s="5">
        <v>11</v>
      </c>
      <c r="L1063" s="5" t="s">
        <v>1502</v>
      </c>
      <c r="M1063" s="5">
        <v>1100</v>
      </c>
      <c r="N1063" s="5" t="s">
        <v>170</v>
      </c>
      <c r="O1063" s="6" t="s">
        <v>1498</v>
      </c>
      <c r="P1063" s="6" t="s">
        <v>1499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18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6" t="str">
        <f>+VLOOKUP(G1063,Liste!$A$7:$H$69,8,FALSE)</f>
        <v>Résineux</v>
      </c>
      <c r="BU1063" s="296">
        <f t="shared" si="323"/>
        <v>0</v>
      </c>
      <c r="BV1063" s="298">
        <f t="shared" si="324"/>
        <v>1</v>
      </c>
      <c r="BW1063" s="317">
        <v>0</v>
      </c>
      <c r="BX1063" s="296">
        <f t="shared" si="325"/>
        <v>0.43</v>
      </c>
      <c r="BY1063">
        <f t="shared" si="326"/>
        <v>0</v>
      </c>
      <c r="BZ1063" s="302">
        <f t="shared" si="327"/>
        <v>0</v>
      </c>
      <c r="CB1063" s="297">
        <v>0.6</v>
      </c>
      <c r="CC1063" s="297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x14ac:dyDescent="0.25">
      <c r="A1064" s="4">
        <v>2021</v>
      </c>
      <c r="B1064" s="314">
        <v>44279</v>
      </c>
      <c r="C1064" s="4" t="s">
        <v>1493</v>
      </c>
      <c r="D1064" s="4" t="s">
        <v>1494</v>
      </c>
      <c r="F1064" s="4" t="s">
        <v>1495</v>
      </c>
      <c r="G1064" s="5" t="s">
        <v>15</v>
      </c>
      <c r="H1064" s="5" t="s">
        <v>1497</v>
      </c>
      <c r="I1064" s="5" t="s">
        <v>1501</v>
      </c>
      <c r="J1064" s="5" t="s">
        <v>10</v>
      </c>
      <c r="K1064" s="5">
        <v>11</v>
      </c>
      <c r="L1064" s="5" t="s">
        <v>1502</v>
      </c>
      <c r="M1064" s="5">
        <v>1100</v>
      </c>
      <c r="N1064" s="5" t="s">
        <v>170</v>
      </c>
      <c r="O1064" s="6" t="s">
        <v>1498</v>
      </c>
      <c r="P1064" s="6" t="s">
        <v>1499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18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6" t="str">
        <f>+VLOOKUP(G1064,Liste!$A$7:$H$69,8,FALSE)</f>
        <v>Résineux</v>
      </c>
      <c r="BU1064" s="296">
        <f t="shared" si="323"/>
        <v>0</v>
      </c>
      <c r="BV1064" s="298">
        <f t="shared" si="324"/>
        <v>1</v>
      </c>
      <c r="BW1064" s="317">
        <v>0</v>
      </c>
      <c r="BX1064" s="296">
        <f t="shared" si="325"/>
        <v>0.43</v>
      </c>
      <c r="BY1064">
        <f t="shared" si="326"/>
        <v>0</v>
      </c>
      <c r="BZ1064" s="302">
        <f t="shared" si="327"/>
        <v>0</v>
      </c>
      <c r="CB1064" s="297">
        <v>0.6</v>
      </c>
      <c r="CC1064" s="297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14">
        <v>44279</v>
      </c>
      <c r="C1065" s="4" t="s">
        <v>1493</v>
      </c>
      <c r="D1065" s="4" t="s">
        <v>1494</v>
      </c>
      <c r="F1065" s="4" t="s">
        <v>1495</v>
      </c>
      <c r="G1065" s="5" t="s">
        <v>432</v>
      </c>
      <c r="H1065" s="5" t="s">
        <v>1497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1498</v>
      </c>
      <c r="P1065" s="6" t="s">
        <v>1499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18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6" t="str">
        <f>+VLOOKUP(G1065,Liste!$A$7:$H$69,8,FALSE)</f>
        <v>Résineux</v>
      </c>
      <c r="BU1065" s="296">
        <f t="shared" si="323"/>
        <v>0</v>
      </c>
      <c r="BV1065" s="298">
        <f t="shared" si="324"/>
        <v>1</v>
      </c>
      <c r="BW1065" s="317">
        <v>0</v>
      </c>
      <c r="BX1065" s="296">
        <f t="shared" si="325"/>
        <v>0.43</v>
      </c>
      <c r="BY1065">
        <f t="shared" si="326"/>
        <v>0</v>
      </c>
      <c r="BZ1065" s="302">
        <f t="shared" si="327"/>
        <v>0</v>
      </c>
      <c r="CB1065" s="297">
        <v>0.6</v>
      </c>
      <c r="CC1065" s="297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14">
        <v>44279</v>
      </c>
      <c r="C1066" s="4" t="s">
        <v>1493</v>
      </c>
      <c r="D1066" s="4" t="s">
        <v>1494</v>
      </c>
      <c r="F1066" s="4" t="s">
        <v>1495</v>
      </c>
      <c r="G1066" s="5" t="s">
        <v>432</v>
      </c>
      <c r="H1066" s="5" t="s">
        <v>1497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1498</v>
      </c>
      <c r="P1066" s="6" t="s">
        <v>1499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18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6" t="str">
        <f>+VLOOKUP(G1066,Liste!$A$7:$H$69,8,FALSE)</f>
        <v>Résineux</v>
      </c>
      <c r="BU1066" s="296">
        <f t="shared" si="323"/>
        <v>0</v>
      </c>
      <c r="BV1066" s="298">
        <f t="shared" si="324"/>
        <v>1</v>
      </c>
      <c r="BW1066" s="317">
        <v>0</v>
      </c>
      <c r="BX1066" s="296">
        <f t="shared" si="325"/>
        <v>0.43</v>
      </c>
      <c r="BY1066">
        <f t="shared" si="326"/>
        <v>0</v>
      </c>
      <c r="BZ1066" s="302">
        <f t="shared" si="327"/>
        <v>0</v>
      </c>
      <c r="CB1066" s="297">
        <v>0.6</v>
      </c>
      <c r="CC1066" s="297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14">
        <v>44279</v>
      </c>
      <c r="C1067" s="4" t="s">
        <v>1493</v>
      </c>
      <c r="D1067" s="4" t="s">
        <v>1494</v>
      </c>
      <c r="F1067" s="4" t="s">
        <v>1495</v>
      </c>
      <c r="G1067" s="5" t="s">
        <v>432</v>
      </c>
      <c r="H1067" s="5" t="s">
        <v>1497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1498</v>
      </c>
      <c r="P1067" s="6" t="s">
        <v>1499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18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6" t="str">
        <f>+VLOOKUP(G1067,Liste!$A$7:$H$69,8,FALSE)</f>
        <v>Résineux</v>
      </c>
      <c r="BU1067" s="296">
        <f t="shared" si="323"/>
        <v>0</v>
      </c>
      <c r="BV1067" s="298">
        <f t="shared" si="324"/>
        <v>1</v>
      </c>
      <c r="BW1067" s="317">
        <v>0</v>
      </c>
      <c r="BX1067" s="296">
        <f t="shared" si="325"/>
        <v>0.43</v>
      </c>
      <c r="BY1067">
        <f t="shared" si="326"/>
        <v>0</v>
      </c>
      <c r="BZ1067" s="302">
        <f t="shared" si="327"/>
        <v>0</v>
      </c>
      <c r="CB1067" s="297">
        <v>0.6</v>
      </c>
      <c r="CC1067" s="297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14">
        <v>44279</v>
      </c>
      <c r="C1068" s="4" t="s">
        <v>1493</v>
      </c>
      <c r="D1068" s="4" t="s">
        <v>1494</v>
      </c>
      <c r="F1068" s="4" t="s">
        <v>1495</v>
      </c>
      <c r="G1068" s="5" t="s">
        <v>432</v>
      </c>
      <c r="H1068" s="5" t="s">
        <v>1497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1498</v>
      </c>
      <c r="P1068" s="6" t="s">
        <v>1499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18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6" t="str">
        <f>+VLOOKUP(G1068,Liste!$A$7:$H$69,8,FALSE)</f>
        <v>Résineux</v>
      </c>
      <c r="BU1068" s="296">
        <f t="shared" si="323"/>
        <v>0</v>
      </c>
      <c r="BV1068" s="298">
        <f t="shared" si="324"/>
        <v>1</v>
      </c>
      <c r="BW1068" s="317">
        <v>0</v>
      </c>
      <c r="BX1068" s="296">
        <f t="shared" si="325"/>
        <v>0.43</v>
      </c>
      <c r="BY1068">
        <f t="shared" si="326"/>
        <v>0</v>
      </c>
      <c r="BZ1068" s="302">
        <f t="shared" si="327"/>
        <v>0</v>
      </c>
      <c r="CB1068" s="297">
        <v>0.6</v>
      </c>
      <c r="CC1068" s="297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14">
        <v>44279</v>
      </c>
      <c r="C1069" s="4" t="s">
        <v>1493</v>
      </c>
      <c r="D1069" s="4" t="s">
        <v>1494</v>
      </c>
      <c r="F1069" s="4" t="s">
        <v>1495</v>
      </c>
      <c r="G1069" s="5" t="s">
        <v>432</v>
      </c>
      <c r="H1069" s="5" t="s">
        <v>1497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1498</v>
      </c>
      <c r="P1069" s="6" t="s">
        <v>1499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18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6" t="str">
        <f>+VLOOKUP(G1069,Liste!$A$7:$H$69,8,FALSE)</f>
        <v>Résineux</v>
      </c>
      <c r="BU1069" s="296">
        <f t="shared" si="323"/>
        <v>0</v>
      </c>
      <c r="BV1069" s="298">
        <f t="shared" si="324"/>
        <v>1</v>
      </c>
      <c r="BW1069" s="317">
        <v>0</v>
      </c>
      <c r="BX1069" s="296">
        <f t="shared" si="325"/>
        <v>0.43</v>
      </c>
      <c r="BY1069">
        <f t="shared" si="326"/>
        <v>0</v>
      </c>
      <c r="BZ1069" s="302">
        <f t="shared" si="327"/>
        <v>0</v>
      </c>
      <c r="CB1069" s="297">
        <v>0.6</v>
      </c>
      <c r="CC1069" s="297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14">
        <v>44279</v>
      </c>
      <c r="C1070" s="4" t="s">
        <v>1493</v>
      </c>
      <c r="D1070" s="4" t="s">
        <v>1494</v>
      </c>
      <c r="F1070" s="4" t="s">
        <v>1495</v>
      </c>
      <c r="G1070" s="5" t="s">
        <v>432</v>
      </c>
      <c r="H1070" s="5" t="s">
        <v>1497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1498</v>
      </c>
      <c r="P1070" s="6" t="s">
        <v>1499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18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6" t="str">
        <f>+VLOOKUP(G1070,Liste!$A$7:$H$69,8,FALSE)</f>
        <v>Résineux</v>
      </c>
      <c r="BU1070" s="296">
        <f t="shared" si="323"/>
        <v>0</v>
      </c>
      <c r="BV1070" s="298">
        <f t="shared" si="324"/>
        <v>1</v>
      </c>
      <c r="BW1070" s="317">
        <v>0</v>
      </c>
      <c r="BX1070" s="296">
        <f t="shared" si="325"/>
        <v>0.43</v>
      </c>
      <c r="BY1070">
        <f t="shared" si="326"/>
        <v>0</v>
      </c>
      <c r="BZ1070" s="302">
        <f t="shared" si="327"/>
        <v>0</v>
      </c>
      <c r="CB1070" s="297">
        <v>0.6</v>
      </c>
      <c r="CC1070" s="297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14">
        <v>44279</v>
      </c>
      <c r="C1071" s="4" t="s">
        <v>1493</v>
      </c>
      <c r="D1071" s="4" t="s">
        <v>1494</v>
      </c>
      <c r="F1071" s="4" t="s">
        <v>1495</v>
      </c>
      <c r="G1071" s="5" t="s">
        <v>432</v>
      </c>
      <c r="H1071" s="5" t="s">
        <v>1497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1498</v>
      </c>
      <c r="P1071" s="6" t="s">
        <v>1499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18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6" t="str">
        <f>+VLOOKUP(G1071,Liste!$A$7:$H$69,8,FALSE)</f>
        <v>Résineux</v>
      </c>
      <c r="BU1071" s="296">
        <f t="shared" si="323"/>
        <v>0</v>
      </c>
      <c r="BV1071" s="298">
        <f t="shared" si="324"/>
        <v>1</v>
      </c>
      <c r="BW1071" s="317">
        <v>0</v>
      </c>
      <c r="BX1071" s="296">
        <f t="shared" si="325"/>
        <v>0.43</v>
      </c>
      <c r="BY1071">
        <f t="shared" si="326"/>
        <v>0</v>
      </c>
      <c r="BZ1071" s="302">
        <f t="shared" si="327"/>
        <v>0</v>
      </c>
      <c r="CB1071" s="297">
        <v>0.6</v>
      </c>
      <c r="CC1071" s="297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14">
        <v>44279</v>
      </c>
      <c r="C1072" s="4" t="s">
        <v>1493</v>
      </c>
      <c r="D1072" s="4" t="s">
        <v>1494</v>
      </c>
      <c r="F1072" s="4" t="s">
        <v>1495</v>
      </c>
      <c r="G1072" s="5" t="s">
        <v>432</v>
      </c>
      <c r="H1072" s="5" t="s">
        <v>1497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1498</v>
      </c>
      <c r="P1072" s="6" t="s">
        <v>1499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18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6" t="str">
        <f>+VLOOKUP(G1072,Liste!$A$7:$H$69,8,FALSE)</f>
        <v>Résineux</v>
      </c>
      <c r="BU1072" s="296">
        <f t="shared" si="323"/>
        <v>0</v>
      </c>
      <c r="BV1072" s="298">
        <f t="shared" si="324"/>
        <v>1</v>
      </c>
      <c r="BW1072" s="317">
        <v>0</v>
      </c>
      <c r="BX1072" s="296">
        <f t="shared" si="325"/>
        <v>0.43</v>
      </c>
      <c r="BY1072">
        <f t="shared" si="326"/>
        <v>0</v>
      </c>
      <c r="BZ1072" s="302">
        <f t="shared" si="327"/>
        <v>0</v>
      </c>
      <c r="CB1072" s="297">
        <v>0.6</v>
      </c>
      <c r="CC1072" s="297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14">
        <v>44279</v>
      </c>
      <c r="C1073" s="4" t="s">
        <v>1493</v>
      </c>
      <c r="D1073" s="4" t="s">
        <v>1494</v>
      </c>
      <c r="F1073" s="4" t="s">
        <v>1495</v>
      </c>
      <c r="G1073" s="5" t="s">
        <v>432</v>
      </c>
      <c r="H1073" s="5" t="s">
        <v>1497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1498</v>
      </c>
      <c r="P1073" s="6" t="s">
        <v>1499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18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6" t="str">
        <f>+VLOOKUP(G1073,Liste!$A$7:$H$69,8,FALSE)</f>
        <v>Résineux</v>
      </c>
      <c r="BU1073" s="296">
        <f t="shared" si="323"/>
        <v>0</v>
      </c>
      <c r="BV1073" s="298">
        <f t="shared" si="324"/>
        <v>1</v>
      </c>
      <c r="BW1073" s="317">
        <v>0</v>
      </c>
      <c r="BX1073" s="296">
        <f t="shared" si="325"/>
        <v>0.43</v>
      </c>
      <c r="BY1073">
        <f t="shared" si="326"/>
        <v>0</v>
      </c>
      <c r="BZ1073" s="302">
        <f t="shared" si="327"/>
        <v>0</v>
      </c>
      <c r="CB1073" s="297">
        <v>0.6</v>
      </c>
      <c r="CC1073" s="297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14">
        <v>44279</v>
      </c>
      <c r="C1074" s="4" t="s">
        <v>1493</v>
      </c>
      <c r="D1074" s="4" t="s">
        <v>1494</v>
      </c>
      <c r="F1074" s="4" t="s">
        <v>1495</v>
      </c>
      <c r="G1074" s="5" t="s">
        <v>432</v>
      </c>
      <c r="H1074" s="5" t="s">
        <v>1497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1498</v>
      </c>
      <c r="P1074" s="6" t="s">
        <v>1499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18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6" t="str">
        <f>+VLOOKUP(G1074,Liste!$A$7:$H$69,8,FALSE)</f>
        <v>Résineux</v>
      </c>
      <c r="BU1074" s="296">
        <f t="shared" si="323"/>
        <v>0</v>
      </c>
      <c r="BV1074" s="298">
        <f t="shared" si="324"/>
        <v>1</v>
      </c>
      <c r="BW1074" s="317">
        <v>0</v>
      </c>
      <c r="BX1074" s="296">
        <f t="shared" si="325"/>
        <v>0.43</v>
      </c>
      <c r="BY1074">
        <f t="shared" si="326"/>
        <v>0</v>
      </c>
      <c r="BZ1074" s="302">
        <f t="shared" si="327"/>
        <v>0</v>
      </c>
      <c r="CB1074" s="297">
        <v>0.6</v>
      </c>
      <c r="CC1074" s="297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14">
        <v>44279</v>
      </c>
      <c r="C1075" s="4" t="s">
        <v>1493</v>
      </c>
      <c r="D1075" s="4" t="s">
        <v>1494</v>
      </c>
      <c r="F1075" s="4" t="s">
        <v>1495</v>
      </c>
      <c r="G1075" s="5" t="s">
        <v>432</v>
      </c>
      <c r="H1075" s="5" t="s">
        <v>1497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1498</v>
      </c>
      <c r="P1075" s="6" t="s">
        <v>1499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18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6" t="str">
        <f>+VLOOKUP(G1075,Liste!$A$7:$H$69,8,FALSE)</f>
        <v>Résineux</v>
      </c>
      <c r="BU1075" s="296">
        <f t="shared" si="323"/>
        <v>0</v>
      </c>
      <c r="BV1075" s="298">
        <f t="shared" si="324"/>
        <v>1</v>
      </c>
      <c r="BW1075" s="317">
        <v>0</v>
      </c>
      <c r="BX1075" s="296">
        <f t="shared" si="325"/>
        <v>0.43</v>
      </c>
      <c r="BY1075">
        <f t="shared" si="326"/>
        <v>0</v>
      </c>
      <c r="BZ1075" s="302">
        <f t="shared" si="327"/>
        <v>0</v>
      </c>
      <c r="CB1075" s="297">
        <v>0.6</v>
      </c>
      <c r="CC1075" s="297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14">
        <v>44279</v>
      </c>
      <c r="C1076" s="4" t="s">
        <v>1493</v>
      </c>
      <c r="D1076" s="4" t="s">
        <v>1494</v>
      </c>
      <c r="F1076" s="4" t="s">
        <v>1495</v>
      </c>
      <c r="G1076" s="5" t="s">
        <v>432</v>
      </c>
      <c r="H1076" s="5" t="s">
        <v>1497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1498</v>
      </c>
      <c r="P1076" s="6" t="s">
        <v>1499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18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6" t="str">
        <f>+VLOOKUP(G1076,Liste!$A$7:$H$69,8,FALSE)</f>
        <v>Résineux</v>
      </c>
      <c r="BU1076" s="296">
        <f t="shared" si="323"/>
        <v>0</v>
      </c>
      <c r="BV1076" s="298">
        <f t="shared" si="324"/>
        <v>1</v>
      </c>
      <c r="BW1076" s="317">
        <v>0</v>
      </c>
      <c r="BX1076" s="296">
        <f t="shared" si="325"/>
        <v>0.43</v>
      </c>
      <c r="BY1076">
        <f t="shared" si="326"/>
        <v>0</v>
      </c>
      <c r="BZ1076" s="302">
        <f t="shared" si="327"/>
        <v>0</v>
      </c>
      <c r="CB1076" s="297">
        <v>0.6</v>
      </c>
      <c r="CC1076" s="297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14">
        <v>44279</v>
      </c>
      <c r="C1077" s="4" t="s">
        <v>1493</v>
      </c>
      <c r="D1077" s="4" t="s">
        <v>1494</v>
      </c>
      <c r="F1077" s="4" t="s">
        <v>1495</v>
      </c>
      <c r="G1077" s="5" t="s">
        <v>432</v>
      </c>
      <c r="H1077" s="5" t="s">
        <v>1497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1498</v>
      </c>
      <c r="P1077" s="6" t="s">
        <v>1499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18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6" t="str">
        <f>+VLOOKUP(G1077,Liste!$A$7:$H$69,8,FALSE)</f>
        <v>Résineux</v>
      </c>
      <c r="BU1077" s="296">
        <f t="shared" si="323"/>
        <v>0</v>
      </c>
      <c r="BV1077" s="298">
        <f t="shared" si="324"/>
        <v>1</v>
      </c>
      <c r="BW1077" s="317">
        <v>0</v>
      </c>
      <c r="BX1077" s="296">
        <f t="shared" si="325"/>
        <v>0.43</v>
      </c>
      <c r="BY1077">
        <f t="shared" si="326"/>
        <v>0</v>
      </c>
      <c r="BZ1077" s="302">
        <f t="shared" si="327"/>
        <v>0</v>
      </c>
      <c r="CB1077" s="297">
        <v>0.6</v>
      </c>
      <c r="CC1077" s="297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14">
        <v>44279</v>
      </c>
      <c r="C1078" s="4" t="s">
        <v>1493</v>
      </c>
      <c r="D1078" s="4" t="s">
        <v>1494</v>
      </c>
      <c r="F1078" s="4" t="s">
        <v>1495</v>
      </c>
      <c r="G1078" s="5" t="s">
        <v>432</v>
      </c>
      <c r="H1078" s="5" t="s">
        <v>1497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1498</v>
      </c>
      <c r="P1078" s="6" t="s">
        <v>1499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18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6" t="str">
        <f>+VLOOKUP(G1078,Liste!$A$7:$H$69,8,FALSE)</f>
        <v>Résineux</v>
      </c>
      <c r="BU1078" s="296">
        <f t="shared" si="323"/>
        <v>0</v>
      </c>
      <c r="BV1078" s="298">
        <f t="shared" si="324"/>
        <v>1</v>
      </c>
      <c r="BW1078" s="317">
        <v>0</v>
      </c>
      <c r="BX1078" s="296">
        <f t="shared" si="325"/>
        <v>0.43</v>
      </c>
      <c r="BY1078">
        <f t="shared" si="326"/>
        <v>0</v>
      </c>
      <c r="BZ1078" s="302">
        <f t="shared" si="327"/>
        <v>0</v>
      </c>
      <c r="CB1078" s="297">
        <v>0.6</v>
      </c>
      <c r="CC1078" s="297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14">
        <v>44279</v>
      </c>
      <c r="C1079" s="4" t="s">
        <v>1493</v>
      </c>
      <c r="D1079" s="4" t="s">
        <v>1494</v>
      </c>
      <c r="F1079" s="4" t="s">
        <v>1495</v>
      </c>
      <c r="G1079" s="5" t="s">
        <v>432</v>
      </c>
      <c r="H1079" s="5" t="s">
        <v>1497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1498</v>
      </c>
      <c r="P1079" s="6" t="s">
        <v>1499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18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6" t="str">
        <f>+VLOOKUP(G1079,Liste!$A$7:$H$69,8,FALSE)</f>
        <v>Résineux</v>
      </c>
      <c r="BU1079" s="296">
        <f t="shared" si="323"/>
        <v>0</v>
      </c>
      <c r="BV1079" s="298">
        <f t="shared" si="324"/>
        <v>1</v>
      </c>
      <c r="BW1079" s="317">
        <v>0</v>
      </c>
      <c r="BX1079" s="296">
        <f t="shared" si="325"/>
        <v>0.43</v>
      </c>
      <c r="BY1079">
        <f t="shared" si="326"/>
        <v>0</v>
      </c>
      <c r="BZ1079" s="302">
        <f t="shared" si="327"/>
        <v>0</v>
      </c>
      <c r="CB1079" s="297">
        <v>0.6</v>
      </c>
      <c r="CC1079" s="297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14">
        <v>44279</v>
      </c>
      <c r="C1080" s="4" t="s">
        <v>1493</v>
      </c>
      <c r="D1080" s="4" t="s">
        <v>1494</v>
      </c>
      <c r="F1080" s="4" t="s">
        <v>1495</v>
      </c>
      <c r="G1080" s="5" t="s">
        <v>432</v>
      </c>
      <c r="H1080" s="5" t="s">
        <v>1497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1498</v>
      </c>
      <c r="P1080" s="6" t="s">
        <v>1499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18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6" t="str">
        <f>+VLOOKUP(G1080,Liste!$A$7:$H$69,8,FALSE)</f>
        <v>Résineux</v>
      </c>
      <c r="BU1080" s="296">
        <f t="shared" si="323"/>
        <v>0</v>
      </c>
      <c r="BV1080" s="298">
        <f t="shared" si="324"/>
        <v>1</v>
      </c>
      <c r="BW1080" s="317">
        <v>0</v>
      </c>
      <c r="BX1080" s="296">
        <f t="shared" si="325"/>
        <v>0.43</v>
      </c>
      <c r="BY1080">
        <f t="shared" si="326"/>
        <v>0</v>
      </c>
      <c r="BZ1080" s="302">
        <f t="shared" si="327"/>
        <v>0</v>
      </c>
      <c r="CB1080" s="297">
        <v>0.6</v>
      </c>
      <c r="CC1080" s="297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14">
        <v>44279</v>
      </c>
      <c r="C1081" s="4" t="s">
        <v>1493</v>
      </c>
      <c r="D1081" s="4" t="s">
        <v>1494</v>
      </c>
      <c r="F1081" s="4" t="s">
        <v>1495</v>
      </c>
      <c r="G1081" s="5" t="s">
        <v>432</v>
      </c>
      <c r="H1081" s="5" t="s">
        <v>1497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1498</v>
      </c>
      <c r="P1081" s="6" t="s">
        <v>1499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18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6" t="str">
        <f>+VLOOKUP(G1081,Liste!$A$7:$H$69,8,FALSE)</f>
        <v>Résineux</v>
      </c>
      <c r="BU1081" s="296">
        <f t="shared" si="323"/>
        <v>0</v>
      </c>
      <c r="BV1081" s="298">
        <f t="shared" si="324"/>
        <v>1</v>
      </c>
      <c r="BW1081" s="317">
        <v>0</v>
      </c>
      <c r="BX1081" s="296">
        <f t="shared" si="325"/>
        <v>0.43</v>
      </c>
      <c r="BY1081">
        <f t="shared" si="326"/>
        <v>0</v>
      </c>
      <c r="BZ1081" s="302">
        <f t="shared" si="327"/>
        <v>0</v>
      </c>
      <c r="CB1081" s="297">
        <v>0.6</v>
      </c>
      <c r="CC1081" s="297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14">
        <v>44279</v>
      </c>
      <c r="C1082" s="4" t="s">
        <v>1493</v>
      </c>
      <c r="D1082" s="4" t="s">
        <v>1494</v>
      </c>
      <c r="F1082" s="4" t="s">
        <v>1495</v>
      </c>
      <c r="G1082" s="5" t="s">
        <v>432</v>
      </c>
      <c r="H1082" s="5" t="s">
        <v>1497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1498</v>
      </c>
      <c r="P1082" s="6" t="s">
        <v>1499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18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6" t="str">
        <f>+VLOOKUP(G1082,Liste!$A$7:$H$69,8,FALSE)</f>
        <v>Résineux</v>
      </c>
      <c r="BU1082" s="296">
        <f t="shared" si="323"/>
        <v>0</v>
      </c>
      <c r="BV1082" s="298">
        <f t="shared" si="324"/>
        <v>1</v>
      </c>
      <c r="BW1082" s="317">
        <v>0</v>
      </c>
      <c r="BX1082" s="296">
        <f t="shared" si="325"/>
        <v>0.43</v>
      </c>
      <c r="BY1082">
        <f t="shared" si="326"/>
        <v>0</v>
      </c>
      <c r="BZ1082" s="302">
        <f t="shared" si="327"/>
        <v>0</v>
      </c>
      <c r="CB1082" s="297">
        <v>0.6</v>
      </c>
      <c r="CC1082" s="297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14">
        <v>44279</v>
      </c>
      <c r="C1083" s="4" t="s">
        <v>1493</v>
      </c>
      <c r="D1083" s="4" t="s">
        <v>1494</v>
      </c>
      <c r="F1083" s="4" t="s">
        <v>1495</v>
      </c>
      <c r="G1083" s="5" t="s">
        <v>432</v>
      </c>
      <c r="H1083" s="5" t="s">
        <v>1497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1498</v>
      </c>
      <c r="P1083" s="6" t="s">
        <v>1499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18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6" t="str">
        <f>+VLOOKUP(G1083,Liste!$A$7:$H$69,8,FALSE)</f>
        <v>Résineux</v>
      </c>
      <c r="BU1083" s="296">
        <f t="shared" si="323"/>
        <v>0</v>
      </c>
      <c r="BV1083" s="298">
        <f t="shared" si="324"/>
        <v>1</v>
      </c>
      <c r="BW1083" s="317">
        <v>0</v>
      </c>
      <c r="BX1083" s="296">
        <f t="shared" si="325"/>
        <v>0.43</v>
      </c>
      <c r="BY1083">
        <f t="shared" si="326"/>
        <v>0</v>
      </c>
      <c r="BZ1083" s="302">
        <f t="shared" si="327"/>
        <v>0</v>
      </c>
      <c r="CB1083" s="297">
        <v>0.6</v>
      </c>
      <c r="CC1083" s="297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14">
        <v>44279</v>
      </c>
      <c r="C1084" s="4" t="s">
        <v>1493</v>
      </c>
      <c r="D1084" s="4" t="s">
        <v>1494</v>
      </c>
      <c r="F1084" s="4" t="s">
        <v>1495</v>
      </c>
      <c r="G1084" s="5" t="s">
        <v>432</v>
      </c>
      <c r="H1084" s="5" t="s">
        <v>1497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1498</v>
      </c>
      <c r="P1084" s="6" t="s">
        <v>1499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18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6" t="str">
        <f>+VLOOKUP(G1084,Liste!$A$7:$H$69,8,FALSE)</f>
        <v>Résineux</v>
      </c>
      <c r="BU1084" s="296">
        <f t="shared" si="323"/>
        <v>0</v>
      </c>
      <c r="BV1084" s="298">
        <f t="shared" si="324"/>
        <v>1</v>
      </c>
      <c r="BW1084" s="317">
        <v>0</v>
      </c>
      <c r="BX1084" s="296">
        <f t="shared" si="325"/>
        <v>0.43</v>
      </c>
      <c r="BY1084">
        <f t="shared" si="326"/>
        <v>0</v>
      </c>
      <c r="BZ1084" s="302">
        <f t="shared" si="327"/>
        <v>0</v>
      </c>
      <c r="CB1084" s="297">
        <v>0.6</v>
      </c>
      <c r="CC1084" s="297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14">
        <v>44279</v>
      </c>
      <c r="C1085" s="4" t="s">
        <v>1493</v>
      </c>
      <c r="D1085" s="4" t="s">
        <v>1494</v>
      </c>
      <c r="F1085" s="4" t="s">
        <v>1495</v>
      </c>
      <c r="G1085" s="5" t="s">
        <v>432</v>
      </c>
      <c r="H1085" s="5" t="s">
        <v>1497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1498</v>
      </c>
      <c r="P1085" s="6" t="s">
        <v>1499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18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6" t="str">
        <f>+VLOOKUP(G1085,Liste!$A$7:$H$69,8,FALSE)</f>
        <v>Résineux</v>
      </c>
      <c r="BU1085" s="296">
        <f t="shared" si="323"/>
        <v>0</v>
      </c>
      <c r="BV1085" s="298">
        <f t="shared" si="324"/>
        <v>1</v>
      </c>
      <c r="BW1085" s="317">
        <v>0</v>
      </c>
      <c r="BX1085" s="296">
        <f t="shared" si="325"/>
        <v>0.43</v>
      </c>
      <c r="BY1085">
        <f t="shared" si="326"/>
        <v>0</v>
      </c>
      <c r="BZ1085" s="302">
        <f t="shared" si="327"/>
        <v>0</v>
      </c>
      <c r="CB1085" s="297">
        <v>0.6</v>
      </c>
      <c r="CC1085" s="297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14">
        <v>44279</v>
      </c>
      <c r="C1086" s="4" t="s">
        <v>1493</v>
      </c>
      <c r="D1086" s="4" t="s">
        <v>1494</v>
      </c>
      <c r="F1086" s="4" t="s">
        <v>1495</v>
      </c>
      <c r="G1086" s="5" t="s">
        <v>432</v>
      </c>
      <c r="H1086" s="5" t="s">
        <v>1497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1498</v>
      </c>
      <c r="P1086" s="6" t="s">
        <v>1499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18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6" t="str">
        <f>+VLOOKUP(G1086,Liste!$A$7:$H$69,8,FALSE)</f>
        <v>Résineux</v>
      </c>
      <c r="BU1086" s="296">
        <f t="shared" si="323"/>
        <v>0</v>
      </c>
      <c r="BV1086" s="298">
        <f t="shared" si="324"/>
        <v>1</v>
      </c>
      <c r="BW1086" s="317">
        <v>0</v>
      </c>
      <c r="BX1086" s="296">
        <f t="shared" si="325"/>
        <v>0.43</v>
      </c>
      <c r="BY1086">
        <f t="shared" si="326"/>
        <v>0</v>
      </c>
      <c r="BZ1086" s="302">
        <f t="shared" si="327"/>
        <v>0</v>
      </c>
      <c r="CB1086" s="297">
        <v>0.6</v>
      </c>
      <c r="CC1086" s="297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14">
        <v>44279</v>
      </c>
      <c r="C1087" s="4" t="s">
        <v>1493</v>
      </c>
      <c r="D1087" s="4" t="s">
        <v>1494</v>
      </c>
      <c r="F1087" s="4" t="s">
        <v>1495</v>
      </c>
      <c r="G1087" s="5" t="s">
        <v>432</v>
      </c>
      <c r="H1087" s="5" t="s">
        <v>1497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1498</v>
      </c>
      <c r="P1087" s="6" t="s">
        <v>1499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18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6" t="str">
        <f>+VLOOKUP(G1087,Liste!$A$7:$H$69,8,FALSE)</f>
        <v>Résineux</v>
      </c>
      <c r="BU1087" s="296">
        <f t="shared" si="323"/>
        <v>0</v>
      </c>
      <c r="BV1087" s="298">
        <f t="shared" si="324"/>
        <v>1</v>
      </c>
      <c r="BW1087" s="317">
        <v>0</v>
      </c>
      <c r="BX1087" s="296">
        <f t="shared" si="325"/>
        <v>0.43</v>
      </c>
      <c r="BY1087">
        <f t="shared" si="326"/>
        <v>0</v>
      </c>
      <c r="BZ1087" s="302">
        <f t="shared" si="327"/>
        <v>0</v>
      </c>
      <c r="CB1087" s="297">
        <v>0.6</v>
      </c>
      <c r="CC1087" s="297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14">
        <v>44279</v>
      </c>
      <c r="C1088" s="4" t="s">
        <v>1493</v>
      </c>
      <c r="D1088" s="4" t="s">
        <v>1494</v>
      </c>
      <c r="F1088" s="4" t="s">
        <v>1495</v>
      </c>
      <c r="G1088" s="5" t="s">
        <v>432</v>
      </c>
      <c r="H1088" s="5" t="s">
        <v>1497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1498</v>
      </c>
      <c r="P1088" s="6" t="s">
        <v>1499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18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6" t="str">
        <f>+VLOOKUP(G1088,Liste!$A$7:$H$69,8,FALSE)</f>
        <v>Résineux</v>
      </c>
      <c r="BU1088" s="296">
        <f t="shared" si="323"/>
        <v>0</v>
      </c>
      <c r="BV1088" s="298">
        <f t="shared" si="324"/>
        <v>1</v>
      </c>
      <c r="BW1088" s="317">
        <v>0</v>
      </c>
      <c r="BX1088" s="296">
        <f t="shared" si="325"/>
        <v>0.43</v>
      </c>
      <c r="BY1088">
        <f t="shared" si="326"/>
        <v>0</v>
      </c>
      <c r="BZ1088" s="302">
        <f t="shared" si="327"/>
        <v>0</v>
      </c>
      <c r="CB1088" s="297">
        <v>0.6</v>
      </c>
      <c r="CC1088" s="297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14">
        <v>44279</v>
      </c>
      <c r="C1089" s="4" t="s">
        <v>1493</v>
      </c>
      <c r="D1089" s="4" t="s">
        <v>1494</v>
      </c>
      <c r="F1089" s="4" t="s">
        <v>1495</v>
      </c>
      <c r="G1089" s="5" t="s">
        <v>432</v>
      </c>
      <c r="H1089" s="5" t="s">
        <v>1497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1498</v>
      </c>
      <c r="P1089" s="6" t="s">
        <v>1499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18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6" t="str">
        <f>+VLOOKUP(G1089,Liste!$A$7:$H$69,8,FALSE)</f>
        <v>Résineux</v>
      </c>
      <c r="BU1089" s="296">
        <f t="shared" si="323"/>
        <v>0</v>
      </c>
      <c r="BV1089" s="298">
        <f t="shared" si="324"/>
        <v>1</v>
      </c>
      <c r="BW1089" s="317">
        <v>0</v>
      </c>
      <c r="BX1089" s="296">
        <f t="shared" si="325"/>
        <v>0.43</v>
      </c>
      <c r="BY1089">
        <f t="shared" si="326"/>
        <v>0</v>
      </c>
      <c r="BZ1089" s="302">
        <f t="shared" si="327"/>
        <v>0</v>
      </c>
      <c r="CB1089" s="297">
        <v>0.6</v>
      </c>
      <c r="CC1089" s="297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14">
        <v>44279</v>
      </c>
      <c r="C1090" s="4" t="s">
        <v>1493</v>
      </c>
      <c r="D1090" s="4" t="s">
        <v>1494</v>
      </c>
      <c r="F1090" s="4" t="s">
        <v>1495</v>
      </c>
      <c r="G1090" s="5" t="s">
        <v>432</v>
      </c>
      <c r="H1090" s="5" t="s">
        <v>1497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1498</v>
      </c>
      <c r="P1090" s="6" t="s">
        <v>1499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18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6" t="str">
        <f>+VLOOKUP(G1090,Liste!$A$7:$H$69,8,FALSE)</f>
        <v>Résineux</v>
      </c>
      <c r="BU1090" s="296">
        <f t="shared" si="323"/>
        <v>0</v>
      </c>
      <c r="BV1090" s="298">
        <f t="shared" si="324"/>
        <v>1</v>
      </c>
      <c r="BW1090" s="317">
        <v>0</v>
      </c>
      <c r="BX1090" s="296">
        <f t="shared" si="325"/>
        <v>0.43</v>
      </c>
      <c r="BY1090">
        <f t="shared" si="326"/>
        <v>0</v>
      </c>
      <c r="BZ1090" s="302">
        <f t="shared" si="327"/>
        <v>0</v>
      </c>
      <c r="CB1090" s="297">
        <v>0.6</v>
      </c>
      <c r="CC1090" s="297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14">
        <v>44279</v>
      </c>
      <c r="C1091" s="4" t="s">
        <v>1493</v>
      </c>
      <c r="D1091" s="4" t="s">
        <v>1494</v>
      </c>
      <c r="F1091" s="4" t="s">
        <v>1495</v>
      </c>
      <c r="G1091" s="5" t="s">
        <v>432</v>
      </c>
      <c r="H1091" s="5" t="s">
        <v>1497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1498</v>
      </c>
      <c r="P1091" s="6" t="s">
        <v>1499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18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6" t="str">
        <f>+VLOOKUP(G1091,Liste!$A$7:$H$69,8,FALSE)</f>
        <v>Résineux</v>
      </c>
      <c r="BU1091" s="296">
        <f t="shared" si="323"/>
        <v>0</v>
      </c>
      <c r="BV1091" s="298">
        <f t="shared" si="324"/>
        <v>1</v>
      </c>
      <c r="BW1091" s="317">
        <v>0</v>
      </c>
      <c r="BX1091" s="296">
        <f t="shared" si="325"/>
        <v>0.43</v>
      </c>
      <c r="BY1091">
        <f t="shared" si="326"/>
        <v>0</v>
      </c>
      <c r="BZ1091" s="302">
        <f t="shared" si="327"/>
        <v>0</v>
      </c>
      <c r="CB1091" s="297">
        <v>0.6</v>
      </c>
      <c r="CC1091" s="297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14">
        <v>44279</v>
      </c>
      <c r="C1092" s="4" t="s">
        <v>1493</v>
      </c>
      <c r="D1092" s="4" t="s">
        <v>1494</v>
      </c>
      <c r="F1092" s="4" t="s">
        <v>1495</v>
      </c>
      <c r="G1092" s="5" t="s">
        <v>432</v>
      </c>
      <c r="H1092" s="5" t="s">
        <v>1497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1498</v>
      </c>
      <c r="P1092" s="6" t="s">
        <v>1499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18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6" t="str">
        <f>+VLOOKUP(G1092,Liste!$A$7:$H$69,8,FALSE)</f>
        <v>Résineux</v>
      </c>
      <c r="BU1092" s="296">
        <f t="shared" ref="BU1092:BU1155" si="343">IF(BT1092="Résineux",0%,100%)</f>
        <v>0</v>
      </c>
      <c r="BV1092" s="298">
        <f t="shared" ref="BV1092:BV1155" si="344">+IF(BT1092="Résineux",100%,0%)</f>
        <v>1</v>
      </c>
      <c r="BW1092" s="317">
        <v>0</v>
      </c>
      <c r="BX1092" s="296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2">
        <f t="shared" ref="BZ1092:BZ1155" si="347">+IF(BJ1092&gt;=31,0,BY1092+BZ1091)</f>
        <v>0</v>
      </c>
      <c r="CB1092" s="297">
        <v>0.6</v>
      </c>
      <c r="CC1092" s="297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14">
        <v>44279</v>
      </c>
      <c r="C1093" s="4" t="s">
        <v>1493</v>
      </c>
      <c r="D1093" s="4" t="s">
        <v>1494</v>
      </c>
      <c r="F1093" s="4" t="s">
        <v>1495</v>
      </c>
      <c r="G1093" s="5" t="s">
        <v>432</v>
      </c>
      <c r="H1093" s="5" t="s">
        <v>1497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1498</v>
      </c>
      <c r="P1093" s="6" t="s">
        <v>1499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18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6" t="str">
        <f>+VLOOKUP(G1093,Liste!$A$7:$H$69,8,FALSE)</f>
        <v>Résineux</v>
      </c>
      <c r="BU1093" s="296">
        <f t="shared" si="343"/>
        <v>0</v>
      </c>
      <c r="BV1093" s="298">
        <f t="shared" si="344"/>
        <v>1</v>
      </c>
      <c r="BW1093" s="317">
        <v>0</v>
      </c>
      <c r="BX1093" s="296">
        <f t="shared" si="345"/>
        <v>0.43</v>
      </c>
      <c r="BY1093">
        <f t="shared" si="346"/>
        <v>0</v>
      </c>
      <c r="BZ1093" s="302">
        <f t="shared" si="347"/>
        <v>0</v>
      </c>
      <c r="CB1093" s="297">
        <v>0.6</v>
      </c>
      <c r="CC1093" s="297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14">
        <v>44279</v>
      </c>
      <c r="C1094" s="4" t="s">
        <v>1493</v>
      </c>
      <c r="D1094" s="4" t="s">
        <v>1494</v>
      </c>
      <c r="F1094" s="4" t="s">
        <v>1495</v>
      </c>
      <c r="G1094" s="5" t="s">
        <v>432</v>
      </c>
      <c r="H1094" s="5" t="s">
        <v>1497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1498</v>
      </c>
      <c r="P1094" s="6" t="s">
        <v>1499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18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6" t="str">
        <f>+VLOOKUP(G1094,Liste!$A$7:$H$69,8,FALSE)</f>
        <v>Résineux</v>
      </c>
      <c r="BU1094" s="296">
        <f t="shared" si="343"/>
        <v>0</v>
      </c>
      <c r="BV1094" s="298">
        <f t="shared" si="344"/>
        <v>1</v>
      </c>
      <c r="BW1094" s="317">
        <v>0</v>
      </c>
      <c r="BX1094" s="296">
        <f t="shared" si="345"/>
        <v>0.43</v>
      </c>
      <c r="BY1094">
        <f t="shared" si="346"/>
        <v>0</v>
      </c>
      <c r="BZ1094" s="302">
        <f t="shared" si="347"/>
        <v>0</v>
      </c>
      <c r="CB1094" s="297">
        <v>0.6</v>
      </c>
      <c r="CC1094" s="297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14">
        <v>44279</v>
      </c>
      <c r="C1095" s="4" t="s">
        <v>1493</v>
      </c>
      <c r="D1095" s="4" t="s">
        <v>1494</v>
      </c>
      <c r="F1095" s="4" t="s">
        <v>1495</v>
      </c>
      <c r="G1095" s="5" t="s">
        <v>432</v>
      </c>
      <c r="H1095" s="5" t="s">
        <v>1497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1498</v>
      </c>
      <c r="P1095" s="6" t="s">
        <v>1499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18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6" t="str">
        <f>+VLOOKUP(G1095,Liste!$A$7:$H$69,8,FALSE)</f>
        <v>Résineux</v>
      </c>
      <c r="BU1095" s="296">
        <f t="shared" si="343"/>
        <v>0</v>
      </c>
      <c r="BV1095" s="298">
        <f t="shared" si="344"/>
        <v>1</v>
      </c>
      <c r="BW1095" s="317">
        <v>0</v>
      </c>
      <c r="BX1095" s="296">
        <f t="shared" si="345"/>
        <v>0.43</v>
      </c>
      <c r="BY1095">
        <f t="shared" si="346"/>
        <v>0</v>
      </c>
      <c r="BZ1095" s="302">
        <f t="shared" si="347"/>
        <v>0</v>
      </c>
      <c r="CB1095" s="297">
        <v>0.6</v>
      </c>
      <c r="CC1095" s="297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14">
        <v>44279</v>
      </c>
      <c r="C1096" s="4" t="s">
        <v>1493</v>
      </c>
      <c r="D1096" s="4" t="s">
        <v>1494</v>
      </c>
      <c r="F1096" s="4" t="s">
        <v>1495</v>
      </c>
      <c r="G1096" s="5" t="s">
        <v>432</v>
      </c>
      <c r="H1096" s="5" t="s">
        <v>1497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1498</v>
      </c>
      <c r="P1096" s="6" t="s">
        <v>1499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18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6" t="str">
        <f>+VLOOKUP(G1096,Liste!$A$7:$H$69,8,FALSE)</f>
        <v>Résineux</v>
      </c>
      <c r="BU1096" s="296">
        <f t="shared" si="343"/>
        <v>0</v>
      </c>
      <c r="BV1096" s="298">
        <f t="shared" si="344"/>
        <v>1</v>
      </c>
      <c r="BW1096" s="317">
        <v>0</v>
      </c>
      <c r="BX1096" s="296">
        <f t="shared" si="345"/>
        <v>0.43</v>
      </c>
      <c r="BY1096">
        <f t="shared" si="346"/>
        <v>0</v>
      </c>
      <c r="BZ1096" s="302">
        <f t="shared" si="347"/>
        <v>0</v>
      </c>
      <c r="CB1096" s="297">
        <v>0.6</v>
      </c>
      <c r="CC1096" s="297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14">
        <v>44279</v>
      </c>
      <c r="C1097" s="4" t="s">
        <v>1493</v>
      </c>
      <c r="D1097" s="4" t="s">
        <v>1494</v>
      </c>
      <c r="F1097" s="4" t="s">
        <v>1495</v>
      </c>
      <c r="G1097" s="5" t="s">
        <v>432</v>
      </c>
      <c r="H1097" s="5" t="s">
        <v>1497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1498</v>
      </c>
      <c r="P1097" s="6" t="s">
        <v>1499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18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6" t="str">
        <f>+VLOOKUP(G1097,Liste!$A$7:$H$69,8,FALSE)</f>
        <v>Résineux</v>
      </c>
      <c r="BU1097" s="296">
        <f t="shared" si="343"/>
        <v>0</v>
      </c>
      <c r="BV1097" s="298">
        <f t="shared" si="344"/>
        <v>1</v>
      </c>
      <c r="BW1097" s="317">
        <v>0</v>
      </c>
      <c r="BX1097" s="296">
        <f t="shared" si="345"/>
        <v>0.43</v>
      </c>
      <c r="BY1097">
        <f t="shared" si="346"/>
        <v>0</v>
      </c>
      <c r="BZ1097" s="302">
        <f t="shared" si="347"/>
        <v>0</v>
      </c>
      <c r="CB1097" s="297">
        <v>0.6</v>
      </c>
      <c r="CC1097" s="297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14">
        <v>44279</v>
      </c>
      <c r="C1098" s="4" t="s">
        <v>1493</v>
      </c>
      <c r="D1098" s="4" t="s">
        <v>1494</v>
      </c>
      <c r="F1098" s="4" t="s">
        <v>1495</v>
      </c>
      <c r="G1098" s="5" t="s">
        <v>432</v>
      </c>
      <c r="H1098" s="5" t="s">
        <v>1497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1498</v>
      </c>
      <c r="P1098" s="6" t="s">
        <v>1499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18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6" t="str">
        <f>+VLOOKUP(G1098,Liste!$A$7:$H$69,8,FALSE)</f>
        <v>Résineux</v>
      </c>
      <c r="BU1098" s="296">
        <f t="shared" si="343"/>
        <v>0</v>
      </c>
      <c r="BV1098" s="298">
        <f t="shared" si="344"/>
        <v>1</v>
      </c>
      <c r="BW1098" s="317">
        <v>0</v>
      </c>
      <c r="BX1098" s="296">
        <f t="shared" si="345"/>
        <v>0.43</v>
      </c>
      <c r="BY1098">
        <f t="shared" si="346"/>
        <v>0</v>
      </c>
      <c r="BZ1098" s="302">
        <f t="shared" si="347"/>
        <v>0</v>
      </c>
      <c r="CB1098" s="297">
        <v>0.6</v>
      </c>
      <c r="CC1098" s="297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14">
        <v>44279</v>
      </c>
      <c r="C1099" s="4" t="s">
        <v>1493</v>
      </c>
      <c r="D1099" s="4" t="s">
        <v>1494</v>
      </c>
      <c r="F1099" s="4" t="s">
        <v>1495</v>
      </c>
      <c r="G1099" s="5" t="s">
        <v>432</v>
      </c>
      <c r="H1099" s="5" t="s">
        <v>1497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1498</v>
      </c>
      <c r="P1099" s="6" t="s">
        <v>1499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18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6" t="str">
        <f>+VLOOKUP(G1099,Liste!$A$7:$H$69,8,FALSE)</f>
        <v>Résineux</v>
      </c>
      <c r="BU1099" s="296">
        <f t="shared" si="343"/>
        <v>0</v>
      </c>
      <c r="BV1099" s="298">
        <f t="shared" si="344"/>
        <v>1</v>
      </c>
      <c r="BW1099" s="317">
        <v>0</v>
      </c>
      <c r="BX1099" s="296">
        <f t="shared" si="345"/>
        <v>0.43</v>
      </c>
      <c r="BY1099">
        <f t="shared" si="346"/>
        <v>0</v>
      </c>
      <c r="BZ1099" s="302">
        <f t="shared" si="347"/>
        <v>0</v>
      </c>
      <c r="CB1099" s="297">
        <v>0.6</v>
      </c>
      <c r="CC1099" s="297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14">
        <v>44279</v>
      </c>
      <c r="C1100" s="4" t="s">
        <v>1493</v>
      </c>
      <c r="D1100" s="4" t="s">
        <v>1494</v>
      </c>
      <c r="F1100" s="4" t="s">
        <v>1495</v>
      </c>
      <c r="G1100" s="5" t="s">
        <v>432</v>
      </c>
      <c r="H1100" s="5" t="s">
        <v>1497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1498</v>
      </c>
      <c r="P1100" s="6" t="s">
        <v>1499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18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6" t="str">
        <f>+VLOOKUP(G1100,Liste!$A$7:$H$69,8,FALSE)</f>
        <v>Résineux</v>
      </c>
      <c r="BU1100" s="296">
        <f t="shared" si="343"/>
        <v>0</v>
      </c>
      <c r="BV1100" s="298">
        <f t="shared" si="344"/>
        <v>1</v>
      </c>
      <c r="BW1100" s="317">
        <v>0</v>
      </c>
      <c r="BX1100" s="296">
        <f t="shared" si="345"/>
        <v>0.43</v>
      </c>
      <c r="BY1100">
        <f t="shared" si="346"/>
        <v>0</v>
      </c>
      <c r="BZ1100" s="302">
        <f t="shared" si="347"/>
        <v>0</v>
      </c>
      <c r="CB1100" s="297">
        <v>0.6</v>
      </c>
      <c r="CC1100" s="297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14">
        <v>44279</v>
      </c>
      <c r="C1101" s="4" t="s">
        <v>1493</v>
      </c>
      <c r="D1101" s="4" t="s">
        <v>1494</v>
      </c>
      <c r="F1101" s="4" t="s">
        <v>1495</v>
      </c>
      <c r="G1101" s="5" t="s">
        <v>432</v>
      </c>
      <c r="H1101" s="5" t="s">
        <v>1497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1498</v>
      </c>
      <c r="P1101" s="6" t="s">
        <v>1499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18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6" t="str">
        <f>+VLOOKUP(G1101,Liste!$A$7:$H$69,8,FALSE)</f>
        <v>Résineux</v>
      </c>
      <c r="BU1101" s="296">
        <f t="shared" si="343"/>
        <v>0</v>
      </c>
      <c r="BV1101" s="298">
        <f t="shared" si="344"/>
        <v>1</v>
      </c>
      <c r="BW1101" s="317">
        <v>0</v>
      </c>
      <c r="BX1101" s="296">
        <f t="shared" si="345"/>
        <v>0.43</v>
      </c>
      <c r="BY1101">
        <f t="shared" si="346"/>
        <v>0</v>
      </c>
      <c r="BZ1101" s="302">
        <f t="shared" si="347"/>
        <v>0</v>
      </c>
      <c r="CB1101" s="297">
        <v>0.6</v>
      </c>
      <c r="CC1101" s="297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14">
        <v>44279</v>
      </c>
      <c r="C1102" s="4" t="s">
        <v>1493</v>
      </c>
      <c r="D1102" s="4" t="s">
        <v>1494</v>
      </c>
      <c r="F1102" s="4" t="s">
        <v>1495</v>
      </c>
      <c r="G1102" s="5" t="s">
        <v>432</v>
      </c>
      <c r="H1102" s="5" t="s">
        <v>1497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1498</v>
      </c>
      <c r="P1102" s="6" t="s">
        <v>1499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18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6" t="str">
        <f>+VLOOKUP(G1102,Liste!$A$7:$H$69,8,FALSE)</f>
        <v>Résineux</v>
      </c>
      <c r="BU1102" s="296">
        <f t="shared" si="343"/>
        <v>0</v>
      </c>
      <c r="BV1102" s="298">
        <f t="shared" si="344"/>
        <v>1</v>
      </c>
      <c r="BW1102" s="317">
        <v>0</v>
      </c>
      <c r="BX1102" s="296">
        <f t="shared" si="345"/>
        <v>0.43</v>
      </c>
      <c r="BY1102">
        <f t="shared" si="346"/>
        <v>0</v>
      </c>
      <c r="BZ1102" s="302">
        <f t="shared" si="347"/>
        <v>0</v>
      </c>
      <c r="CB1102" s="297">
        <v>0.6</v>
      </c>
      <c r="CC1102" s="297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14">
        <v>44279</v>
      </c>
      <c r="C1103" s="4" t="s">
        <v>1493</v>
      </c>
      <c r="D1103" s="4" t="s">
        <v>1494</v>
      </c>
      <c r="F1103" s="4" t="s">
        <v>1495</v>
      </c>
      <c r="G1103" s="5" t="s">
        <v>432</v>
      </c>
      <c r="H1103" s="5" t="s">
        <v>1497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1498</v>
      </c>
      <c r="P1103" s="6" t="s">
        <v>1499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18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6" t="str">
        <f>+VLOOKUP(G1103,Liste!$A$7:$H$69,8,FALSE)</f>
        <v>Résineux</v>
      </c>
      <c r="BU1103" s="296">
        <f t="shared" si="343"/>
        <v>0</v>
      </c>
      <c r="BV1103" s="298">
        <f t="shared" si="344"/>
        <v>1</v>
      </c>
      <c r="BW1103" s="317">
        <v>0</v>
      </c>
      <c r="BX1103" s="296">
        <f t="shared" si="345"/>
        <v>0.43</v>
      </c>
      <c r="BY1103">
        <f t="shared" si="346"/>
        <v>0</v>
      </c>
      <c r="BZ1103" s="302">
        <f t="shared" si="347"/>
        <v>0</v>
      </c>
      <c r="CB1103" s="297">
        <v>0.6</v>
      </c>
      <c r="CC1103" s="297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14">
        <v>44279</v>
      </c>
      <c r="C1104" s="4" t="s">
        <v>1493</v>
      </c>
      <c r="D1104" s="4" t="s">
        <v>1494</v>
      </c>
      <c r="F1104" s="4" t="s">
        <v>1495</v>
      </c>
      <c r="G1104" s="5" t="s">
        <v>432</v>
      </c>
      <c r="H1104" s="5" t="s">
        <v>1497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1498</v>
      </c>
      <c r="P1104" s="6" t="s">
        <v>1499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18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6" t="str">
        <f>+VLOOKUP(G1104,Liste!$A$7:$H$69,8,FALSE)</f>
        <v>Résineux</v>
      </c>
      <c r="BU1104" s="296">
        <f t="shared" si="343"/>
        <v>0</v>
      </c>
      <c r="BV1104" s="298">
        <f t="shared" si="344"/>
        <v>1</v>
      </c>
      <c r="BW1104" s="317">
        <v>0</v>
      </c>
      <c r="BX1104" s="296">
        <f t="shared" si="345"/>
        <v>0.43</v>
      </c>
      <c r="BY1104">
        <f t="shared" si="346"/>
        <v>0</v>
      </c>
      <c r="BZ1104" s="302">
        <f t="shared" si="347"/>
        <v>0</v>
      </c>
      <c r="CB1104" s="297">
        <v>0.6</v>
      </c>
      <c r="CC1104" s="297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14">
        <v>44279</v>
      </c>
      <c r="C1105" s="4" t="s">
        <v>1493</v>
      </c>
      <c r="D1105" s="4" t="s">
        <v>1494</v>
      </c>
      <c r="F1105" s="4" t="s">
        <v>1495</v>
      </c>
      <c r="G1105" s="5" t="s">
        <v>432</v>
      </c>
      <c r="H1105" s="5" t="s">
        <v>1497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1498</v>
      </c>
      <c r="P1105" s="6" t="s">
        <v>1499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18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6" t="str">
        <f>+VLOOKUP(G1105,Liste!$A$7:$H$69,8,FALSE)</f>
        <v>Résineux</v>
      </c>
      <c r="BU1105" s="296">
        <f t="shared" si="343"/>
        <v>0</v>
      </c>
      <c r="BV1105" s="298">
        <f t="shared" si="344"/>
        <v>1</v>
      </c>
      <c r="BW1105" s="317">
        <v>0</v>
      </c>
      <c r="BX1105" s="296">
        <f t="shared" si="345"/>
        <v>0.43</v>
      </c>
      <c r="BY1105">
        <f t="shared" si="346"/>
        <v>0</v>
      </c>
      <c r="BZ1105" s="302">
        <f t="shared" si="347"/>
        <v>0</v>
      </c>
      <c r="CB1105" s="297">
        <v>0.6</v>
      </c>
      <c r="CC1105" s="297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14">
        <v>44279</v>
      </c>
      <c r="C1106" s="4" t="s">
        <v>1493</v>
      </c>
      <c r="D1106" s="4" t="s">
        <v>1494</v>
      </c>
      <c r="F1106" s="4" t="s">
        <v>1495</v>
      </c>
      <c r="G1106" s="5" t="s">
        <v>432</v>
      </c>
      <c r="H1106" s="5" t="s">
        <v>1497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1498</v>
      </c>
      <c r="P1106" s="6" t="s">
        <v>1499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18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6" t="str">
        <f>+VLOOKUP(G1106,Liste!$A$7:$H$69,8,FALSE)</f>
        <v>Résineux</v>
      </c>
      <c r="BU1106" s="296">
        <f t="shared" si="343"/>
        <v>0</v>
      </c>
      <c r="BV1106" s="298">
        <f t="shared" si="344"/>
        <v>1</v>
      </c>
      <c r="BW1106" s="317">
        <v>0</v>
      </c>
      <c r="BX1106" s="296">
        <f t="shared" si="345"/>
        <v>0.43</v>
      </c>
      <c r="BY1106">
        <f t="shared" si="346"/>
        <v>0</v>
      </c>
      <c r="BZ1106" s="302">
        <f t="shared" si="347"/>
        <v>0</v>
      </c>
      <c r="CB1106" s="297">
        <v>0.6</v>
      </c>
      <c r="CC1106" s="297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14">
        <v>44279</v>
      </c>
      <c r="C1107" s="4" t="s">
        <v>1493</v>
      </c>
      <c r="D1107" s="4" t="s">
        <v>1494</v>
      </c>
      <c r="F1107" s="4" t="s">
        <v>1495</v>
      </c>
      <c r="G1107" s="5" t="s">
        <v>432</v>
      </c>
      <c r="H1107" s="5" t="s">
        <v>1497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1498</v>
      </c>
      <c r="P1107" s="6" t="s">
        <v>1499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18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6" t="str">
        <f>+VLOOKUP(G1107,Liste!$A$7:$H$69,8,FALSE)</f>
        <v>Résineux</v>
      </c>
      <c r="BU1107" s="296">
        <f t="shared" si="343"/>
        <v>0</v>
      </c>
      <c r="BV1107" s="298">
        <f t="shared" si="344"/>
        <v>1</v>
      </c>
      <c r="BW1107" s="317">
        <v>0</v>
      </c>
      <c r="BX1107" s="296">
        <f t="shared" si="345"/>
        <v>0.43</v>
      </c>
      <c r="BY1107">
        <f t="shared" si="346"/>
        <v>0</v>
      </c>
      <c r="BZ1107" s="302">
        <f t="shared" si="347"/>
        <v>0</v>
      </c>
      <c r="CB1107" s="297">
        <v>0.6</v>
      </c>
      <c r="CC1107" s="297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14">
        <v>44279</v>
      </c>
      <c r="C1108" s="4" t="s">
        <v>1493</v>
      </c>
      <c r="D1108" s="4" t="s">
        <v>1494</v>
      </c>
      <c r="F1108" s="4" t="s">
        <v>1495</v>
      </c>
      <c r="G1108" s="5" t="s">
        <v>432</v>
      </c>
      <c r="H1108" s="5" t="s">
        <v>1497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1498</v>
      </c>
      <c r="P1108" s="6" t="s">
        <v>1499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18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6" t="str">
        <f>+VLOOKUP(G1108,Liste!$A$7:$H$69,8,FALSE)</f>
        <v>Résineux</v>
      </c>
      <c r="BU1108" s="296">
        <f t="shared" si="343"/>
        <v>0</v>
      </c>
      <c r="BV1108" s="298">
        <f t="shared" si="344"/>
        <v>1</v>
      </c>
      <c r="BW1108" s="317">
        <v>0</v>
      </c>
      <c r="BX1108" s="296">
        <f t="shared" si="345"/>
        <v>0.43</v>
      </c>
      <c r="BY1108">
        <f t="shared" si="346"/>
        <v>0</v>
      </c>
      <c r="BZ1108" s="302">
        <f t="shared" si="347"/>
        <v>0</v>
      </c>
      <c r="CB1108" s="297">
        <v>0.6</v>
      </c>
      <c r="CC1108" s="297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14">
        <v>44279</v>
      </c>
      <c r="C1109" s="4" t="s">
        <v>1493</v>
      </c>
      <c r="D1109" s="4" t="s">
        <v>1494</v>
      </c>
      <c r="F1109" s="4" t="s">
        <v>1495</v>
      </c>
      <c r="G1109" s="5" t="s">
        <v>432</v>
      </c>
      <c r="H1109" s="5" t="s">
        <v>1497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1498</v>
      </c>
      <c r="P1109" s="6" t="s">
        <v>1499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18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6" t="str">
        <f>+VLOOKUP(G1109,Liste!$A$7:$H$69,8,FALSE)</f>
        <v>Résineux</v>
      </c>
      <c r="BU1109" s="296">
        <f t="shared" si="343"/>
        <v>0</v>
      </c>
      <c r="BV1109" s="298">
        <f t="shared" si="344"/>
        <v>1</v>
      </c>
      <c r="BW1109" s="317">
        <v>0</v>
      </c>
      <c r="BX1109" s="296">
        <f t="shared" si="345"/>
        <v>0.43</v>
      </c>
      <c r="BY1109">
        <f t="shared" si="346"/>
        <v>0</v>
      </c>
      <c r="BZ1109" s="302">
        <f t="shared" si="347"/>
        <v>0</v>
      </c>
      <c r="CB1109" s="297">
        <v>0.6</v>
      </c>
      <c r="CC1109" s="297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14">
        <v>44279</v>
      </c>
      <c r="C1110" s="4" t="s">
        <v>1493</v>
      </c>
      <c r="D1110" s="4" t="s">
        <v>1494</v>
      </c>
      <c r="F1110" s="4" t="s">
        <v>1495</v>
      </c>
      <c r="G1110" s="5" t="s">
        <v>432</v>
      </c>
      <c r="H1110" s="5" t="s">
        <v>1497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1498</v>
      </c>
      <c r="P1110" s="6" t="s">
        <v>1499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18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6" t="str">
        <f>+VLOOKUP(G1110,Liste!$A$7:$H$69,8,FALSE)</f>
        <v>Résineux</v>
      </c>
      <c r="BU1110" s="296">
        <f t="shared" si="343"/>
        <v>0</v>
      </c>
      <c r="BV1110" s="298">
        <f t="shared" si="344"/>
        <v>1</v>
      </c>
      <c r="BW1110" s="317">
        <v>0</v>
      </c>
      <c r="BX1110" s="296">
        <f t="shared" si="345"/>
        <v>0.43</v>
      </c>
      <c r="BY1110">
        <f t="shared" si="346"/>
        <v>0</v>
      </c>
      <c r="BZ1110" s="302">
        <f t="shared" si="347"/>
        <v>0</v>
      </c>
      <c r="CB1110" s="297">
        <v>0.6</v>
      </c>
      <c r="CC1110" s="297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14">
        <v>44279</v>
      </c>
      <c r="C1111" s="4" t="s">
        <v>1493</v>
      </c>
      <c r="D1111" s="4" t="s">
        <v>1494</v>
      </c>
      <c r="F1111" s="4" t="s">
        <v>1495</v>
      </c>
      <c r="G1111" s="5" t="s">
        <v>432</v>
      </c>
      <c r="H1111" s="5" t="s">
        <v>1497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1498</v>
      </c>
      <c r="P1111" s="6" t="s">
        <v>1499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18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6" t="str">
        <f>+VLOOKUP(G1111,Liste!$A$7:$H$69,8,FALSE)</f>
        <v>Résineux</v>
      </c>
      <c r="BU1111" s="296">
        <f t="shared" si="343"/>
        <v>0</v>
      </c>
      <c r="BV1111" s="298">
        <f t="shared" si="344"/>
        <v>1</v>
      </c>
      <c r="BW1111" s="317">
        <v>0</v>
      </c>
      <c r="BX1111" s="296">
        <f t="shared" si="345"/>
        <v>0.43</v>
      </c>
      <c r="BY1111">
        <f t="shared" si="346"/>
        <v>0</v>
      </c>
      <c r="BZ1111" s="302">
        <f t="shared" si="347"/>
        <v>0</v>
      </c>
      <c r="CB1111" s="297">
        <v>0.6</v>
      </c>
      <c r="CC1111" s="297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14">
        <v>44279</v>
      </c>
      <c r="C1112" s="4" t="s">
        <v>1493</v>
      </c>
      <c r="D1112" s="4" t="s">
        <v>1494</v>
      </c>
      <c r="F1112" s="4" t="s">
        <v>1495</v>
      </c>
      <c r="G1112" s="5" t="s">
        <v>432</v>
      </c>
      <c r="H1112" s="5" t="s">
        <v>1497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1498</v>
      </c>
      <c r="P1112" s="6" t="s">
        <v>1499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18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6" t="str">
        <f>+VLOOKUP(G1112,Liste!$A$7:$H$69,8,FALSE)</f>
        <v>Résineux</v>
      </c>
      <c r="BU1112" s="296">
        <f t="shared" si="343"/>
        <v>0</v>
      </c>
      <c r="BV1112" s="298">
        <f t="shared" si="344"/>
        <v>1</v>
      </c>
      <c r="BW1112" s="317">
        <v>0</v>
      </c>
      <c r="BX1112" s="296">
        <f t="shared" si="345"/>
        <v>0.43</v>
      </c>
      <c r="BY1112">
        <f t="shared" si="346"/>
        <v>0</v>
      </c>
      <c r="BZ1112" s="302">
        <f t="shared" si="347"/>
        <v>0</v>
      </c>
      <c r="CB1112" s="297">
        <v>0.6</v>
      </c>
      <c r="CC1112" s="297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14">
        <v>44279</v>
      </c>
      <c r="C1113" s="4" t="s">
        <v>1493</v>
      </c>
      <c r="D1113" s="4" t="s">
        <v>1494</v>
      </c>
      <c r="F1113" s="4" t="s">
        <v>1495</v>
      </c>
      <c r="G1113" s="5" t="s">
        <v>432</v>
      </c>
      <c r="H1113" s="5" t="s">
        <v>1497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1498</v>
      </c>
      <c r="P1113" s="6" t="s">
        <v>1499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18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6" t="str">
        <f>+VLOOKUP(G1113,Liste!$A$7:$H$69,8,FALSE)</f>
        <v>Résineux</v>
      </c>
      <c r="BU1113" s="296">
        <f t="shared" si="343"/>
        <v>0</v>
      </c>
      <c r="BV1113" s="298">
        <f t="shared" si="344"/>
        <v>1</v>
      </c>
      <c r="BW1113" s="317">
        <v>0</v>
      </c>
      <c r="BX1113" s="296">
        <f t="shared" si="345"/>
        <v>0.43</v>
      </c>
      <c r="BY1113">
        <f t="shared" si="346"/>
        <v>0</v>
      </c>
      <c r="BZ1113" s="302">
        <f t="shared" si="347"/>
        <v>0</v>
      </c>
      <c r="CB1113" s="297">
        <v>0.6</v>
      </c>
      <c r="CC1113" s="297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14">
        <v>44279</v>
      </c>
      <c r="C1114" s="4" t="s">
        <v>1493</v>
      </c>
      <c r="D1114" s="4" t="s">
        <v>1494</v>
      </c>
      <c r="F1114" s="4" t="s">
        <v>1495</v>
      </c>
      <c r="G1114" s="5" t="s">
        <v>432</v>
      </c>
      <c r="H1114" s="5" t="s">
        <v>1497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1498</v>
      </c>
      <c r="P1114" s="6" t="s">
        <v>1499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18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6" t="str">
        <f>+VLOOKUP(G1114,Liste!$A$7:$H$69,8,FALSE)</f>
        <v>Résineux</v>
      </c>
      <c r="BU1114" s="296">
        <f t="shared" si="343"/>
        <v>0</v>
      </c>
      <c r="BV1114" s="298">
        <f t="shared" si="344"/>
        <v>1</v>
      </c>
      <c r="BW1114" s="317">
        <v>0</v>
      </c>
      <c r="BX1114" s="296">
        <f t="shared" si="345"/>
        <v>0.43</v>
      </c>
      <c r="BY1114">
        <f t="shared" si="346"/>
        <v>0</v>
      </c>
      <c r="BZ1114" s="302">
        <f t="shared" si="347"/>
        <v>0</v>
      </c>
      <c r="CB1114" s="297">
        <v>0.6</v>
      </c>
      <c r="CC1114" s="297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14">
        <v>44279</v>
      </c>
      <c r="C1115" s="4" t="s">
        <v>1493</v>
      </c>
      <c r="D1115" s="4" t="s">
        <v>1494</v>
      </c>
      <c r="F1115" s="4" t="s">
        <v>1495</v>
      </c>
      <c r="G1115" s="5" t="s">
        <v>432</v>
      </c>
      <c r="H1115" s="5" t="s">
        <v>1497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1498</v>
      </c>
      <c r="P1115" s="6" t="s">
        <v>1499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18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6" t="str">
        <f>+VLOOKUP(G1115,Liste!$A$7:$H$69,8,FALSE)</f>
        <v>Résineux</v>
      </c>
      <c r="BU1115" s="296">
        <f t="shared" si="343"/>
        <v>0</v>
      </c>
      <c r="BV1115" s="298">
        <f t="shared" si="344"/>
        <v>1</v>
      </c>
      <c r="BW1115" s="317">
        <v>0</v>
      </c>
      <c r="BX1115" s="296">
        <f t="shared" si="345"/>
        <v>0.43</v>
      </c>
      <c r="BY1115">
        <f t="shared" si="346"/>
        <v>0</v>
      </c>
      <c r="BZ1115" s="302">
        <f t="shared" si="347"/>
        <v>0</v>
      </c>
      <c r="CB1115" s="297">
        <v>0.6</v>
      </c>
      <c r="CC1115" s="297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14">
        <v>44279</v>
      </c>
      <c r="C1116" s="4" t="s">
        <v>1493</v>
      </c>
      <c r="D1116" s="4" t="s">
        <v>1494</v>
      </c>
      <c r="F1116" s="4" t="s">
        <v>1495</v>
      </c>
      <c r="G1116" s="5" t="s">
        <v>432</v>
      </c>
      <c r="H1116" s="5" t="s">
        <v>1497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1498</v>
      </c>
      <c r="P1116" s="6" t="s">
        <v>1499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18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6" t="str">
        <f>+VLOOKUP(G1116,Liste!$A$7:$H$69,8,FALSE)</f>
        <v>Résineux</v>
      </c>
      <c r="BU1116" s="296">
        <f t="shared" si="343"/>
        <v>0</v>
      </c>
      <c r="BV1116" s="298">
        <f t="shared" si="344"/>
        <v>1</v>
      </c>
      <c r="BW1116" s="317">
        <v>0</v>
      </c>
      <c r="BX1116" s="296">
        <f t="shared" si="345"/>
        <v>0.43</v>
      </c>
      <c r="BY1116">
        <f t="shared" si="346"/>
        <v>0</v>
      </c>
      <c r="BZ1116" s="302">
        <f t="shared" si="347"/>
        <v>0</v>
      </c>
      <c r="CB1116" s="297">
        <v>0.6</v>
      </c>
      <c r="CC1116" s="297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14">
        <v>44279</v>
      </c>
      <c r="C1117" s="4" t="s">
        <v>1493</v>
      </c>
      <c r="D1117" s="4" t="s">
        <v>1494</v>
      </c>
      <c r="F1117" s="4" t="s">
        <v>1495</v>
      </c>
      <c r="G1117" s="5" t="s">
        <v>432</v>
      </c>
      <c r="H1117" s="5" t="s">
        <v>1497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1498</v>
      </c>
      <c r="P1117" s="6" t="s">
        <v>1499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18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6" t="str">
        <f>+VLOOKUP(G1117,Liste!$A$7:$H$69,8,FALSE)</f>
        <v>Résineux</v>
      </c>
      <c r="BU1117" s="296">
        <f t="shared" si="343"/>
        <v>0</v>
      </c>
      <c r="BV1117" s="298">
        <f t="shared" si="344"/>
        <v>1</v>
      </c>
      <c r="BW1117" s="317">
        <v>0</v>
      </c>
      <c r="BX1117" s="296">
        <f t="shared" si="345"/>
        <v>0.43</v>
      </c>
      <c r="BY1117">
        <f t="shared" si="346"/>
        <v>0</v>
      </c>
      <c r="BZ1117" s="302">
        <f t="shared" si="347"/>
        <v>0</v>
      </c>
      <c r="CB1117" s="297">
        <v>0.6</v>
      </c>
      <c r="CC1117" s="297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14">
        <v>44279</v>
      </c>
      <c r="C1118" s="4" t="s">
        <v>1493</v>
      </c>
      <c r="D1118" s="4" t="s">
        <v>1494</v>
      </c>
      <c r="F1118" s="4" t="s">
        <v>1495</v>
      </c>
      <c r="G1118" s="5" t="s">
        <v>432</v>
      </c>
      <c r="H1118" s="5" t="s">
        <v>1497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1498</v>
      </c>
      <c r="P1118" s="6" t="s">
        <v>1499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18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6" t="str">
        <f>+VLOOKUP(G1118,Liste!$A$7:$H$69,8,FALSE)</f>
        <v>Résineux</v>
      </c>
      <c r="BU1118" s="296">
        <f t="shared" si="343"/>
        <v>0</v>
      </c>
      <c r="BV1118" s="298">
        <f t="shared" si="344"/>
        <v>1</v>
      </c>
      <c r="BW1118" s="317">
        <v>0</v>
      </c>
      <c r="BX1118" s="296">
        <f t="shared" si="345"/>
        <v>0.43</v>
      </c>
      <c r="BY1118">
        <f t="shared" si="346"/>
        <v>0</v>
      </c>
      <c r="BZ1118" s="302">
        <f t="shared" si="347"/>
        <v>0</v>
      </c>
      <c r="CB1118" s="297">
        <v>0.6</v>
      </c>
      <c r="CC1118" s="297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14">
        <v>44279</v>
      </c>
      <c r="C1119" s="4" t="s">
        <v>1493</v>
      </c>
      <c r="D1119" s="4" t="s">
        <v>1494</v>
      </c>
      <c r="F1119" s="4" t="s">
        <v>1495</v>
      </c>
      <c r="G1119" s="5" t="s">
        <v>432</v>
      </c>
      <c r="H1119" s="5" t="s">
        <v>1497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1498</v>
      </c>
      <c r="P1119" s="6" t="s">
        <v>1499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18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6" t="str">
        <f>+VLOOKUP(G1119,Liste!$A$7:$H$69,8,FALSE)</f>
        <v>Résineux</v>
      </c>
      <c r="BU1119" s="296">
        <f t="shared" si="343"/>
        <v>0</v>
      </c>
      <c r="BV1119" s="298">
        <f t="shared" si="344"/>
        <v>1</v>
      </c>
      <c r="BW1119" s="317">
        <v>0</v>
      </c>
      <c r="BX1119" s="296">
        <f t="shared" si="345"/>
        <v>0.43</v>
      </c>
      <c r="BY1119">
        <f t="shared" si="346"/>
        <v>0</v>
      </c>
      <c r="BZ1119" s="302">
        <f t="shared" si="347"/>
        <v>0</v>
      </c>
      <c r="CB1119" s="297">
        <v>0.6</v>
      </c>
      <c r="CC1119" s="297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14">
        <v>44279</v>
      </c>
      <c r="C1120" s="4" t="s">
        <v>66</v>
      </c>
      <c r="D1120" s="4" t="s">
        <v>1503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18"/>
      <c r="BM1120" s="13">
        <v>44.804926080051203</v>
      </c>
      <c r="BN1120" s="13">
        <v>209.958307968051</v>
      </c>
      <c r="BP1120" s="13">
        <v>305.10291717349702</v>
      </c>
      <c r="BQ1120" s="13"/>
      <c r="BT1120" s="296" t="str">
        <f>+VLOOKUP(G1120,Liste!$A$7:$H$69,8,FALSE)</f>
        <v>Feuillus</v>
      </c>
      <c r="BU1120" s="296">
        <f t="shared" si="343"/>
        <v>1</v>
      </c>
      <c r="BV1120" s="298">
        <f t="shared" si="344"/>
        <v>0</v>
      </c>
      <c r="BW1120" s="317">
        <v>0</v>
      </c>
      <c r="BX1120" s="296">
        <f t="shared" si="345"/>
        <v>0.25</v>
      </c>
      <c r="BY1120">
        <f t="shared" si="346"/>
        <v>0</v>
      </c>
      <c r="BZ1120" s="302">
        <f t="shared" si="347"/>
        <v>0</v>
      </c>
      <c r="CB1120" s="297">
        <v>0</v>
      </c>
      <c r="CC1120" s="297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14">
        <v>44279</v>
      </c>
      <c r="C1121" s="4" t="s">
        <v>66</v>
      </c>
      <c r="D1121" s="4" t="s">
        <v>1503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18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6" t="str">
        <f>+VLOOKUP(G1121,Liste!$A$7:$H$69,8,FALSE)</f>
        <v>Feuillus</v>
      </c>
      <c r="BU1121" s="296">
        <f t="shared" si="343"/>
        <v>1</v>
      </c>
      <c r="BV1121" s="298">
        <f t="shared" si="344"/>
        <v>0</v>
      </c>
      <c r="BW1121" s="317">
        <v>0</v>
      </c>
      <c r="BX1121" s="296">
        <f t="shared" si="345"/>
        <v>0.25</v>
      </c>
      <c r="BY1121">
        <f t="shared" si="346"/>
        <v>0</v>
      </c>
      <c r="BZ1121" s="302">
        <f t="shared" si="347"/>
        <v>0</v>
      </c>
      <c r="CB1121" s="297">
        <v>0</v>
      </c>
      <c r="CC1121" s="297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14">
        <v>44279</v>
      </c>
      <c r="C1122" s="4" t="s">
        <v>66</v>
      </c>
      <c r="D1122" s="4" t="s">
        <v>1503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18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6" t="str">
        <f>+VLOOKUP(G1122,Liste!$A$7:$H$69,8,FALSE)</f>
        <v>Feuillus</v>
      </c>
      <c r="BU1122" s="296">
        <f t="shared" si="343"/>
        <v>1</v>
      </c>
      <c r="BV1122" s="298">
        <f t="shared" si="344"/>
        <v>0</v>
      </c>
      <c r="BW1122" s="317">
        <v>0</v>
      </c>
      <c r="BX1122" s="296">
        <f t="shared" si="345"/>
        <v>0.25</v>
      </c>
      <c r="BY1122">
        <f t="shared" si="346"/>
        <v>0</v>
      </c>
      <c r="BZ1122" s="302">
        <f t="shared" si="347"/>
        <v>0</v>
      </c>
      <c r="CB1122" s="297">
        <v>0</v>
      </c>
      <c r="CC1122" s="297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14">
        <v>44279</v>
      </c>
      <c r="C1123" s="4" t="s">
        <v>66</v>
      </c>
      <c r="D1123" s="4" t="s">
        <v>1503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18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6" t="str">
        <f>+VLOOKUP(G1123,Liste!$A$7:$H$69,8,FALSE)</f>
        <v>Feuillus</v>
      </c>
      <c r="BU1123" s="296">
        <f t="shared" si="343"/>
        <v>1</v>
      </c>
      <c r="BV1123" s="298">
        <f t="shared" si="344"/>
        <v>0</v>
      </c>
      <c r="BW1123" s="317">
        <v>0</v>
      </c>
      <c r="BX1123" s="296">
        <f t="shared" si="345"/>
        <v>0.25</v>
      </c>
      <c r="BY1123">
        <f t="shared" si="346"/>
        <v>0</v>
      </c>
      <c r="BZ1123" s="302">
        <f t="shared" si="347"/>
        <v>0</v>
      </c>
      <c r="CB1123" s="297">
        <v>0</v>
      </c>
      <c r="CC1123" s="297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14">
        <v>44279</v>
      </c>
      <c r="C1124" s="4" t="s">
        <v>66</v>
      </c>
      <c r="D1124" s="4" t="s">
        <v>1503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18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6" t="str">
        <f>+VLOOKUP(G1124,Liste!$A$7:$H$69,8,FALSE)</f>
        <v>Feuillus</v>
      </c>
      <c r="BU1124" s="296">
        <f t="shared" si="343"/>
        <v>1</v>
      </c>
      <c r="BV1124" s="298">
        <f t="shared" si="344"/>
        <v>0</v>
      </c>
      <c r="BW1124" s="317">
        <v>0</v>
      </c>
      <c r="BX1124" s="296">
        <f t="shared" si="345"/>
        <v>0.25</v>
      </c>
      <c r="BY1124">
        <f t="shared" si="346"/>
        <v>0</v>
      </c>
      <c r="BZ1124" s="302">
        <f t="shared" si="347"/>
        <v>0</v>
      </c>
      <c r="CB1124" s="297">
        <v>0</v>
      </c>
      <c r="CC1124" s="297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14">
        <v>44279</v>
      </c>
      <c r="C1125" s="4" t="s">
        <v>66</v>
      </c>
      <c r="D1125" s="4" t="s">
        <v>1503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18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6" t="str">
        <f>+VLOOKUP(G1125,Liste!$A$7:$H$69,8,FALSE)</f>
        <v>Feuillus</v>
      </c>
      <c r="BU1125" s="296">
        <f t="shared" si="343"/>
        <v>1</v>
      </c>
      <c r="BV1125" s="298">
        <f t="shared" si="344"/>
        <v>0</v>
      </c>
      <c r="BW1125" s="317">
        <v>0</v>
      </c>
      <c r="BX1125" s="296">
        <f t="shared" si="345"/>
        <v>0.25</v>
      </c>
      <c r="BY1125">
        <f t="shared" si="346"/>
        <v>0</v>
      </c>
      <c r="BZ1125" s="302">
        <f t="shared" si="347"/>
        <v>0</v>
      </c>
      <c r="CB1125" s="297">
        <v>0</v>
      </c>
      <c r="CC1125" s="297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14">
        <v>44279</v>
      </c>
      <c r="C1126" s="4" t="s">
        <v>66</v>
      </c>
      <c r="D1126" s="4" t="s">
        <v>1503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18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6" t="str">
        <f>+VLOOKUP(G1126,Liste!$A$7:$H$69,8,FALSE)</f>
        <v>Feuillus</v>
      </c>
      <c r="BU1126" s="296">
        <f t="shared" si="343"/>
        <v>1</v>
      </c>
      <c r="BV1126" s="298">
        <f t="shared" si="344"/>
        <v>0</v>
      </c>
      <c r="BW1126" s="317">
        <v>0</v>
      </c>
      <c r="BX1126" s="296">
        <f t="shared" si="345"/>
        <v>0.25</v>
      </c>
      <c r="BY1126">
        <f t="shared" si="346"/>
        <v>0</v>
      </c>
      <c r="BZ1126" s="302">
        <f t="shared" si="347"/>
        <v>0</v>
      </c>
      <c r="CB1126" s="297">
        <v>0</v>
      </c>
      <c r="CC1126" s="297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14">
        <v>44279</v>
      </c>
      <c r="C1127" s="4" t="s">
        <v>66</v>
      </c>
      <c r="D1127" s="4" t="s">
        <v>1503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18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6" t="str">
        <f>+VLOOKUP(G1127,Liste!$A$7:$H$69,8,FALSE)</f>
        <v>Feuillus</v>
      </c>
      <c r="BU1127" s="296">
        <f t="shared" si="343"/>
        <v>1</v>
      </c>
      <c r="BV1127" s="298">
        <f t="shared" si="344"/>
        <v>0</v>
      </c>
      <c r="BW1127" s="317">
        <v>0</v>
      </c>
      <c r="BX1127" s="296">
        <f t="shared" si="345"/>
        <v>0.25</v>
      </c>
      <c r="BY1127">
        <f t="shared" si="346"/>
        <v>0</v>
      </c>
      <c r="BZ1127" s="302">
        <f t="shared" si="347"/>
        <v>0</v>
      </c>
      <c r="CB1127" s="297">
        <v>0</v>
      </c>
      <c r="CC1127" s="297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14">
        <v>44279</v>
      </c>
      <c r="C1128" s="4" t="s">
        <v>66</v>
      </c>
      <c r="D1128" s="4" t="s">
        <v>1503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18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6" t="str">
        <f>+VLOOKUP(G1128,Liste!$A$7:$H$69,8,FALSE)</f>
        <v>Feuillus</v>
      </c>
      <c r="BU1128" s="296">
        <f t="shared" si="343"/>
        <v>1</v>
      </c>
      <c r="BV1128" s="298">
        <f t="shared" si="344"/>
        <v>0</v>
      </c>
      <c r="BW1128" s="317">
        <v>0</v>
      </c>
      <c r="BX1128" s="296">
        <f t="shared" si="345"/>
        <v>0.25</v>
      </c>
      <c r="BY1128">
        <f t="shared" si="346"/>
        <v>0</v>
      </c>
      <c r="BZ1128" s="302">
        <f t="shared" si="347"/>
        <v>0</v>
      </c>
      <c r="CB1128" s="297">
        <v>0</v>
      </c>
      <c r="CC1128" s="297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14">
        <v>44279</v>
      </c>
      <c r="C1129" s="4" t="s">
        <v>66</v>
      </c>
      <c r="D1129" s="4" t="s">
        <v>1503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18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6" t="str">
        <f>+VLOOKUP(G1129,Liste!$A$7:$H$69,8,FALSE)</f>
        <v>Feuillus</v>
      </c>
      <c r="BU1129" s="296">
        <f t="shared" si="343"/>
        <v>1</v>
      </c>
      <c r="BV1129" s="298">
        <f t="shared" si="344"/>
        <v>0</v>
      </c>
      <c r="BW1129" s="317">
        <v>0</v>
      </c>
      <c r="BX1129" s="296">
        <f t="shared" si="345"/>
        <v>0.25</v>
      </c>
      <c r="BY1129">
        <f t="shared" si="346"/>
        <v>0</v>
      </c>
      <c r="BZ1129" s="302">
        <f t="shared" si="347"/>
        <v>0</v>
      </c>
      <c r="CB1129" s="297">
        <v>0</v>
      </c>
      <c r="CC1129" s="297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14">
        <v>44279</v>
      </c>
      <c r="C1130" s="4" t="s">
        <v>66</v>
      </c>
      <c r="D1130" s="4" t="s">
        <v>1503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18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6" t="str">
        <f>+VLOOKUP(G1130,Liste!$A$7:$H$69,8,FALSE)</f>
        <v>Feuillus</v>
      </c>
      <c r="BU1130" s="296">
        <f t="shared" si="343"/>
        <v>1</v>
      </c>
      <c r="BV1130" s="298">
        <f t="shared" si="344"/>
        <v>0</v>
      </c>
      <c r="BW1130" s="317">
        <v>0</v>
      </c>
      <c r="BX1130" s="296">
        <f t="shared" si="345"/>
        <v>0.25</v>
      </c>
      <c r="BY1130">
        <f t="shared" si="346"/>
        <v>0</v>
      </c>
      <c r="BZ1130" s="302">
        <f t="shared" si="347"/>
        <v>0</v>
      </c>
      <c r="CB1130" s="297">
        <v>0</v>
      </c>
      <c r="CC1130" s="297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14">
        <v>44279</v>
      </c>
      <c r="C1131" s="4" t="s">
        <v>66</v>
      </c>
      <c r="D1131" s="4" t="s">
        <v>1503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18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6" t="str">
        <f>+VLOOKUP(G1131,Liste!$A$7:$H$69,8,FALSE)</f>
        <v>Feuillus</v>
      </c>
      <c r="BU1131" s="296">
        <f t="shared" si="343"/>
        <v>1</v>
      </c>
      <c r="BV1131" s="298">
        <f t="shared" si="344"/>
        <v>0</v>
      </c>
      <c r="BW1131" s="317">
        <v>0</v>
      </c>
      <c r="BX1131" s="296">
        <f t="shared" si="345"/>
        <v>0.25</v>
      </c>
      <c r="BY1131">
        <f t="shared" si="346"/>
        <v>0</v>
      </c>
      <c r="BZ1131" s="302">
        <f t="shared" si="347"/>
        <v>0</v>
      </c>
      <c r="CB1131" s="297">
        <v>0</v>
      </c>
      <c r="CC1131" s="297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14">
        <v>44279</v>
      </c>
      <c r="C1132" s="4" t="s">
        <v>66</v>
      </c>
      <c r="D1132" s="4" t="s">
        <v>1503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18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6" t="str">
        <f>+VLOOKUP(G1132,Liste!$A$7:$H$69,8,FALSE)</f>
        <v>Feuillus</v>
      </c>
      <c r="BU1132" s="296">
        <f t="shared" si="343"/>
        <v>1</v>
      </c>
      <c r="BV1132" s="298">
        <f t="shared" si="344"/>
        <v>0</v>
      </c>
      <c r="BW1132" s="317">
        <v>0</v>
      </c>
      <c r="BX1132" s="296">
        <f t="shared" si="345"/>
        <v>0.25</v>
      </c>
      <c r="BY1132">
        <f t="shared" si="346"/>
        <v>0</v>
      </c>
      <c r="BZ1132" s="302">
        <f t="shared" si="347"/>
        <v>0</v>
      </c>
      <c r="CB1132" s="297">
        <v>0</v>
      </c>
      <c r="CC1132" s="297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14">
        <v>44279</v>
      </c>
      <c r="C1133" s="4" t="s">
        <v>66</v>
      </c>
      <c r="D1133" s="4" t="s">
        <v>1503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18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6" t="str">
        <f>+VLOOKUP(G1133,Liste!$A$7:$H$69,8,FALSE)</f>
        <v>Feuillus</v>
      </c>
      <c r="BU1133" s="296">
        <f t="shared" si="343"/>
        <v>1</v>
      </c>
      <c r="BV1133" s="298">
        <f t="shared" si="344"/>
        <v>0</v>
      </c>
      <c r="BW1133" s="317">
        <v>0</v>
      </c>
      <c r="BX1133" s="296">
        <f t="shared" si="345"/>
        <v>0.25</v>
      </c>
      <c r="BY1133">
        <f t="shared" si="346"/>
        <v>0</v>
      </c>
      <c r="BZ1133" s="302">
        <f t="shared" si="347"/>
        <v>0</v>
      </c>
      <c r="CB1133" s="297">
        <v>0</v>
      </c>
      <c r="CC1133" s="297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14">
        <v>44279</v>
      </c>
      <c r="C1134" s="4" t="s">
        <v>66</v>
      </c>
      <c r="D1134" s="4" t="s">
        <v>1503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18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6" t="str">
        <f>+VLOOKUP(G1134,Liste!$A$7:$H$69,8,FALSE)</f>
        <v>Feuillus</v>
      </c>
      <c r="BU1134" s="296">
        <f t="shared" si="343"/>
        <v>1</v>
      </c>
      <c r="BV1134" s="298">
        <f t="shared" si="344"/>
        <v>0</v>
      </c>
      <c r="BW1134" s="317">
        <v>0</v>
      </c>
      <c r="BX1134" s="296">
        <f t="shared" si="345"/>
        <v>0.25</v>
      </c>
      <c r="BY1134">
        <f t="shared" si="346"/>
        <v>0</v>
      </c>
      <c r="BZ1134" s="302">
        <f t="shared" si="347"/>
        <v>0</v>
      </c>
      <c r="CB1134" s="297">
        <v>0</v>
      </c>
      <c r="CC1134" s="297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14">
        <v>44279</v>
      </c>
      <c r="C1135" s="4" t="s">
        <v>66</v>
      </c>
      <c r="D1135" s="4" t="s">
        <v>1503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18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6" t="str">
        <f>+VLOOKUP(G1135,Liste!$A$7:$H$69,8,FALSE)</f>
        <v>Feuillus</v>
      </c>
      <c r="BU1135" s="296">
        <f t="shared" si="343"/>
        <v>1</v>
      </c>
      <c r="BV1135" s="298">
        <f t="shared" si="344"/>
        <v>0</v>
      </c>
      <c r="BW1135" s="317">
        <v>0</v>
      </c>
      <c r="BX1135" s="296">
        <f t="shared" si="345"/>
        <v>0.25</v>
      </c>
      <c r="BY1135">
        <f t="shared" si="346"/>
        <v>0</v>
      </c>
      <c r="BZ1135" s="302">
        <f t="shared" si="347"/>
        <v>0</v>
      </c>
      <c r="CB1135" s="297">
        <v>0</v>
      </c>
      <c r="CC1135" s="297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14">
        <v>44279</v>
      </c>
      <c r="C1136" s="4" t="s">
        <v>66</v>
      </c>
      <c r="D1136" s="4" t="s">
        <v>1503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18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6" t="str">
        <f>+VLOOKUP(G1136,Liste!$A$7:$H$69,8,FALSE)</f>
        <v>Feuillus</v>
      </c>
      <c r="BU1136" s="296">
        <f t="shared" si="343"/>
        <v>1</v>
      </c>
      <c r="BV1136" s="298">
        <f t="shared" si="344"/>
        <v>0</v>
      </c>
      <c r="BW1136" s="317">
        <v>0</v>
      </c>
      <c r="BX1136" s="296">
        <f t="shared" si="345"/>
        <v>0.25</v>
      </c>
      <c r="BY1136">
        <f t="shared" si="346"/>
        <v>0</v>
      </c>
      <c r="BZ1136" s="302">
        <f t="shared" si="347"/>
        <v>0</v>
      </c>
      <c r="CB1136" s="297">
        <v>0</v>
      </c>
      <c r="CC1136" s="297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14">
        <v>44279</v>
      </c>
      <c r="C1137" s="4" t="s">
        <v>66</v>
      </c>
      <c r="D1137" s="4" t="s">
        <v>1503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18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6" t="str">
        <f>+VLOOKUP(G1137,Liste!$A$7:$H$69,8,FALSE)</f>
        <v>Feuillus</v>
      </c>
      <c r="BU1137" s="296">
        <f t="shared" si="343"/>
        <v>1</v>
      </c>
      <c r="BV1137" s="298">
        <f t="shared" si="344"/>
        <v>0</v>
      </c>
      <c r="BW1137" s="317">
        <v>0</v>
      </c>
      <c r="BX1137" s="296">
        <f t="shared" si="345"/>
        <v>0.25</v>
      </c>
      <c r="BY1137">
        <f t="shared" si="346"/>
        <v>0</v>
      </c>
      <c r="BZ1137" s="302">
        <f t="shared" si="347"/>
        <v>0</v>
      </c>
      <c r="CB1137" s="297">
        <v>0</v>
      </c>
      <c r="CC1137" s="297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14">
        <v>44279</v>
      </c>
      <c r="C1138" s="4" t="s">
        <v>66</v>
      </c>
      <c r="D1138" s="4" t="s">
        <v>1503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18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6" t="str">
        <f>+VLOOKUP(G1138,Liste!$A$7:$H$69,8,FALSE)</f>
        <v>Feuillus</v>
      </c>
      <c r="BU1138" s="296">
        <f t="shared" si="343"/>
        <v>1</v>
      </c>
      <c r="BV1138" s="298">
        <f t="shared" si="344"/>
        <v>0</v>
      </c>
      <c r="BW1138" s="317">
        <v>0</v>
      </c>
      <c r="BX1138" s="296">
        <f t="shared" si="345"/>
        <v>0.25</v>
      </c>
      <c r="BY1138">
        <f t="shared" si="346"/>
        <v>0</v>
      </c>
      <c r="BZ1138" s="302">
        <f t="shared" si="347"/>
        <v>0</v>
      </c>
      <c r="CB1138" s="297">
        <v>0</v>
      </c>
      <c r="CC1138" s="297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14">
        <v>44279</v>
      </c>
      <c r="C1139" s="4" t="s">
        <v>66</v>
      </c>
      <c r="D1139" s="4" t="s">
        <v>1503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18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6" t="str">
        <f>+VLOOKUP(G1139,Liste!$A$7:$H$69,8,FALSE)</f>
        <v>Feuillus</v>
      </c>
      <c r="BU1139" s="296">
        <f t="shared" si="343"/>
        <v>1</v>
      </c>
      <c r="BV1139" s="298">
        <f t="shared" si="344"/>
        <v>0</v>
      </c>
      <c r="BW1139" s="317">
        <v>0</v>
      </c>
      <c r="BX1139" s="296">
        <f t="shared" si="345"/>
        <v>0.25</v>
      </c>
      <c r="BY1139">
        <f t="shared" si="346"/>
        <v>0</v>
      </c>
      <c r="BZ1139" s="302">
        <f t="shared" si="347"/>
        <v>0</v>
      </c>
      <c r="CB1139" s="297">
        <v>0</v>
      </c>
      <c r="CC1139" s="297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14">
        <v>44279</v>
      </c>
      <c r="C1140" s="4" t="s">
        <v>66</v>
      </c>
      <c r="D1140" s="4" t="s">
        <v>1503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18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6" t="str">
        <f>+VLOOKUP(G1140,Liste!$A$7:$H$69,8,FALSE)</f>
        <v>Feuillus</v>
      </c>
      <c r="BU1140" s="296">
        <f t="shared" si="343"/>
        <v>1</v>
      </c>
      <c r="BV1140" s="298">
        <f t="shared" si="344"/>
        <v>0</v>
      </c>
      <c r="BW1140" s="317">
        <v>0</v>
      </c>
      <c r="BX1140" s="296">
        <f t="shared" si="345"/>
        <v>0.25</v>
      </c>
      <c r="BY1140">
        <f t="shared" si="346"/>
        <v>0</v>
      </c>
      <c r="BZ1140" s="302">
        <f t="shared" si="347"/>
        <v>0</v>
      </c>
      <c r="CB1140" s="297">
        <v>0.6</v>
      </c>
      <c r="CC1140" s="297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14">
        <v>44279</v>
      </c>
      <c r="C1141" s="4" t="s">
        <v>66</v>
      </c>
      <c r="D1141" s="4" t="s">
        <v>1503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18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6" t="str">
        <f>+VLOOKUP(G1141,Liste!$A$7:$H$69,8,FALSE)</f>
        <v>Feuillus</v>
      </c>
      <c r="BU1141" s="296">
        <f t="shared" si="343"/>
        <v>1</v>
      </c>
      <c r="BV1141" s="298">
        <f t="shared" si="344"/>
        <v>0</v>
      </c>
      <c r="BW1141" s="317">
        <v>0</v>
      </c>
      <c r="BX1141" s="296">
        <f t="shared" si="345"/>
        <v>0.25</v>
      </c>
      <c r="BY1141">
        <f t="shared" si="346"/>
        <v>0</v>
      </c>
      <c r="BZ1141" s="302">
        <f t="shared" si="347"/>
        <v>0</v>
      </c>
      <c r="CB1141" s="297">
        <v>0.6</v>
      </c>
      <c r="CC1141" s="297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14">
        <v>44279</v>
      </c>
      <c r="C1142" s="4" t="s">
        <v>66</v>
      </c>
      <c r="D1142" s="4" t="s">
        <v>1503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18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6" t="str">
        <f>+VLOOKUP(G1142,Liste!$A$7:$H$69,8,FALSE)</f>
        <v>Feuillus</v>
      </c>
      <c r="BU1142" s="296">
        <f t="shared" si="343"/>
        <v>1</v>
      </c>
      <c r="BV1142" s="298">
        <f t="shared" si="344"/>
        <v>0</v>
      </c>
      <c r="BW1142" s="317">
        <v>0</v>
      </c>
      <c r="BX1142" s="296">
        <f t="shared" si="345"/>
        <v>0.25</v>
      </c>
      <c r="BY1142">
        <f t="shared" si="346"/>
        <v>0</v>
      </c>
      <c r="BZ1142" s="302">
        <f t="shared" si="347"/>
        <v>0</v>
      </c>
      <c r="CB1142" s="297">
        <v>0.6</v>
      </c>
      <c r="CC1142" s="297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14">
        <v>44279</v>
      </c>
      <c r="C1143" s="4" t="s">
        <v>66</v>
      </c>
      <c r="D1143" s="4" t="s">
        <v>1503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18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6" t="str">
        <f>+VLOOKUP(G1143,Liste!$A$7:$H$69,8,FALSE)</f>
        <v>Feuillus</v>
      </c>
      <c r="BU1143" s="296">
        <f t="shared" si="343"/>
        <v>1</v>
      </c>
      <c r="BV1143" s="298">
        <f t="shared" si="344"/>
        <v>0</v>
      </c>
      <c r="BW1143" s="317">
        <v>0</v>
      </c>
      <c r="BX1143" s="296">
        <f t="shared" si="345"/>
        <v>0.25</v>
      </c>
      <c r="BY1143">
        <f t="shared" si="346"/>
        <v>0</v>
      </c>
      <c r="BZ1143" s="302">
        <f t="shared" si="347"/>
        <v>0</v>
      </c>
      <c r="CB1143" s="297">
        <v>0.6</v>
      </c>
      <c r="CC1143" s="297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14">
        <v>44279</v>
      </c>
      <c r="C1144" s="4" t="s">
        <v>66</v>
      </c>
      <c r="D1144" s="4" t="s">
        <v>1503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18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6" t="str">
        <f>+VLOOKUP(G1144,Liste!$A$7:$H$69,8,FALSE)</f>
        <v>Feuillus</v>
      </c>
      <c r="BU1144" s="296">
        <f t="shared" si="343"/>
        <v>1</v>
      </c>
      <c r="BV1144" s="298">
        <f t="shared" si="344"/>
        <v>0</v>
      </c>
      <c r="BW1144" s="317">
        <v>0</v>
      </c>
      <c r="BX1144" s="296">
        <f t="shared" si="345"/>
        <v>0.25</v>
      </c>
      <c r="BY1144">
        <f t="shared" si="346"/>
        <v>0</v>
      </c>
      <c r="BZ1144" s="302">
        <f t="shared" si="347"/>
        <v>0</v>
      </c>
      <c r="CB1144" s="297">
        <v>0.6</v>
      </c>
      <c r="CC1144" s="297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14">
        <v>44279</v>
      </c>
      <c r="C1145" s="4" t="s">
        <v>66</v>
      </c>
      <c r="D1145" s="4" t="s">
        <v>1503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18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6" t="str">
        <f>+VLOOKUP(G1145,Liste!$A$7:$H$69,8,FALSE)</f>
        <v>Feuillus</v>
      </c>
      <c r="BU1145" s="296">
        <f t="shared" si="343"/>
        <v>1</v>
      </c>
      <c r="BV1145" s="298">
        <f t="shared" si="344"/>
        <v>0</v>
      </c>
      <c r="BW1145" s="317">
        <v>0</v>
      </c>
      <c r="BX1145" s="296">
        <f t="shared" si="345"/>
        <v>0.25</v>
      </c>
      <c r="BY1145">
        <f t="shared" si="346"/>
        <v>0</v>
      </c>
      <c r="BZ1145" s="302">
        <f t="shared" si="347"/>
        <v>0</v>
      </c>
      <c r="CB1145" s="297">
        <v>0.6</v>
      </c>
      <c r="CC1145" s="297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14">
        <v>44279</v>
      </c>
      <c r="C1146" s="4" t="s">
        <v>66</v>
      </c>
      <c r="D1146" s="4" t="s">
        <v>1503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18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6" t="str">
        <f>+VLOOKUP(G1146,Liste!$A$7:$H$69,8,FALSE)</f>
        <v>Feuillus</v>
      </c>
      <c r="BU1146" s="296">
        <f t="shared" si="343"/>
        <v>1</v>
      </c>
      <c r="BV1146" s="298">
        <f t="shared" si="344"/>
        <v>0</v>
      </c>
      <c r="BW1146" s="317">
        <v>0</v>
      </c>
      <c r="BX1146" s="296">
        <f t="shared" si="345"/>
        <v>0.25</v>
      </c>
      <c r="BY1146">
        <f t="shared" si="346"/>
        <v>0</v>
      </c>
      <c r="BZ1146" s="302">
        <f t="shared" si="347"/>
        <v>0</v>
      </c>
      <c r="CB1146" s="297">
        <v>0.6</v>
      </c>
      <c r="CC1146" s="297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14">
        <v>44279</v>
      </c>
      <c r="C1147" s="4" t="s">
        <v>66</v>
      </c>
      <c r="D1147" s="4" t="s">
        <v>1503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18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6" t="str">
        <f>+VLOOKUP(G1147,Liste!$A$7:$H$69,8,FALSE)</f>
        <v>Feuillus</v>
      </c>
      <c r="BU1147" s="296">
        <f t="shared" si="343"/>
        <v>1</v>
      </c>
      <c r="BV1147" s="298">
        <f t="shared" si="344"/>
        <v>0</v>
      </c>
      <c r="BW1147" s="317">
        <v>0</v>
      </c>
      <c r="BX1147" s="296">
        <f t="shared" si="345"/>
        <v>0.25</v>
      </c>
      <c r="BY1147">
        <f t="shared" si="346"/>
        <v>0</v>
      </c>
      <c r="BZ1147" s="302">
        <f t="shared" si="347"/>
        <v>0</v>
      </c>
      <c r="CB1147" s="297">
        <v>0.6</v>
      </c>
      <c r="CC1147" s="297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14">
        <v>44279</v>
      </c>
      <c r="C1148" s="4" t="s">
        <v>66</v>
      </c>
      <c r="D1148" s="4" t="s">
        <v>1503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18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6" t="str">
        <f>+VLOOKUP(G1148,Liste!$A$7:$H$69,8,FALSE)</f>
        <v>Feuillus</v>
      </c>
      <c r="BU1148" s="296">
        <f t="shared" si="343"/>
        <v>1</v>
      </c>
      <c r="BV1148" s="298">
        <f t="shared" si="344"/>
        <v>0</v>
      </c>
      <c r="BW1148" s="317">
        <v>0</v>
      </c>
      <c r="BX1148" s="296">
        <f t="shared" si="345"/>
        <v>0.25</v>
      </c>
      <c r="BY1148">
        <f t="shared" si="346"/>
        <v>0</v>
      </c>
      <c r="BZ1148" s="302">
        <f t="shared" si="347"/>
        <v>0</v>
      </c>
      <c r="CB1148" s="297">
        <v>0.6</v>
      </c>
      <c r="CC1148" s="297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14">
        <v>44279</v>
      </c>
      <c r="C1149" s="4" t="s">
        <v>66</v>
      </c>
      <c r="D1149" s="4" t="s">
        <v>1503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18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6" t="str">
        <f>+VLOOKUP(G1149,Liste!$A$7:$H$69,8,FALSE)</f>
        <v>Feuillus</v>
      </c>
      <c r="BU1149" s="296">
        <f t="shared" si="343"/>
        <v>1</v>
      </c>
      <c r="BV1149" s="298">
        <f t="shared" si="344"/>
        <v>0</v>
      </c>
      <c r="BW1149" s="317">
        <v>0</v>
      </c>
      <c r="BX1149" s="296">
        <f t="shared" si="345"/>
        <v>0.25</v>
      </c>
      <c r="BY1149">
        <f t="shared" si="346"/>
        <v>0</v>
      </c>
      <c r="BZ1149" s="302">
        <f t="shared" si="347"/>
        <v>0</v>
      </c>
      <c r="CB1149" s="297">
        <v>0.6</v>
      </c>
      <c r="CC1149" s="297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14">
        <v>44279</v>
      </c>
      <c r="C1150" s="4" t="s">
        <v>66</v>
      </c>
      <c r="D1150" s="4" t="s">
        <v>1503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18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6" t="str">
        <f>+VLOOKUP(G1150,Liste!$A$7:$H$69,8,FALSE)</f>
        <v>Feuillus</v>
      </c>
      <c r="BU1150" s="296">
        <f t="shared" si="343"/>
        <v>1</v>
      </c>
      <c r="BV1150" s="298">
        <f t="shared" si="344"/>
        <v>0</v>
      </c>
      <c r="BW1150" s="317">
        <v>0</v>
      </c>
      <c r="BX1150" s="296">
        <f t="shared" si="345"/>
        <v>0.25</v>
      </c>
      <c r="BY1150">
        <f t="shared" si="346"/>
        <v>0</v>
      </c>
      <c r="BZ1150" s="302">
        <f t="shared" si="347"/>
        <v>0</v>
      </c>
      <c r="CB1150" s="297">
        <v>0.6</v>
      </c>
      <c r="CC1150" s="297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14">
        <v>44279</v>
      </c>
      <c r="C1151" s="4" t="s">
        <v>66</v>
      </c>
      <c r="D1151" s="4" t="s">
        <v>1503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18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6" t="str">
        <f>+VLOOKUP(G1151,Liste!$A$7:$H$69,8,FALSE)</f>
        <v>Feuillus</v>
      </c>
      <c r="BU1151" s="296">
        <f t="shared" si="343"/>
        <v>1</v>
      </c>
      <c r="BV1151" s="298">
        <f t="shared" si="344"/>
        <v>0</v>
      </c>
      <c r="BW1151" s="317">
        <v>0</v>
      </c>
      <c r="BX1151" s="296">
        <f t="shared" si="345"/>
        <v>0.25</v>
      </c>
      <c r="BY1151">
        <f t="shared" si="346"/>
        <v>0</v>
      </c>
      <c r="BZ1151" s="302">
        <f t="shared" si="347"/>
        <v>0</v>
      </c>
      <c r="CB1151" s="297">
        <v>0.6</v>
      </c>
      <c r="CC1151" s="297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14">
        <v>44279</v>
      </c>
      <c r="C1152" s="4" t="s">
        <v>66</v>
      </c>
      <c r="D1152" s="4" t="s">
        <v>1503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18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6" t="str">
        <f>+VLOOKUP(G1152,Liste!$A$7:$H$69,8,FALSE)</f>
        <v>Feuillus</v>
      </c>
      <c r="BU1152" s="296">
        <f t="shared" si="343"/>
        <v>1</v>
      </c>
      <c r="BV1152" s="298">
        <f t="shared" si="344"/>
        <v>0</v>
      </c>
      <c r="BW1152" s="317">
        <v>0</v>
      </c>
      <c r="BX1152" s="296">
        <f t="shared" si="345"/>
        <v>0.25</v>
      </c>
      <c r="BY1152">
        <f t="shared" si="346"/>
        <v>0</v>
      </c>
      <c r="BZ1152" s="302">
        <f t="shared" si="347"/>
        <v>0</v>
      </c>
      <c r="CB1152" s="297">
        <v>0.6</v>
      </c>
      <c r="CC1152" s="297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14">
        <v>44279</v>
      </c>
      <c r="C1153" s="4" t="s">
        <v>66</v>
      </c>
      <c r="D1153" s="4" t="s">
        <v>1503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18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6" t="str">
        <f>+VLOOKUP(G1153,Liste!$A$7:$H$69,8,FALSE)</f>
        <v>Feuillus</v>
      </c>
      <c r="BU1153" s="296">
        <f t="shared" si="343"/>
        <v>1</v>
      </c>
      <c r="BV1153" s="298">
        <f t="shared" si="344"/>
        <v>0</v>
      </c>
      <c r="BW1153" s="317">
        <v>0</v>
      </c>
      <c r="BX1153" s="296">
        <f t="shared" si="345"/>
        <v>0.25</v>
      </c>
      <c r="BY1153">
        <f t="shared" si="346"/>
        <v>0</v>
      </c>
      <c r="BZ1153" s="302">
        <f t="shared" si="347"/>
        <v>0</v>
      </c>
      <c r="CB1153" s="297">
        <v>0.6</v>
      </c>
      <c r="CC1153" s="297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14">
        <v>44279</v>
      </c>
      <c r="C1154" s="4" t="s">
        <v>66</v>
      </c>
      <c r="D1154" s="4" t="s">
        <v>1503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18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6" t="str">
        <f>+VLOOKUP(G1154,Liste!$A$7:$H$69,8,FALSE)</f>
        <v>Feuillus</v>
      </c>
      <c r="BU1154" s="296">
        <f t="shared" si="343"/>
        <v>1</v>
      </c>
      <c r="BV1154" s="298">
        <f t="shared" si="344"/>
        <v>0</v>
      </c>
      <c r="BW1154" s="317">
        <v>0</v>
      </c>
      <c r="BX1154" s="296">
        <f t="shared" si="345"/>
        <v>0.25</v>
      </c>
      <c r="BY1154">
        <f t="shared" si="346"/>
        <v>0</v>
      </c>
      <c r="BZ1154" s="302">
        <f t="shared" si="347"/>
        <v>0</v>
      </c>
      <c r="CB1154" s="297">
        <v>0.6</v>
      </c>
      <c r="CC1154" s="297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14">
        <v>44279</v>
      </c>
      <c r="C1155" s="4" t="s">
        <v>66</v>
      </c>
      <c r="D1155" s="4" t="s">
        <v>1503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18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6" t="str">
        <f>+VLOOKUP(G1155,Liste!$A$7:$H$69,8,FALSE)</f>
        <v>Feuillus</v>
      </c>
      <c r="BU1155" s="296">
        <f t="shared" si="343"/>
        <v>1</v>
      </c>
      <c r="BV1155" s="298">
        <f t="shared" si="344"/>
        <v>0</v>
      </c>
      <c r="BW1155" s="317">
        <v>0</v>
      </c>
      <c r="BX1155" s="296">
        <f t="shared" si="345"/>
        <v>0.25</v>
      </c>
      <c r="BY1155">
        <f t="shared" si="346"/>
        <v>0</v>
      </c>
      <c r="BZ1155" s="302">
        <f t="shared" si="347"/>
        <v>0</v>
      </c>
      <c r="CB1155" s="297">
        <v>0.6</v>
      </c>
      <c r="CC1155" s="297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14">
        <v>44279</v>
      </c>
      <c r="C1156" s="4" t="s">
        <v>66</v>
      </c>
      <c r="D1156" s="4" t="s">
        <v>1503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18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6" t="str">
        <f>+VLOOKUP(G1156,Liste!$A$7:$H$69,8,FALSE)</f>
        <v>Feuillus</v>
      </c>
      <c r="BU1156" s="296">
        <f t="shared" ref="BU1156:BU1219" si="363">IF(BT1156="Résineux",0%,100%)</f>
        <v>1</v>
      </c>
      <c r="BV1156" s="298">
        <f t="shared" ref="BV1156:BV1219" si="364">+IF(BT1156="Résineux",100%,0%)</f>
        <v>0</v>
      </c>
      <c r="BW1156" s="317">
        <v>0</v>
      </c>
      <c r="BX1156" s="296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2">
        <f t="shared" ref="BZ1156:BZ1219" si="367">+IF(BJ1156&gt;=31,0,BY1156+BZ1155)</f>
        <v>0</v>
      </c>
      <c r="CB1156" s="297">
        <v>0.6</v>
      </c>
      <c r="CC1156" s="297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14">
        <v>44279</v>
      </c>
      <c r="C1157" s="4" t="s">
        <v>66</v>
      </c>
      <c r="D1157" s="4" t="s">
        <v>1503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18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6" t="str">
        <f>+VLOOKUP(G1157,Liste!$A$7:$H$69,8,FALSE)</f>
        <v>Feuillus</v>
      </c>
      <c r="BU1157" s="296">
        <f t="shared" si="363"/>
        <v>1</v>
      </c>
      <c r="BV1157" s="298">
        <f t="shared" si="364"/>
        <v>0</v>
      </c>
      <c r="BW1157" s="317">
        <v>0</v>
      </c>
      <c r="BX1157" s="296">
        <f t="shared" si="365"/>
        <v>0.25</v>
      </c>
      <c r="BY1157">
        <f t="shared" si="366"/>
        <v>0</v>
      </c>
      <c r="BZ1157" s="302">
        <f t="shared" si="367"/>
        <v>0</v>
      </c>
      <c r="CB1157" s="297">
        <v>0.6</v>
      </c>
      <c r="CC1157" s="297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14">
        <v>44279</v>
      </c>
      <c r="C1158" s="4" t="s">
        <v>66</v>
      </c>
      <c r="D1158" s="4" t="s">
        <v>1503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18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6" t="str">
        <f>+VLOOKUP(G1158,Liste!$A$7:$H$69,8,FALSE)</f>
        <v>Feuillus</v>
      </c>
      <c r="BU1158" s="296">
        <f t="shared" si="363"/>
        <v>1</v>
      </c>
      <c r="BV1158" s="298">
        <f t="shared" si="364"/>
        <v>0</v>
      </c>
      <c r="BW1158" s="317">
        <v>0</v>
      </c>
      <c r="BX1158" s="296">
        <f t="shared" si="365"/>
        <v>0.25</v>
      </c>
      <c r="BY1158">
        <f t="shared" si="366"/>
        <v>0</v>
      </c>
      <c r="BZ1158" s="302">
        <f t="shared" si="367"/>
        <v>0</v>
      </c>
      <c r="CB1158" s="297">
        <v>0.6</v>
      </c>
      <c r="CC1158" s="297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14">
        <v>44279</v>
      </c>
      <c r="C1159" s="4" t="s">
        <v>66</v>
      </c>
      <c r="D1159" s="4" t="s">
        <v>1503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18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6" t="str">
        <f>+VLOOKUP(G1159,Liste!$A$7:$H$69,8,FALSE)</f>
        <v>Feuillus</v>
      </c>
      <c r="BU1159" s="296">
        <f t="shared" si="363"/>
        <v>1</v>
      </c>
      <c r="BV1159" s="298">
        <f t="shared" si="364"/>
        <v>0</v>
      </c>
      <c r="BW1159" s="317">
        <v>0</v>
      </c>
      <c r="BX1159" s="296">
        <f t="shared" si="365"/>
        <v>0.25</v>
      </c>
      <c r="BY1159">
        <f t="shared" si="366"/>
        <v>0</v>
      </c>
      <c r="BZ1159" s="302">
        <f t="shared" si="367"/>
        <v>0</v>
      </c>
      <c r="CB1159" s="297">
        <v>0.6</v>
      </c>
      <c r="CC1159" s="297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14">
        <v>44279</v>
      </c>
      <c r="C1160" s="4" t="s">
        <v>66</v>
      </c>
      <c r="D1160" s="4" t="s">
        <v>1503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18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6" t="str">
        <f>+VLOOKUP(G1160,Liste!$A$7:$H$69,8,FALSE)</f>
        <v>Feuillus</v>
      </c>
      <c r="BU1160" s="296">
        <f t="shared" si="363"/>
        <v>1</v>
      </c>
      <c r="BV1160" s="298">
        <f t="shared" si="364"/>
        <v>0</v>
      </c>
      <c r="BW1160" s="317">
        <v>0</v>
      </c>
      <c r="BX1160" s="296">
        <f t="shared" si="365"/>
        <v>0.25</v>
      </c>
      <c r="BY1160">
        <f t="shared" si="366"/>
        <v>0</v>
      </c>
      <c r="BZ1160" s="302">
        <f t="shared" si="367"/>
        <v>0</v>
      </c>
      <c r="CB1160" s="297">
        <v>0.6</v>
      </c>
      <c r="CC1160" s="297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14">
        <v>44279</v>
      </c>
      <c r="C1161" s="4" t="s">
        <v>66</v>
      </c>
      <c r="D1161" s="4" t="s">
        <v>1503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18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6" t="str">
        <f>+VLOOKUP(G1161,Liste!$A$7:$H$69,8,FALSE)</f>
        <v>Feuillus</v>
      </c>
      <c r="BU1161" s="296">
        <f t="shared" si="363"/>
        <v>1</v>
      </c>
      <c r="BV1161" s="298">
        <f t="shared" si="364"/>
        <v>0</v>
      </c>
      <c r="BW1161" s="317">
        <v>0</v>
      </c>
      <c r="BX1161" s="296">
        <f t="shared" si="365"/>
        <v>0.25</v>
      </c>
      <c r="BY1161">
        <f t="shared" si="366"/>
        <v>0</v>
      </c>
      <c r="BZ1161" s="302">
        <f t="shared" si="367"/>
        <v>0</v>
      </c>
      <c r="CB1161" s="297">
        <v>0.6</v>
      </c>
      <c r="CC1161" s="297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14">
        <v>44279</v>
      </c>
      <c r="C1162" s="4" t="s">
        <v>66</v>
      </c>
      <c r="D1162" s="4" t="s">
        <v>1503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18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6" t="str">
        <f>+VLOOKUP(G1162,Liste!$A$7:$H$69,8,FALSE)</f>
        <v>Feuillus</v>
      </c>
      <c r="BU1162" s="296">
        <f t="shared" si="363"/>
        <v>1</v>
      </c>
      <c r="BV1162" s="298">
        <f t="shared" si="364"/>
        <v>0</v>
      </c>
      <c r="BW1162" s="317">
        <v>0</v>
      </c>
      <c r="BX1162" s="296">
        <f t="shared" si="365"/>
        <v>0.25</v>
      </c>
      <c r="BY1162">
        <f t="shared" si="366"/>
        <v>0</v>
      </c>
      <c r="BZ1162" s="302">
        <f t="shared" si="367"/>
        <v>0</v>
      </c>
      <c r="CB1162" s="297">
        <v>0.6</v>
      </c>
      <c r="CC1162" s="297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14">
        <v>44279</v>
      </c>
      <c r="C1163" s="4" t="s">
        <v>66</v>
      </c>
      <c r="D1163" s="4" t="s">
        <v>1503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18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6" t="str">
        <f>+VLOOKUP(G1163,Liste!$A$7:$H$69,8,FALSE)</f>
        <v>Feuillus</v>
      </c>
      <c r="BU1163" s="296">
        <f t="shared" si="363"/>
        <v>1</v>
      </c>
      <c r="BV1163" s="298">
        <f t="shared" si="364"/>
        <v>0</v>
      </c>
      <c r="BW1163" s="317">
        <v>0</v>
      </c>
      <c r="BX1163" s="296">
        <f t="shared" si="365"/>
        <v>0.25</v>
      </c>
      <c r="BY1163">
        <f t="shared" si="366"/>
        <v>0</v>
      </c>
      <c r="BZ1163" s="302">
        <f t="shared" si="367"/>
        <v>0</v>
      </c>
      <c r="CB1163" s="297">
        <v>0.6</v>
      </c>
      <c r="CC1163" s="297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14">
        <v>44279</v>
      </c>
      <c r="C1164" s="4" t="s">
        <v>66</v>
      </c>
      <c r="D1164" s="4" t="s">
        <v>1503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18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6" t="str">
        <f>+VLOOKUP(G1164,Liste!$A$7:$H$69,8,FALSE)</f>
        <v>Feuillus</v>
      </c>
      <c r="BU1164" s="296">
        <f t="shared" si="363"/>
        <v>1</v>
      </c>
      <c r="BV1164" s="298">
        <f t="shared" si="364"/>
        <v>0</v>
      </c>
      <c r="BW1164" s="317">
        <v>0</v>
      </c>
      <c r="BX1164" s="296">
        <f t="shared" si="365"/>
        <v>0.25</v>
      </c>
      <c r="BY1164">
        <f t="shared" si="366"/>
        <v>0</v>
      </c>
      <c r="BZ1164" s="302">
        <f t="shared" si="367"/>
        <v>0</v>
      </c>
      <c r="CB1164" s="297">
        <v>0.6</v>
      </c>
      <c r="CC1164" s="297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14">
        <v>44279</v>
      </c>
      <c r="C1165" s="4" t="s">
        <v>66</v>
      </c>
      <c r="D1165" s="4" t="s">
        <v>1503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18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6" t="str">
        <f>+VLOOKUP(G1165,Liste!$A$7:$H$69,8,FALSE)</f>
        <v>Feuillus</v>
      </c>
      <c r="BU1165" s="296">
        <f t="shared" si="363"/>
        <v>1</v>
      </c>
      <c r="BV1165" s="298">
        <f t="shared" si="364"/>
        <v>0</v>
      </c>
      <c r="BW1165" s="317">
        <v>0</v>
      </c>
      <c r="BX1165" s="296">
        <f t="shared" si="365"/>
        <v>0.25</v>
      </c>
      <c r="BY1165">
        <f t="shared" si="366"/>
        <v>0</v>
      </c>
      <c r="BZ1165" s="302">
        <f t="shared" si="367"/>
        <v>0</v>
      </c>
      <c r="CB1165" s="297">
        <v>0.6</v>
      </c>
      <c r="CC1165" s="297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14">
        <v>44279</v>
      </c>
      <c r="C1166" s="4" t="s">
        <v>66</v>
      </c>
      <c r="D1166" s="4" t="s">
        <v>1503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18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6" t="str">
        <f>+VLOOKUP(G1166,Liste!$A$7:$H$69,8,FALSE)</f>
        <v>Feuillus</v>
      </c>
      <c r="BU1166" s="296">
        <f t="shared" si="363"/>
        <v>1</v>
      </c>
      <c r="BV1166" s="298">
        <f t="shared" si="364"/>
        <v>0</v>
      </c>
      <c r="BW1166" s="317">
        <v>0</v>
      </c>
      <c r="BX1166" s="296">
        <f t="shared" si="365"/>
        <v>0.25</v>
      </c>
      <c r="BY1166">
        <f t="shared" si="366"/>
        <v>0</v>
      </c>
      <c r="BZ1166" s="302">
        <f t="shared" si="367"/>
        <v>0</v>
      </c>
      <c r="CB1166" s="297">
        <v>0.6</v>
      </c>
      <c r="CC1166" s="297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14">
        <v>44279</v>
      </c>
      <c r="C1167" s="4" t="s">
        <v>66</v>
      </c>
      <c r="D1167" s="4" t="s">
        <v>1503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18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6" t="str">
        <f>+VLOOKUP(G1167,Liste!$A$7:$H$69,8,FALSE)</f>
        <v>Feuillus</v>
      </c>
      <c r="BU1167" s="296">
        <f t="shared" si="363"/>
        <v>1</v>
      </c>
      <c r="BV1167" s="298">
        <f t="shared" si="364"/>
        <v>0</v>
      </c>
      <c r="BW1167" s="317">
        <v>0</v>
      </c>
      <c r="BX1167" s="296">
        <f t="shared" si="365"/>
        <v>0.25</v>
      </c>
      <c r="BY1167">
        <f t="shared" si="366"/>
        <v>0</v>
      </c>
      <c r="BZ1167" s="302">
        <f t="shared" si="367"/>
        <v>0</v>
      </c>
      <c r="CB1167" s="297">
        <v>0.6</v>
      </c>
      <c r="CC1167" s="297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14">
        <v>44279</v>
      </c>
      <c r="C1168" s="4" t="s">
        <v>66</v>
      </c>
      <c r="D1168" s="4" t="s">
        <v>1503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18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6" t="str">
        <f>+VLOOKUP(G1168,Liste!$A$7:$H$69,8,FALSE)</f>
        <v>Feuillus</v>
      </c>
      <c r="BU1168" s="296">
        <f t="shared" si="363"/>
        <v>1</v>
      </c>
      <c r="BV1168" s="298">
        <f t="shared" si="364"/>
        <v>0</v>
      </c>
      <c r="BW1168" s="317">
        <v>0</v>
      </c>
      <c r="BX1168" s="296">
        <f t="shared" si="365"/>
        <v>0.25</v>
      </c>
      <c r="BY1168">
        <f t="shared" si="366"/>
        <v>0</v>
      </c>
      <c r="BZ1168" s="302">
        <f t="shared" si="367"/>
        <v>0</v>
      </c>
      <c r="CB1168" s="297">
        <v>0.6</v>
      </c>
      <c r="CC1168" s="297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14">
        <v>44279</v>
      </c>
      <c r="C1169" s="4" t="s">
        <v>66</v>
      </c>
      <c r="D1169" s="4" t="s">
        <v>1503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18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6" t="str">
        <f>+VLOOKUP(G1169,Liste!$A$7:$H$69,8,FALSE)</f>
        <v>Feuillus</v>
      </c>
      <c r="BU1169" s="296">
        <f t="shared" si="363"/>
        <v>1</v>
      </c>
      <c r="BV1169" s="298">
        <f t="shared" si="364"/>
        <v>0</v>
      </c>
      <c r="BW1169" s="317">
        <v>0</v>
      </c>
      <c r="BX1169" s="296">
        <f t="shared" si="365"/>
        <v>0.25</v>
      </c>
      <c r="BY1169">
        <f t="shared" si="366"/>
        <v>0</v>
      </c>
      <c r="BZ1169" s="302">
        <f t="shared" si="367"/>
        <v>0</v>
      </c>
      <c r="CB1169" s="297">
        <v>0.6</v>
      </c>
      <c r="CC1169" s="297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14">
        <v>44279</v>
      </c>
      <c r="C1170" s="4" t="s">
        <v>66</v>
      </c>
      <c r="D1170" s="4" t="s">
        <v>1503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18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6" t="str">
        <f>+VLOOKUP(G1170,Liste!$A$7:$H$69,8,FALSE)</f>
        <v>Feuillus</v>
      </c>
      <c r="BU1170" s="296">
        <f t="shared" si="363"/>
        <v>1</v>
      </c>
      <c r="BV1170" s="298">
        <f t="shared" si="364"/>
        <v>0</v>
      </c>
      <c r="BW1170" s="317">
        <v>0</v>
      </c>
      <c r="BX1170" s="296">
        <f t="shared" si="365"/>
        <v>0.25</v>
      </c>
      <c r="BY1170">
        <f t="shared" si="366"/>
        <v>0</v>
      </c>
      <c r="BZ1170" s="302">
        <f t="shared" si="367"/>
        <v>0</v>
      </c>
      <c r="CB1170" s="297">
        <v>0.6</v>
      </c>
      <c r="CC1170" s="297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14">
        <v>44279</v>
      </c>
      <c r="C1171" s="4" t="s">
        <v>66</v>
      </c>
      <c r="D1171" s="4" t="s">
        <v>1503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18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6" t="str">
        <f>+VLOOKUP(G1171,Liste!$A$7:$H$69,8,FALSE)</f>
        <v>Feuillus</v>
      </c>
      <c r="BU1171" s="296">
        <f t="shared" si="363"/>
        <v>1</v>
      </c>
      <c r="BV1171" s="298">
        <f t="shared" si="364"/>
        <v>0</v>
      </c>
      <c r="BW1171" s="317">
        <v>0</v>
      </c>
      <c r="BX1171" s="296">
        <f t="shared" si="365"/>
        <v>0.25</v>
      </c>
      <c r="BY1171">
        <f t="shared" si="366"/>
        <v>0</v>
      </c>
      <c r="BZ1171" s="302">
        <f t="shared" si="367"/>
        <v>0</v>
      </c>
      <c r="CB1171" s="297">
        <v>0.6</v>
      </c>
      <c r="CC1171" s="297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14">
        <v>44279</v>
      </c>
      <c r="C1172" s="4" t="s">
        <v>66</v>
      </c>
      <c r="D1172" s="4" t="s">
        <v>1503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18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6" t="str">
        <f>+VLOOKUP(G1172,Liste!$A$7:$H$69,8,FALSE)</f>
        <v>Feuillus</v>
      </c>
      <c r="BU1172" s="296">
        <f t="shared" si="363"/>
        <v>1</v>
      </c>
      <c r="BV1172" s="298">
        <f t="shared" si="364"/>
        <v>0</v>
      </c>
      <c r="BW1172" s="317">
        <v>0</v>
      </c>
      <c r="BX1172" s="296">
        <f t="shared" si="365"/>
        <v>0.25</v>
      </c>
      <c r="BY1172">
        <f t="shared" si="366"/>
        <v>0</v>
      </c>
      <c r="BZ1172" s="302">
        <f t="shared" si="367"/>
        <v>0</v>
      </c>
      <c r="CB1172" s="297">
        <v>0.6</v>
      </c>
      <c r="CC1172" s="297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14">
        <v>44279</v>
      </c>
      <c r="C1173" s="4" t="s">
        <v>66</v>
      </c>
      <c r="D1173" s="4" t="s">
        <v>1503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18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6" t="str">
        <f>+VLOOKUP(G1173,Liste!$A$7:$H$69,8,FALSE)</f>
        <v>Feuillus</v>
      </c>
      <c r="BU1173" s="296">
        <f t="shared" si="363"/>
        <v>1</v>
      </c>
      <c r="BV1173" s="298">
        <f t="shared" si="364"/>
        <v>0</v>
      </c>
      <c r="BW1173" s="317">
        <v>0</v>
      </c>
      <c r="BX1173" s="296">
        <f t="shared" si="365"/>
        <v>0.25</v>
      </c>
      <c r="BY1173">
        <f t="shared" si="366"/>
        <v>0</v>
      </c>
      <c r="BZ1173" s="302">
        <f t="shared" si="367"/>
        <v>0</v>
      </c>
      <c r="CB1173" s="297">
        <v>0.6</v>
      </c>
      <c r="CC1173" s="297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14">
        <v>44279</v>
      </c>
      <c r="C1174" s="4" t="s">
        <v>66</v>
      </c>
      <c r="D1174" s="4" t="s">
        <v>1503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18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6" t="str">
        <f>+VLOOKUP(G1174,Liste!$A$7:$H$69,8,FALSE)</f>
        <v>Feuillus</v>
      </c>
      <c r="BU1174" s="296">
        <f t="shared" si="363"/>
        <v>1</v>
      </c>
      <c r="BV1174" s="298">
        <f t="shared" si="364"/>
        <v>0</v>
      </c>
      <c r="BW1174" s="317">
        <v>0</v>
      </c>
      <c r="BX1174" s="296">
        <f t="shared" si="365"/>
        <v>0.25</v>
      </c>
      <c r="BY1174">
        <f t="shared" si="366"/>
        <v>0</v>
      </c>
      <c r="BZ1174" s="302">
        <f t="shared" si="367"/>
        <v>0</v>
      </c>
      <c r="CB1174" s="297">
        <v>0.6</v>
      </c>
      <c r="CC1174" s="297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14">
        <v>44279</v>
      </c>
      <c r="C1175" s="4" t="s">
        <v>66</v>
      </c>
      <c r="D1175" s="4" t="s">
        <v>1503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18"/>
      <c r="BM1175" s="13">
        <v>54.867051813555499</v>
      </c>
      <c r="BN1175" s="13">
        <v>262.58022669271702</v>
      </c>
      <c r="BP1175" s="13">
        <v>345.74943247867299</v>
      </c>
      <c r="BQ1175" s="13"/>
      <c r="BT1175" s="296" t="str">
        <f>+VLOOKUP(G1175,Liste!$A$7:$H$69,8,FALSE)</f>
        <v>Feuillus</v>
      </c>
      <c r="BU1175" s="296">
        <f t="shared" si="363"/>
        <v>1</v>
      </c>
      <c r="BV1175" s="298">
        <f t="shared" si="364"/>
        <v>0</v>
      </c>
      <c r="BW1175" s="317">
        <v>0</v>
      </c>
      <c r="BX1175" s="296">
        <f t="shared" si="365"/>
        <v>0.25</v>
      </c>
      <c r="BY1175">
        <f t="shared" si="366"/>
        <v>0</v>
      </c>
      <c r="BZ1175" s="302">
        <f t="shared" si="367"/>
        <v>0</v>
      </c>
      <c r="CB1175" s="297">
        <v>0.6</v>
      </c>
      <c r="CC1175" s="297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14">
        <v>44279</v>
      </c>
      <c r="C1176" s="4" t="s">
        <v>66</v>
      </c>
      <c r="D1176" s="4" t="s">
        <v>1503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18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6" t="str">
        <f>+VLOOKUP(G1176,Liste!$A$7:$H$69,8,FALSE)</f>
        <v>Feuillus</v>
      </c>
      <c r="BU1176" s="296">
        <f t="shared" si="363"/>
        <v>1</v>
      </c>
      <c r="BV1176" s="298">
        <f t="shared" si="364"/>
        <v>0</v>
      </c>
      <c r="BW1176" s="317">
        <v>0</v>
      </c>
      <c r="BX1176" s="296">
        <f t="shared" si="365"/>
        <v>0.25</v>
      </c>
      <c r="BY1176">
        <f t="shared" si="366"/>
        <v>0</v>
      </c>
      <c r="BZ1176" s="302">
        <f t="shared" si="367"/>
        <v>0</v>
      </c>
      <c r="CB1176" s="297">
        <v>0.6</v>
      </c>
      <c r="CC1176" s="297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14">
        <v>44279</v>
      </c>
      <c r="C1177" s="4" t="s">
        <v>66</v>
      </c>
      <c r="D1177" s="4" t="s">
        <v>1503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18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6" t="str">
        <f>+VLOOKUP(G1177,Liste!$A$7:$H$69,8,FALSE)</f>
        <v>Feuillus</v>
      </c>
      <c r="BU1177" s="296">
        <f t="shared" si="363"/>
        <v>1</v>
      </c>
      <c r="BV1177" s="298">
        <f t="shared" si="364"/>
        <v>0</v>
      </c>
      <c r="BW1177" s="317">
        <v>0</v>
      </c>
      <c r="BX1177" s="296">
        <f t="shared" si="365"/>
        <v>0.25</v>
      </c>
      <c r="BY1177">
        <f t="shared" si="366"/>
        <v>0</v>
      </c>
      <c r="BZ1177" s="302">
        <f t="shared" si="367"/>
        <v>0</v>
      </c>
      <c r="CB1177" s="297">
        <v>0.6</v>
      </c>
      <c r="CC1177" s="297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14">
        <v>44279</v>
      </c>
      <c r="C1178" s="4" t="s">
        <v>66</v>
      </c>
      <c r="D1178" s="4" t="s">
        <v>1503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18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6" t="str">
        <f>+VLOOKUP(G1178,Liste!$A$7:$H$69,8,FALSE)</f>
        <v>Feuillus</v>
      </c>
      <c r="BU1178" s="296">
        <f t="shared" si="363"/>
        <v>1</v>
      </c>
      <c r="BV1178" s="298">
        <f t="shared" si="364"/>
        <v>0</v>
      </c>
      <c r="BW1178" s="317">
        <v>0</v>
      </c>
      <c r="BX1178" s="296">
        <f t="shared" si="365"/>
        <v>0.25</v>
      </c>
      <c r="BY1178">
        <f t="shared" si="366"/>
        <v>0</v>
      </c>
      <c r="BZ1178" s="302">
        <f t="shared" si="367"/>
        <v>0</v>
      </c>
      <c r="CB1178" s="297">
        <v>0.6</v>
      </c>
      <c r="CC1178" s="297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14">
        <v>44279</v>
      </c>
      <c r="C1179" s="4" t="s">
        <v>66</v>
      </c>
      <c r="D1179" s="4" t="s">
        <v>1503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18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6" t="str">
        <f>+VLOOKUP(G1179,Liste!$A$7:$H$69,8,FALSE)</f>
        <v>Feuillus</v>
      </c>
      <c r="BU1179" s="296">
        <f t="shared" si="363"/>
        <v>1</v>
      </c>
      <c r="BV1179" s="298">
        <f t="shared" si="364"/>
        <v>0</v>
      </c>
      <c r="BW1179" s="317">
        <v>0</v>
      </c>
      <c r="BX1179" s="296">
        <f t="shared" si="365"/>
        <v>0.25</v>
      </c>
      <c r="BY1179">
        <f t="shared" si="366"/>
        <v>0</v>
      </c>
      <c r="BZ1179" s="302">
        <f t="shared" si="367"/>
        <v>0</v>
      </c>
      <c r="CB1179" s="297">
        <v>0.6</v>
      </c>
      <c r="CC1179" s="297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14">
        <v>44279</v>
      </c>
      <c r="C1180" s="4" t="s">
        <v>66</v>
      </c>
      <c r="D1180" s="4" t="s">
        <v>1503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18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6" t="str">
        <f>+VLOOKUP(G1180,Liste!$A$7:$H$69,8,FALSE)</f>
        <v>Feuillus</v>
      </c>
      <c r="BU1180" s="296">
        <f t="shared" si="363"/>
        <v>1</v>
      </c>
      <c r="BV1180" s="298">
        <f t="shared" si="364"/>
        <v>0</v>
      </c>
      <c r="BW1180" s="317">
        <v>0</v>
      </c>
      <c r="BX1180" s="296">
        <f t="shared" si="365"/>
        <v>0.25</v>
      </c>
      <c r="BY1180">
        <f t="shared" si="366"/>
        <v>0</v>
      </c>
      <c r="BZ1180" s="302">
        <f t="shared" si="367"/>
        <v>0</v>
      </c>
      <c r="CB1180" s="297">
        <v>0.6</v>
      </c>
      <c r="CC1180" s="297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14">
        <v>44279</v>
      </c>
      <c r="C1181" s="4" t="s">
        <v>66</v>
      </c>
      <c r="D1181" s="4" t="s">
        <v>1503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18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6" t="str">
        <f>+VLOOKUP(G1181,Liste!$A$7:$H$69,8,FALSE)</f>
        <v>Feuillus</v>
      </c>
      <c r="BU1181" s="296">
        <f t="shared" si="363"/>
        <v>1</v>
      </c>
      <c r="BV1181" s="298">
        <f t="shared" si="364"/>
        <v>0</v>
      </c>
      <c r="BW1181" s="317">
        <v>0</v>
      </c>
      <c r="BX1181" s="296">
        <f t="shared" si="365"/>
        <v>0.25</v>
      </c>
      <c r="BY1181">
        <f t="shared" si="366"/>
        <v>0</v>
      </c>
      <c r="BZ1181" s="302">
        <f t="shared" si="367"/>
        <v>0</v>
      </c>
      <c r="CB1181" s="297">
        <v>0.6</v>
      </c>
      <c r="CC1181" s="297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14">
        <v>44279</v>
      </c>
      <c r="C1182" s="4" t="s">
        <v>66</v>
      </c>
      <c r="D1182" s="4" t="s">
        <v>1503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18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6" t="str">
        <f>+VLOOKUP(G1182,Liste!$A$7:$H$69,8,FALSE)</f>
        <v>Feuillus</v>
      </c>
      <c r="BU1182" s="296">
        <f t="shared" si="363"/>
        <v>1</v>
      </c>
      <c r="BV1182" s="298">
        <f t="shared" si="364"/>
        <v>0</v>
      </c>
      <c r="BW1182" s="317">
        <v>0</v>
      </c>
      <c r="BX1182" s="296">
        <f t="shared" si="365"/>
        <v>0.25</v>
      </c>
      <c r="BY1182">
        <f t="shared" si="366"/>
        <v>0</v>
      </c>
      <c r="BZ1182" s="302">
        <f t="shared" si="367"/>
        <v>0</v>
      </c>
      <c r="CB1182" s="297">
        <v>0.6</v>
      </c>
      <c r="CC1182" s="297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14">
        <v>44279</v>
      </c>
      <c r="C1183" s="4" t="s">
        <v>66</v>
      </c>
      <c r="D1183" s="4" t="s">
        <v>1503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18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6" t="str">
        <f>+VLOOKUP(G1183,Liste!$A$7:$H$69,8,FALSE)</f>
        <v>Feuillus</v>
      </c>
      <c r="BU1183" s="296">
        <f t="shared" si="363"/>
        <v>1</v>
      </c>
      <c r="BV1183" s="298">
        <f t="shared" si="364"/>
        <v>0</v>
      </c>
      <c r="BW1183" s="317">
        <v>0</v>
      </c>
      <c r="BX1183" s="296">
        <f t="shared" si="365"/>
        <v>0.25</v>
      </c>
      <c r="BY1183">
        <f t="shared" si="366"/>
        <v>0</v>
      </c>
      <c r="BZ1183" s="302">
        <f t="shared" si="367"/>
        <v>0</v>
      </c>
      <c r="CB1183" s="297">
        <v>0.6</v>
      </c>
      <c r="CC1183" s="297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14">
        <v>44279</v>
      </c>
      <c r="C1184" s="4" t="s">
        <v>66</v>
      </c>
      <c r="D1184" s="4" t="s">
        <v>1503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18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6" t="str">
        <f>+VLOOKUP(G1184,Liste!$A$7:$H$69,8,FALSE)</f>
        <v>Feuillus</v>
      </c>
      <c r="BU1184" s="296">
        <f t="shared" si="363"/>
        <v>1</v>
      </c>
      <c r="BV1184" s="298">
        <f t="shared" si="364"/>
        <v>0</v>
      </c>
      <c r="BW1184" s="317">
        <v>0</v>
      </c>
      <c r="BX1184" s="296">
        <f t="shared" si="365"/>
        <v>0.25</v>
      </c>
      <c r="BY1184">
        <f t="shared" si="366"/>
        <v>0</v>
      </c>
      <c r="BZ1184" s="302">
        <f t="shared" si="367"/>
        <v>0</v>
      </c>
      <c r="CB1184" s="297">
        <v>0.6</v>
      </c>
      <c r="CC1184" s="297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14">
        <v>44279</v>
      </c>
      <c r="C1185" s="4" t="s">
        <v>66</v>
      </c>
      <c r="D1185" s="4" t="s">
        <v>1503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18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6" t="str">
        <f>+VLOOKUP(G1185,Liste!$A$7:$H$69,8,FALSE)</f>
        <v>Feuillus</v>
      </c>
      <c r="BU1185" s="296">
        <f t="shared" si="363"/>
        <v>1</v>
      </c>
      <c r="BV1185" s="298">
        <f t="shared" si="364"/>
        <v>0</v>
      </c>
      <c r="BW1185" s="317">
        <v>0</v>
      </c>
      <c r="BX1185" s="296">
        <f t="shared" si="365"/>
        <v>0.25</v>
      </c>
      <c r="BY1185">
        <f t="shared" si="366"/>
        <v>0</v>
      </c>
      <c r="BZ1185" s="302">
        <f t="shared" si="367"/>
        <v>0</v>
      </c>
      <c r="CB1185" s="297">
        <v>0.6</v>
      </c>
      <c r="CC1185" s="297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14">
        <v>44279</v>
      </c>
      <c r="C1186" s="4" t="s">
        <v>66</v>
      </c>
      <c r="D1186" s="4" t="s">
        <v>1503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18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6" t="str">
        <f>+VLOOKUP(G1186,Liste!$A$7:$H$69,8,FALSE)</f>
        <v>Feuillus</v>
      </c>
      <c r="BU1186" s="296">
        <f t="shared" si="363"/>
        <v>1</v>
      </c>
      <c r="BV1186" s="298">
        <f t="shared" si="364"/>
        <v>0</v>
      </c>
      <c r="BW1186" s="317">
        <v>0</v>
      </c>
      <c r="BX1186" s="296">
        <f t="shared" si="365"/>
        <v>0.25</v>
      </c>
      <c r="BY1186">
        <f t="shared" si="366"/>
        <v>0</v>
      </c>
      <c r="BZ1186" s="302">
        <f t="shared" si="367"/>
        <v>0</v>
      </c>
      <c r="CB1186" s="297">
        <v>0.6</v>
      </c>
      <c r="CC1186" s="297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14">
        <v>44279</v>
      </c>
      <c r="C1187" s="4" t="s">
        <v>66</v>
      </c>
      <c r="D1187" s="4" t="s">
        <v>1503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18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6" t="str">
        <f>+VLOOKUP(G1187,Liste!$A$7:$H$69,8,FALSE)</f>
        <v>Feuillus</v>
      </c>
      <c r="BU1187" s="296">
        <f t="shared" si="363"/>
        <v>1</v>
      </c>
      <c r="BV1187" s="298">
        <f t="shared" si="364"/>
        <v>0</v>
      </c>
      <c r="BW1187" s="317">
        <v>0</v>
      </c>
      <c r="BX1187" s="296">
        <f t="shared" si="365"/>
        <v>0.25</v>
      </c>
      <c r="BY1187">
        <f t="shared" si="366"/>
        <v>0</v>
      </c>
      <c r="BZ1187" s="302">
        <f t="shared" si="367"/>
        <v>0</v>
      </c>
      <c r="CB1187" s="297">
        <v>0.6</v>
      </c>
      <c r="CC1187" s="297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14">
        <v>44279</v>
      </c>
      <c r="C1188" s="4" t="s">
        <v>66</v>
      </c>
      <c r="D1188" s="4" t="s">
        <v>1503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18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6" t="str">
        <f>+VLOOKUP(G1188,Liste!$A$7:$H$69,8,FALSE)</f>
        <v>Feuillus</v>
      </c>
      <c r="BU1188" s="296">
        <f t="shared" si="363"/>
        <v>1</v>
      </c>
      <c r="BV1188" s="298">
        <f t="shared" si="364"/>
        <v>0</v>
      </c>
      <c r="BW1188" s="317">
        <v>0</v>
      </c>
      <c r="BX1188" s="296">
        <f t="shared" si="365"/>
        <v>0.25</v>
      </c>
      <c r="BY1188">
        <f t="shared" si="366"/>
        <v>0</v>
      </c>
      <c r="BZ1188" s="302">
        <f t="shared" si="367"/>
        <v>0</v>
      </c>
      <c r="CB1188" s="297">
        <v>0.6</v>
      </c>
      <c r="CC1188" s="297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14">
        <v>44279</v>
      </c>
      <c r="C1189" s="4" t="s">
        <v>66</v>
      </c>
      <c r="D1189" s="4" t="s">
        <v>1503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18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6" t="str">
        <f>+VLOOKUP(G1189,Liste!$A$7:$H$69,8,FALSE)</f>
        <v>Feuillus</v>
      </c>
      <c r="BU1189" s="296">
        <f t="shared" si="363"/>
        <v>1</v>
      </c>
      <c r="BV1189" s="298">
        <f t="shared" si="364"/>
        <v>0</v>
      </c>
      <c r="BW1189" s="317">
        <v>0</v>
      </c>
      <c r="BX1189" s="296">
        <f t="shared" si="365"/>
        <v>0.25</v>
      </c>
      <c r="BY1189">
        <f t="shared" si="366"/>
        <v>0</v>
      </c>
      <c r="BZ1189" s="302">
        <f t="shared" si="367"/>
        <v>0</v>
      </c>
      <c r="CB1189" s="297">
        <v>0.6</v>
      </c>
      <c r="CC1189" s="297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14">
        <v>44279</v>
      </c>
      <c r="C1190" s="4" t="s">
        <v>66</v>
      </c>
      <c r="D1190" s="4" t="s">
        <v>1503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18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6" t="str">
        <f>+VLOOKUP(G1190,Liste!$A$7:$H$69,8,FALSE)</f>
        <v>Feuillus</v>
      </c>
      <c r="BU1190" s="296">
        <f t="shared" si="363"/>
        <v>1</v>
      </c>
      <c r="BV1190" s="298">
        <f t="shared" si="364"/>
        <v>0</v>
      </c>
      <c r="BW1190" s="317">
        <v>0</v>
      </c>
      <c r="BX1190" s="296">
        <f t="shared" si="365"/>
        <v>0.25</v>
      </c>
      <c r="BY1190">
        <f t="shared" si="366"/>
        <v>0</v>
      </c>
      <c r="BZ1190" s="302">
        <f t="shared" si="367"/>
        <v>0</v>
      </c>
      <c r="CB1190" s="297">
        <v>0.6</v>
      </c>
      <c r="CC1190" s="297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14">
        <v>44279</v>
      </c>
      <c r="C1191" s="4" t="s">
        <v>66</v>
      </c>
      <c r="D1191" s="4" t="s">
        <v>1503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18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6" t="str">
        <f>+VLOOKUP(G1191,Liste!$A$7:$H$69,8,FALSE)</f>
        <v>Feuillus</v>
      </c>
      <c r="BU1191" s="296">
        <f t="shared" si="363"/>
        <v>1</v>
      </c>
      <c r="BV1191" s="298">
        <f t="shared" si="364"/>
        <v>0</v>
      </c>
      <c r="BW1191" s="317">
        <v>0</v>
      </c>
      <c r="BX1191" s="296">
        <f t="shared" si="365"/>
        <v>0.25</v>
      </c>
      <c r="BY1191">
        <f t="shared" si="366"/>
        <v>0</v>
      </c>
      <c r="BZ1191" s="302">
        <f t="shared" si="367"/>
        <v>0</v>
      </c>
      <c r="CB1191" s="297">
        <v>0.6</v>
      </c>
      <c r="CC1191" s="297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14">
        <v>44279</v>
      </c>
      <c r="C1192" s="4" t="s">
        <v>66</v>
      </c>
      <c r="D1192" s="4" t="s">
        <v>1503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18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6" t="str">
        <f>+VLOOKUP(G1192,Liste!$A$7:$H$69,8,FALSE)</f>
        <v>Feuillus</v>
      </c>
      <c r="BU1192" s="296">
        <f t="shared" si="363"/>
        <v>1</v>
      </c>
      <c r="BV1192" s="298">
        <f t="shared" si="364"/>
        <v>0</v>
      </c>
      <c r="BW1192" s="317">
        <v>0</v>
      </c>
      <c r="BX1192" s="296">
        <f t="shared" si="365"/>
        <v>0.25</v>
      </c>
      <c r="BY1192">
        <f t="shared" si="366"/>
        <v>0</v>
      </c>
      <c r="BZ1192" s="302">
        <f t="shared" si="367"/>
        <v>0</v>
      </c>
      <c r="CB1192" s="297">
        <v>0.6</v>
      </c>
      <c r="CC1192" s="297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14">
        <v>44279</v>
      </c>
      <c r="C1193" s="4" t="s">
        <v>66</v>
      </c>
      <c r="D1193" s="4" t="s">
        <v>1503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18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6" t="str">
        <f>+VLOOKUP(G1193,Liste!$A$7:$H$69,8,FALSE)</f>
        <v>Feuillus</v>
      </c>
      <c r="BU1193" s="296">
        <f t="shared" si="363"/>
        <v>1</v>
      </c>
      <c r="BV1193" s="298">
        <f t="shared" si="364"/>
        <v>0</v>
      </c>
      <c r="BW1193" s="317">
        <v>0</v>
      </c>
      <c r="BX1193" s="296">
        <f t="shared" si="365"/>
        <v>0.25</v>
      </c>
      <c r="BY1193">
        <f t="shared" si="366"/>
        <v>0</v>
      </c>
      <c r="BZ1193" s="302">
        <f t="shared" si="367"/>
        <v>0</v>
      </c>
      <c r="CB1193" s="297">
        <v>0.6</v>
      </c>
      <c r="CC1193" s="297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14">
        <v>44279</v>
      </c>
      <c r="C1194" s="4" t="s">
        <v>66</v>
      </c>
      <c r="D1194" s="4" t="s">
        <v>1503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18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6" t="str">
        <f>+VLOOKUP(G1194,Liste!$A$7:$H$69,8,FALSE)</f>
        <v>Feuillus</v>
      </c>
      <c r="BU1194" s="296">
        <f t="shared" si="363"/>
        <v>1</v>
      </c>
      <c r="BV1194" s="298">
        <f t="shared" si="364"/>
        <v>0</v>
      </c>
      <c r="BW1194" s="317">
        <v>0</v>
      </c>
      <c r="BX1194" s="296">
        <f t="shared" si="365"/>
        <v>0.25</v>
      </c>
      <c r="BY1194">
        <f t="shared" si="366"/>
        <v>0</v>
      </c>
      <c r="BZ1194" s="302">
        <f t="shared" si="367"/>
        <v>0</v>
      </c>
      <c r="CB1194" s="297">
        <v>0.6</v>
      </c>
      <c r="CC1194" s="297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14">
        <v>44279</v>
      </c>
      <c r="C1195" s="4" t="s">
        <v>66</v>
      </c>
      <c r="D1195" s="4" t="s">
        <v>1503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18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6" t="str">
        <f>+VLOOKUP(G1195,Liste!$A$7:$H$69,8,FALSE)</f>
        <v>Feuillus</v>
      </c>
      <c r="BU1195" s="296">
        <f t="shared" si="363"/>
        <v>1</v>
      </c>
      <c r="BV1195" s="298">
        <f t="shared" si="364"/>
        <v>0</v>
      </c>
      <c r="BW1195" s="317">
        <v>0</v>
      </c>
      <c r="BX1195" s="296">
        <f t="shared" si="365"/>
        <v>0.25</v>
      </c>
      <c r="BY1195">
        <f t="shared" si="366"/>
        <v>0</v>
      </c>
      <c r="BZ1195" s="302">
        <f t="shared" si="367"/>
        <v>0</v>
      </c>
      <c r="CB1195" s="297">
        <v>0.6</v>
      </c>
      <c r="CC1195" s="297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14">
        <v>44279</v>
      </c>
      <c r="C1196" s="4" t="s">
        <v>66</v>
      </c>
      <c r="D1196" s="4" t="s">
        <v>1503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18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6" t="str">
        <f>+VLOOKUP(G1196,Liste!$A$7:$H$69,8,FALSE)</f>
        <v>Feuillus</v>
      </c>
      <c r="BU1196" s="296">
        <f t="shared" si="363"/>
        <v>1</v>
      </c>
      <c r="BV1196" s="298">
        <f t="shared" si="364"/>
        <v>0</v>
      </c>
      <c r="BW1196" s="317">
        <v>0</v>
      </c>
      <c r="BX1196" s="296">
        <f t="shared" si="365"/>
        <v>0.25</v>
      </c>
      <c r="BY1196">
        <f t="shared" si="366"/>
        <v>0</v>
      </c>
      <c r="BZ1196" s="302">
        <f t="shared" si="367"/>
        <v>0</v>
      </c>
      <c r="CB1196" s="297">
        <v>0.6</v>
      </c>
      <c r="CC1196" s="297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14">
        <v>44279</v>
      </c>
      <c r="C1197" s="4" t="s">
        <v>66</v>
      </c>
      <c r="D1197" s="4" t="s">
        <v>1503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18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6" t="str">
        <f>+VLOOKUP(G1197,Liste!$A$7:$H$69,8,FALSE)</f>
        <v>Feuillus</v>
      </c>
      <c r="BU1197" s="296">
        <f t="shared" si="363"/>
        <v>1</v>
      </c>
      <c r="BV1197" s="298">
        <f t="shared" si="364"/>
        <v>0</v>
      </c>
      <c r="BW1197" s="317">
        <v>0</v>
      </c>
      <c r="BX1197" s="296">
        <f t="shared" si="365"/>
        <v>0.25</v>
      </c>
      <c r="BY1197">
        <f t="shared" si="366"/>
        <v>0</v>
      </c>
      <c r="BZ1197" s="302">
        <f t="shared" si="367"/>
        <v>0</v>
      </c>
      <c r="CB1197" s="297">
        <v>0.6</v>
      </c>
      <c r="CC1197" s="297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14">
        <v>44279</v>
      </c>
      <c r="C1198" s="4" t="s">
        <v>66</v>
      </c>
      <c r="D1198" s="4" t="s">
        <v>1503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18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6" t="str">
        <f>+VLOOKUP(G1198,Liste!$A$7:$H$69,8,FALSE)</f>
        <v>Feuillus</v>
      </c>
      <c r="BU1198" s="296">
        <f t="shared" si="363"/>
        <v>1</v>
      </c>
      <c r="BV1198" s="298">
        <f t="shared" si="364"/>
        <v>0</v>
      </c>
      <c r="BW1198" s="317">
        <v>0</v>
      </c>
      <c r="BX1198" s="296">
        <f t="shared" si="365"/>
        <v>0.25</v>
      </c>
      <c r="BY1198">
        <f t="shared" si="366"/>
        <v>0</v>
      </c>
      <c r="BZ1198" s="302">
        <f t="shared" si="367"/>
        <v>0</v>
      </c>
      <c r="CB1198" s="297">
        <v>0.6</v>
      </c>
      <c r="CC1198" s="297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14">
        <v>44279</v>
      </c>
      <c r="C1199" s="4" t="s">
        <v>66</v>
      </c>
      <c r="D1199" s="4" t="s">
        <v>1503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18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6" t="str">
        <f>+VLOOKUP(G1199,Liste!$A$7:$H$69,8,FALSE)</f>
        <v>Feuillus</v>
      </c>
      <c r="BU1199" s="296">
        <f t="shared" si="363"/>
        <v>1</v>
      </c>
      <c r="BV1199" s="298">
        <f t="shared" si="364"/>
        <v>0</v>
      </c>
      <c r="BW1199" s="317">
        <v>0</v>
      </c>
      <c r="BX1199" s="296">
        <f t="shared" si="365"/>
        <v>0.25</v>
      </c>
      <c r="BY1199">
        <f t="shared" si="366"/>
        <v>0</v>
      </c>
      <c r="BZ1199" s="302">
        <f t="shared" si="367"/>
        <v>0</v>
      </c>
      <c r="CB1199" s="297">
        <v>0.6</v>
      </c>
      <c r="CC1199" s="297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14">
        <v>44279</v>
      </c>
      <c r="C1200" s="4" t="s">
        <v>66</v>
      </c>
      <c r="D1200" s="4" t="s">
        <v>1503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18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6" t="str">
        <f>+VLOOKUP(G1200,Liste!$A$7:$H$69,8,FALSE)</f>
        <v>Feuillus</v>
      </c>
      <c r="BU1200" s="296">
        <f t="shared" si="363"/>
        <v>1</v>
      </c>
      <c r="BV1200" s="298">
        <f t="shared" si="364"/>
        <v>0</v>
      </c>
      <c r="BW1200" s="317">
        <v>0</v>
      </c>
      <c r="BX1200" s="296">
        <f t="shared" si="365"/>
        <v>0.25</v>
      </c>
      <c r="BY1200">
        <f t="shared" si="366"/>
        <v>0</v>
      </c>
      <c r="BZ1200" s="302">
        <f t="shared" si="367"/>
        <v>0</v>
      </c>
      <c r="CB1200" s="297">
        <v>0.6</v>
      </c>
      <c r="CC1200" s="297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14">
        <v>44279</v>
      </c>
      <c r="C1201" s="4" t="s">
        <v>66</v>
      </c>
      <c r="D1201" s="4" t="s">
        <v>1503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18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6" t="str">
        <f>+VLOOKUP(G1201,Liste!$A$7:$H$69,8,FALSE)</f>
        <v>Feuillus</v>
      </c>
      <c r="BU1201" s="296">
        <f t="shared" si="363"/>
        <v>1</v>
      </c>
      <c r="BV1201" s="298">
        <f t="shared" si="364"/>
        <v>0</v>
      </c>
      <c r="BW1201" s="317">
        <v>0</v>
      </c>
      <c r="BX1201" s="296">
        <f t="shared" si="365"/>
        <v>0.25</v>
      </c>
      <c r="BY1201">
        <f t="shared" si="366"/>
        <v>0</v>
      </c>
      <c r="BZ1201" s="302">
        <f t="shared" si="367"/>
        <v>0</v>
      </c>
      <c r="CB1201" s="297">
        <v>0.6</v>
      </c>
      <c r="CC1201" s="297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14">
        <v>44279</v>
      </c>
      <c r="C1202" s="4" t="s">
        <v>66</v>
      </c>
      <c r="D1202" s="4" t="s">
        <v>1503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18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6" t="str">
        <f>+VLOOKUP(G1202,Liste!$A$7:$H$69,8,FALSE)</f>
        <v>Feuillus</v>
      </c>
      <c r="BU1202" s="296">
        <f t="shared" si="363"/>
        <v>1</v>
      </c>
      <c r="BV1202" s="298">
        <f t="shared" si="364"/>
        <v>0</v>
      </c>
      <c r="BW1202" s="317">
        <v>0</v>
      </c>
      <c r="BX1202" s="296">
        <f t="shared" si="365"/>
        <v>0.25</v>
      </c>
      <c r="BY1202">
        <f t="shared" si="366"/>
        <v>0</v>
      </c>
      <c r="BZ1202" s="302">
        <f t="shared" si="367"/>
        <v>0</v>
      </c>
      <c r="CB1202" s="297">
        <v>0.6</v>
      </c>
      <c r="CC1202" s="297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14">
        <v>44279</v>
      </c>
      <c r="C1203" s="4" t="s">
        <v>66</v>
      </c>
      <c r="D1203" s="4" t="s">
        <v>1503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18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6" t="str">
        <f>+VLOOKUP(G1203,Liste!$A$7:$H$69,8,FALSE)</f>
        <v>Feuillus</v>
      </c>
      <c r="BU1203" s="296">
        <f t="shared" si="363"/>
        <v>1</v>
      </c>
      <c r="BV1203" s="298">
        <f t="shared" si="364"/>
        <v>0</v>
      </c>
      <c r="BW1203" s="317">
        <v>0</v>
      </c>
      <c r="BX1203" s="296">
        <f t="shared" si="365"/>
        <v>0.25</v>
      </c>
      <c r="BY1203">
        <f t="shared" si="366"/>
        <v>0</v>
      </c>
      <c r="BZ1203" s="302">
        <f t="shared" si="367"/>
        <v>0</v>
      </c>
      <c r="CB1203" s="297">
        <v>0.6</v>
      </c>
      <c r="CC1203" s="297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14">
        <v>44279</v>
      </c>
      <c r="C1204" s="4" t="s">
        <v>66</v>
      </c>
      <c r="D1204" s="4" t="s">
        <v>1503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18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6" t="str">
        <f>+VLOOKUP(G1204,Liste!$A$7:$H$69,8,FALSE)</f>
        <v>Feuillus</v>
      </c>
      <c r="BU1204" s="296">
        <f t="shared" si="363"/>
        <v>1</v>
      </c>
      <c r="BV1204" s="298">
        <f t="shared" si="364"/>
        <v>0</v>
      </c>
      <c r="BW1204" s="317">
        <v>0</v>
      </c>
      <c r="BX1204" s="296">
        <f t="shared" si="365"/>
        <v>0.25</v>
      </c>
      <c r="BY1204">
        <f t="shared" si="366"/>
        <v>0</v>
      </c>
      <c r="BZ1204" s="302">
        <f t="shared" si="367"/>
        <v>0</v>
      </c>
      <c r="CB1204" s="297">
        <v>0.6</v>
      </c>
      <c r="CC1204" s="297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14">
        <v>44279</v>
      </c>
      <c r="C1205" s="4" t="s">
        <v>66</v>
      </c>
      <c r="D1205" s="4" t="s">
        <v>1503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18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6" t="str">
        <f>+VLOOKUP(G1205,Liste!$A$7:$H$69,8,FALSE)</f>
        <v>Feuillus</v>
      </c>
      <c r="BU1205" s="296">
        <f t="shared" si="363"/>
        <v>1</v>
      </c>
      <c r="BV1205" s="298">
        <f t="shared" si="364"/>
        <v>0</v>
      </c>
      <c r="BW1205" s="317">
        <v>0</v>
      </c>
      <c r="BX1205" s="296">
        <f t="shared" si="365"/>
        <v>0.25</v>
      </c>
      <c r="BY1205">
        <f t="shared" si="366"/>
        <v>0</v>
      </c>
      <c r="BZ1205" s="302">
        <f t="shared" si="367"/>
        <v>0</v>
      </c>
      <c r="CB1205" s="297">
        <v>0.6</v>
      </c>
      <c r="CC1205" s="297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14">
        <v>44279</v>
      </c>
      <c r="C1206" s="4" t="s">
        <v>66</v>
      </c>
      <c r="D1206" s="4" t="s">
        <v>1503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18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6" t="str">
        <f>+VLOOKUP(G1206,Liste!$A$7:$H$69,8,FALSE)</f>
        <v>Feuillus</v>
      </c>
      <c r="BU1206" s="296">
        <f t="shared" si="363"/>
        <v>1</v>
      </c>
      <c r="BV1206" s="298">
        <f t="shared" si="364"/>
        <v>0</v>
      </c>
      <c r="BW1206" s="317">
        <v>0</v>
      </c>
      <c r="BX1206" s="296">
        <f t="shared" si="365"/>
        <v>0.25</v>
      </c>
      <c r="BY1206">
        <f t="shared" si="366"/>
        <v>0</v>
      </c>
      <c r="BZ1206" s="302">
        <f t="shared" si="367"/>
        <v>0</v>
      </c>
      <c r="CB1206" s="297">
        <v>0.6</v>
      </c>
      <c r="CC1206" s="297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14">
        <v>44279</v>
      </c>
      <c r="C1207" s="4" t="s">
        <v>66</v>
      </c>
      <c r="D1207" s="4" t="s">
        <v>1503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18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6" t="str">
        <f>+VLOOKUP(G1207,Liste!$A$7:$H$69,8,FALSE)</f>
        <v>Feuillus</v>
      </c>
      <c r="BU1207" s="296">
        <f t="shared" si="363"/>
        <v>1</v>
      </c>
      <c r="BV1207" s="298">
        <f t="shared" si="364"/>
        <v>0</v>
      </c>
      <c r="BW1207" s="317">
        <v>0</v>
      </c>
      <c r="BX1207" s="296">
        <f t="shared" si="365"/>
        <v>0.25</v>
      </c>
      <c r="BY1207">
        <f t="shared" si="366"/>
        <v>0</v>
      </c>
      <c r="BZ1207" s="302">
        <f t="shared" si="367"/>
        <v>0</v>
      </c>
      <c r="CB1207" s="297">
        <v>0.6</v>
      </c>
      <c r="CC1207" s="297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14">
        <v>44279</v>
      </c>
      <c r="C1208" s="4" t="s">
        <v>66</v>
      </c>
      <c r="D1208" s="4" t="s">
        <v>1503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18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6" t="str">
        <f>+VLOOKUP(G1208,Liste!$A$7:$H$69,8,FALSE)</f>
        <v>Feuillus</v>
      </c>
      <c r="BU1208" s="296">
        <f t="shared" si="363"/>
        <v>1</v>
      </c>
      <c r="BV1208" s="298">
        <f t="shared" si="364"/>
        <v>0</v>
      </c>
      <c r="BW1208" s="317">
        <v>0</v>
      </c>
      <c r="BX1208" s="296">
        <f t="shared" si="365"/>
        <v>0.25</v>
      </c>
      <c r="BY1208">
        <f t="shared" si="366"/>
        <v>0</v>
      </c>
      <c r="BZ1208" s="302">
        <f t="shared" si="367"/>
        <v>0</v>
      </c>
      <c r="CB1208" s="297">
        <v>0.6</v>
      </c>
      <c r="CC1208" s="297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14">
        <v>44279</v>
      </c>
      <c r="C1209" s="4" t="s">
        <v>66</v>
      </c>
      <c r="D1209" s="4" t="s">
        <v>1503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18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6" t="str">
        <f>+VLOOKUP(G1209,Liste!$A$7:$H$69,8,FALSE)</f>
        <v>Feuillus</v>
      </c>
      <c r="BU1209" s="296">
        <f t="shared" si="363"/>
        <v>1</v>
      </c>
      <c r="BV1209" s="298">
        <f t="shared" si="364"/>
        <v>0</v>
      </c>
      <c r="BW1209" s="317">
        <v>0</v>
      </c>
      <c r="BX1209" s="296">
        <f t="shared" si="365"/>
        <v>0.25</v>
      </c>
      <c r="BY1209">
        <f t="shared" si="366"/>
        <v>0</v>
      </c>
      <c r="BZ1209" s="302">
        <f t="shared" si="367"/>
        <v>0</v>
      </c>
      <c r="CB1209" s="297">
        <v>0.6</v>
      </c>
      <c r="CC1209" s="297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14">
        <v>44279</v>
      </c>
      <c r="C1210" s="4" t="s">
        <v>66</v>
      </c>
      <c r="D1210" s="4" t="s">
        <v>1503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18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6" t="str">
        <f>+VLOOKUP(G1210,Liste!$A$7:$H$69,8,FALSE)</f>
        <v>Feuillus</v>
      </c>
      <c r="BU1210" s="296">
        <f t="shared" si="363"/>
        <v>1</v>
      </c>
      <c r="BV1210" s="298">
        <f t="shared" si="364"/>
        <v>0</v>
      </c>
      <c r="BW1210" s="317">
        <v>0</v>
      </c>
      <c r="BX1210" s="296">
        <f t="shared" si="365"/>
        <v>0.25</v>
      </c>
      <c r="BY1210">
        <f t="shared" si="366"/>
        <v>0</v>
      </c>
      <c r="BZ1210" s="302">
        <f t="shared" si="367"/>
        <v>0</v>
      </c>
      <c r="CB1210" s="297">
        <v>0.6</v>
      </c>
      <c r="CC1210" s="297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14">
        <v>44279</v>
      </c>
      <c r="C1211" s="4" t="s">
        <v>66</v>
      </c>
      <c r="D1211" s="4" t="s">
        <v>1503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18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6" t="str">
        <f>+VLOOKUP(G1211,Liste!$A$7:$H$69,8,FALSE)</f>
        <v>Feuillus</v>
      </c>
      <c r="BU1211" s="296">
        <f t="shared" si="363"/>
        <v>1</v>
      </c>
      <c r="BV1211" s="298">
        <f t="shared" si="364"/>
        <v>0</v>
      </c>
      <c r="BW1211" s="317">
        <v>0</v>
      </c>
      <c r="BX1211" s="296">
        <f t="shared" si="365"/>
        <v>0.25</v>
      </c>
      <c r="BY1211">
        <f t="shared" si="366"/>
        <v>0</v>
      </c>
      <c r="BZ1211" s="302">
        <f t="shared" si="367"/>
        <v>0</v>
      </c>
      <c r="CB1211" s="297">
        <v>0.6</v>
      </c>
      <c r="CC1211" s="297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14">
        <v>44279</v>
      </c>
      <c r="C1212" s="4" t="s">
        <v>66</v>
      </c>
      <c r="D1212" s="4" t="s">
        <v>1503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18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6" t="str">
        <f>+VLOOKUP(G1212,Liste!$A$7:$H$69,8,FALSE)</f>
        <v>Feuillus</v>
      </c>
      <c r="BU1212" s="296">
        <f t="shared" si="363"/>
        <v>1</v>
      </c>
      <c r="BV1212" s="298">
        <f t="shared" si="364"/>
        <v>0</v>
      </c>
      <c r="BW1212" s="317">
        <v>0</v>
      </c>
      <c r="BX1212" s="296">
        <f t="shared" si="365"/>
        <v>0.25</v>
      </c>
      <c r="BY1212">
        <f t="shared" si="366"/>
        <v>0</v>
      </c>
      <c r="BZ1212" s="302">
        <f t="shared" si="367"/>
        <v>0</v>
      </c>
      <c r="CB1212" s="297">
        <v>0.6</v>
      </c>
      <c r="CC1212" s="297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14">
        <v>44279</v>
      </c>
      <c r="C1213" s="4" t="s">
        <v>66</v>
      </c>
      <c r="D1213" s="4" t="s">
        <v>1503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18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6" t="str">
        <f>+VLOOKUP(G1213,Liste!$A$7:$H$69,8,FALSE)</f>
        <v>Feuillus</v>
      </c>
      <c r="BU1213" s="296">
        <f t="shared" si="363"/>
        <v>1</v>
      </c>
      <c r="BV1213" s="298">
        <f t="shared" si="364"/>
        <v>0</v>
      </c>
      <c r="BW1213" s="317">
        <v>0</v>
      </c>
      <c r="BX1213" s="296">
        <f t="shared" si="365"/>
        <v>0.25</v>
      </c>
      <c r="BY1213">
        <f t="shared" si="366"/>
        <v>0</v>
      </c>
      <c r="BZ1213" s="302">
        <f t="shared" si="367"/>
        <v>0</v>
      </c>
      <c r="CB1213" s="297">
        <v>0.6</v>
      </c>
      <c r="CC1213" s="297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14">
        <v>44279</v>
      </c>
      <c r="C1214" s="4" t="s">
        <v>66</v>
      </c>
      <c r="D1214" s="4" t="s">
        <v>1503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18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6" t="str">
        <f>+VLOOKUP(G1214,Liste!$A$7:$H$69,8,FALSE)</f>
        <v>Feuillus</v>
      </c>
      <c r="BU1214" s="296">
        <f t="shared" si="363"/>
        <v>1</v>
      </c>
      <c r="BV1214" s="298">
        <f t="shared" si="364"/>
        <v>0</v>
      </c>
      <c r="BW1214" s="317">
        <v>0</v>
      </c>
      <c r="BX1214" s="296">
        <f t="shared" si="365"/>
        <v>0.25</v>
      </c>
      <c r="BY1214">
        <f t="shared" si="366"/>
        <v>0</v>
      </c>
      <c r="BZ1214" s="302">
        <f t="shared" si="367"/>
        <v>0</v>
      </c>
      <c r="CB1214" s="297">
        <v>0.6</v>
      </c>
      <c r="CC1214" s="297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14">
        <v>44279</v>
      </c>
      <c r="C1215" s="4" t="s">
        <v>66</v>
      </c>
      <c r="D1215" s="4" t="s">
        <v>1503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18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6" t="str">
        <f>+VLOOKUP(G1215,Liste!$A$7:$H$69,8,FALSE)</f>
        <v>Feuillus</v>
      </c>
      <c r="BU1215" s="296">
        <f t="shared" si="363"/>
        <v>1</v>
      </c>
      <c r="BV1215" s="298">
        <f t="shared" si="364"/>
        <v>0</v>
      </c>
      <c r="BW1215" s="317">
        <v>0</v>
      </c>
      <c r="BX1215" s="296">
        <f t="shared" si="365"/>
        <v>0.25</v>
      </c>
      <c r="BY1215">
        <f t="shared" si="366"/>
        <v>0</v>
      </c>
      <c r="BZ1215" s="302">
        <f t="shared" si="367"/>
        <v>0</v>
      </c>
      <c r="CB1215" s="297">
        <v>0.6</v>
      </c>
      <c r="CC1215" s="297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14">
        <v>44279</v>
      </c>
      <c r="C1216" s="4" t="s">
        <v>66</v>
      </c>
      <c r="D1216" s="4" t="s">
        <v>1503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18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6" t="str">
        <f>+VLOOKUP(G1216,Liste!$A$7:$H$69,8,FALSE)</f>
        <v>Feuillus</v>
      </c>
      <c r="BU1216" s="296">
        <f t="shared" si="363"/>
        <v>1</v>
      </c>
      <c r="BV1216" s="298">
        <f t="shared" si="364"/>
        <v>0</v>
      </c>
      <c r="BW1216" s="317">
        <v>0</v>
      </c>
      <c r="BX1216" s="296">
        <f t="shared" si="365"/>
        <v>0.25</v>
      </c>
      <c r="BY1216">
        <f t="shared" si="366"/>
        <v>0</v>
      </c>
      <c r="BZ1216" s="302">
        <f t="shared" si="367"/>
        <v>0</v>
      </c>
      <c r="CB1216" s="297">
        <v>0.6</v>
      </c>
      <c r="CC1216" s="297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14">
        <v>44279</v>
      </c>
      <c r="C1217" s="4" t="s">
        <v>66</v>
      </c>
      <c r="D1217" s="4" t="s">
        <v>1503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18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6" t="str">
        <f>+VLOOKUP(G1217,Liste!$A$7:$H$69,8,FALSE)</f>
        <v>Feuillus</v>
      </c>
      <c r="BU1217" s="296">
        <f t="shared" si="363"/>
        <v>1</v>
      </c>
      <c r="BV1217" s="298">
        <f t="shared" si="364"/>
        <v>0</v>
      </c>
      <c r="BW1217" s="317">
        <v>0</v>
      </c>
      <c r="BX1217" s="296">
        <f t="shared" si="365"/>
        <v>0.25</v>
      </c>
      <c r="BY1217">
        <f t="shared" si="366"/>
        <v>0</v>
      </c>
      <c r="BZ1217" s="302">
        <f t="shared" si="367"/>
        <v>0</v>
      </c>
      <c r="CB1217" s="297">
        <v>0.6</v>
      </c>
      <c r="CC1217" s="297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14">
        <v>44279</v>
      </c>
      <c r="C1218" s="4" t="s">
        <v>66</v>
      </c>
      <c r="D1218" s="4" t="s">
        <v>1503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18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6" t="str">
        <f>+VLOOKUP(G1218,Liste!$A$7:$H$69,8,FALSE)</f>
        <v>Feuillus</v>
      </c>
      <c r="BU1218" s="296">
        <f t="shared" si="363"/>
        <v>1</v>
      </c>
      <c r="BV1218" s="298">
        <f t="shared" si="364"/>
        <v>0</v>
      </c>
      <c r="BW1218" s="317">
        <v>0</v>
      </c>
      <c r="BX1218" s="296">
        <f t="shared" si="365"/>
        <v>0.25</v>
      </c>
      <c r="BY1218">
        <f t="shared" si="366"/>
        <v>0</v>
      </c>
      <c r="BZ1218" s="302">
        <f t="shared" si="367"/>
        <v>0</v>
      </c>
      <c r="CB1218" s="297">
        <v>0.6</v>
      </c>
      <c r="CC1218" s="297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14">
        <v>44279</v>
      </c>
      <c r="C1219" s="4" t="s">
        <v>66</v>
      </c>
      <c r="D1219" s="4" t="s">
        <v>1503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18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6" t="str">
        <f>+VLOOKUP(G1219,Liste!$A$7:$H$69,8,FALSE)</f>
        <v>Feuillus</v>
      </c>
      <c r="BU1219" s="296">
        <f t="shared" si="363"/>
        <v>1</v>
      </c>
      <c r="BV1219" s="298">
        <f t="shared" si="364"/>
        <v>0</v>
      </c>
      <c r="BW1219" s="317">
        <v>0</v>
      </c>
      <c r="BX1219" s="296">
        <f t="shared" si="365"/>
        <v>0.25</v>
      </c>
      <c r="BY1219">
        <f t="shared" si="366"/>
        <v>0</v>
      </c>
      <c r="BZ1219" s="302">
        <f t="shared" si="367"/>
        <v>0</v>
      </c>
      <c r="CB1219" s="297">
        <v>0.6</v>
      </c>
      <c r="CC1219" s="297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14">
        <v>44279</v>
      </c>
      <c r="C1220" s="4" t="s">
        <v>66</v>
      </c>
      <c r="D1220" s="4" t="s">
        <v>1503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18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6" t="str">
        <f>+VLOOKUP(G1220,Liste!$A$7:$H$69,8,FALSE)</f>
        <v>Feuillus</v>
      </c>
      <c r="BU1220" s="296">
        <f t="shared" ref="BU1220:BU1283" si="382">IF(BT1220="Résineux",0%,100%)</f>
        <v>1</v>
      </c>
      <c r="BV1220" s="298">
        <f t="shared" ref="BV1220:BV1283" si="383">+IF(BT1220="Résineux",100%,0%)</f>
        <v>0</v>
      </c>
      <c r="BW1220" s="317">
        <v>0</v>
      </c>
      <c r="BX1220" s="296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2">
        <f t="shared" ref="BZ1220:BZ1283" si="386">+IF(BJ1220&gt;=31,0,BY1220+BZ1219)</f>
        <v>0</v>
      </c>
      <c r="CB1220" s="297">
        <v>0.6</v>
      </c>
      <c r="CC1220" s="297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14">
        <v>44298</v>
      </c>
      <c r="C1221" s="4" t="s">
        <v>66</v>
      </c>
      <c r="D1221" s="4" t="s">
        <v>1503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18"/>
      <c r="BM1221" s="13">
        <v>50.979962860234501</v>
      </c>
      <c r="BN1221" s="13">
        <v>242.11839966918399</v>
      </c>
      <c r="BP1221" s="13">
        <v>307.101589782742</v>
      </c>
      <c r="BQ1221" s="13"/>
      <c r="BT1221" s="296" t="str">
        <f>+VLOOKUP(G1221,Liste!$A$7:$H$69,8,FALSE)</f>
        <v>Feuillus</v>
      </c>
      <c r="BU1221" s="296">
        <f t="shared" si="382"/>
        <v>1</v>
      </c>
      <c r="BV1221" s="298">
        <f t="shared" si="383"/>
        <v>0</v>
      </c>
      <c r="BW1221" s="317">
        <v>0</v>
      </c>
      <c r="BX1221" s="296">
        <f t="shared" si="384"/>
        <v>0.25</v>
      </c>
      <c r="BY1221">
        <f t="shared" si="385"/>
        <v>0</v>
      </c>
      <c r="BZ1221" s="302">
        <f t="shared" si="386"/>
        <v>0</v>
      </c>
      <c r="CB1221" s="297">
        <v>0.6</v>
      </c>
      <c r="CC1221" s="297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14">
        <v>44298</v>
      </c>
      <c r="C1222" s="4" t="s">
        <v>66</v>
      </c>
      <c r="D1222" s="4" t="s">
        <v>1503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18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6" t="str">
        <f>+VLOOKUP(G1222,Liste!$A$7:$H$69,8,FALSE)</f>
        <v>Feuillus</v>
      </c>
      <c r="BU1222" s="296">
        <f t="shared" si="382"/>
        <v>1</v>
      </c>
      <c r="BV1222" s="298">
        <f t="shared" si="383"/>
        <v>0</v>
      </c>
      <c r="BW1222" s="317">
        <v>0</v>
      </c>
      <c r="BX1222" s="296">
        <f t="shared" si="384"/>
        <v>0.25</v>
      </c>
      <c r="BY1222">
        <f t="shared" si="385"/>
        <v>0</v>
      </c>
      <c r="BZ1222" s="302">
        <f t="shared" si="386"/>
        <v>0</v>
      </c>
      <c r="CB1222" s="297">
        <v>0.6</v>
      </c>
      <c r="CC1222" s="297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14">
        <v>44298</v>
      </c>
      <c r="C1223" s="4" t="s">
        <v>66</v>
      </c>
      <c r="D1223" s="4" t="s">
        <v>1503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18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6" t="str">
        <f>+VLOOKUP(G1223,Liste!$A$7:$H$69,8,FALSE)</f>
        <v>Feuillus</v>
      </c>
      <c r="BU1223" s="296">
        <f t="shared" si="382"/>
        <v>1</v>
      </c>
      <c r="BV1223" s="298">
        <f t="shared" si="383"/>
        <v>0</v>
      </c>
      <c r="BW1223" s="317">
        <v>0</v>
      </c>
      <c r="BX1223" s="296">
        <f t="shared" si="384"/>
        <v>0.25</v>
      </c>
      <c r="BY1223">
        <f t="shared" si="385"/>
        <v>0</v>
      </c>
      <c r="BZ1223" s="302">
        <f t="shared" si="386"/>
        <v>0</v>
      </c>
      <c r="CB1223" s="297">
        <v>0.6</v>
      </c>
      <c r="CC1223" s="297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14">
        <v>44298</v>
      </c>
      <c r="C1224" s="4" t="s">
        <v>66</v>
      </c>
      <c r="D1224" s="4" t="s">
        <v>1503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18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6" t="str">
        <f>+VLOOKUP(G1224,Liste!$A$7:$H$69,8,FALSE)</f>
        <v>Feuillus</v>
      </c>
      <c r="BU1224" s="296">
        <f t="shared" si="382"/>
        <v>1</v>
      </c>
      <c r="BV1224" s="298">
        <f t="shared" si="383"/>
        <v>0</v>
      </c>
      <c r="BW1224" s="317">
        <v>0</v>
      </c>
      <c r="BX1224" s="296">
        <f t="shared" si="384"/>
        <v>0.25</v>
      </c>
      <c r="BY1224">
        <f t="shared" si="385"/>
        <v>0</v>
      </c>
      <c r="BZ1224" s="302">
        <f t="shared" si="386"/>
        <v>0</v>
      </c>
      <c r="CB1224" s="297">
        <v>0.6</v>
      </c>
      <c r="CC1224" s="297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14">
        <v>44298</v>
      </c>
      <c r="C1225" s="4" t="s">
        <v>66</v>
      </c>
      <c r="D1225" s="4" t="s">
        <v>1503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18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6" t="str">
        <f>+VLOOKUP(G1225,Liste!$A$7:$H$69,8,FALSE)</f>
        <v>Feuillus</v>
      </c>
      <c r="BU1225" s="296">
        <f t="shared" si="382"/>
        <v>1</v>
      </c>
      <c r="BV1225" s="298">
        <f t="shared" si="383"/>
        <v>0</v>
      </c>
      <c r="BW1225" s="317">
        <v>0</v>
      </c>
      <c r="BX1225" s="296">
        <f t="shared" si="384"/>
        <v>0.25</v>
      </c>
      <c r="BY1225">
        <f t="shared" si="385"/>
        <v>0</v>
      </c>
      <c r="BZ1225" s="302">
        <f t="shared" si="386"/>
        <v>0</v>
      </c>
      <c r="CB1225" s="297">
        <v>0.6</v>
      </c>
      <c r="CC1225" s="297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14">
        <v>44298</v>
      </c>
      <c r="C1226" s="4" t="s">
        <v>66</v>
      </c>
      <c r="D1226" s="4" t="s">
        <v>1503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18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6" t="str">
        <f>+VLOOKUP(G1226,Liste!$A$7:$H$69,8,FALSE)</f>
        <v>Feuillus</v>
      </c>
      <c r="BU1226" s="296">
        <f t="shared" si="382"/>
        <v>1</v>
      </c>
      <c r="BV1226" s="298">
        <f t="shared" si="383"/>
        <v>0</v>
      </c>
      <c r="BW1226" s="317">
        <v>0</v>
      </c>
      <c r="BX1226" s="296">
        <f t="shared" si="384"/>
        <v>0.25</v>
      </c>
      <c r="BY1226">
        <f t="shared" si="385"/>
        <v>0</v>
      </c>
      <c r="BZ1226" s="302">
        <f t="shared" si="386"/>
        <v>0</v>
      </c>
      <c r="CB1226" s="297">
        <v>0.6</v>
      </c>
      <c r="CC1226" s="297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14">
        <v>44298</v>
      </c>
      <c r="C1227" s="4" t="s">
        <v>66</v>
      </c>
      <c r="D1227" s="4" t="s">
        <v>1503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18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6" t="str">
        <f>+VLOOKUP(G1227,Liste!$A$7:$H$69,8,FALSE)</f>
        <v>Feuillus</v>
      </c>
      <c r="BU1227" s="296">
        <f t="shared" si="382"/>
        <v>1</v>
      </c>
      <c r="BV1227" s="298">
        <f t="shared" si="383"/>
        <v>0</v>
      </c>
      <c r="BW1227" s="317">
        <v>0</v>
      </c>
      <c r="BX1227" s="296">
        <f t="shared" si="384"/>
        <v>0.25</v>
      </c>
      <c r="BY1227">
        <f t="shared" si="385"/>
        <v>0</v>
      </c>
      <c r="BZ1227" s="302">
        <f t="shared" si="386"/>
        <v>0</v>
      </c>
      <c r="CB1227" s="297">
        <v>0.6</v>
      </c>
      <c r="CC1227" s="297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14">
        <v>44298</v>
      </c>
      <c r="C1228" s="4" t="s">
        <v>66</v>
      </c>
      <c r="D1228" s="4" t="s">
        <v>1503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18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6" t="str">
        <f>+VLOOKUP(G1228,Liste!$A$7:$H$69,8,FALSE)</f>
        <v>Feuillus</v>
      </c>
      <c r="BU1228" s="296">
        <f t="shared" si="382"/>
        <v>1</v>
      </c>
      <c r="BV1228" s="298">
        <f t="shared" si="383"/>
        <v>0</v>
      </c>
      <c r="BW1228" s="317">
        <v>0</v>
      </c>
      <c r="BX1228" s="296">
        <f t="shared" si="384"/>
        <v>0.25</v>
      </c>
      <c r="BY1228">
        <f t="shared" si="385"/>
        <v>0</v>
      </c>
      <c r="BZ1228" s="302">
        <f t="shared" si="386"/>
        <v>0</v>
      </c>
      <c r="CB1228" s="297">
        <v>0.6</v>
      </c>
      <c r="CC1228" s="297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14">
        <v>44298</v>
      </c>
      <c r="C1229" s="4" t="s">
        <v>66</v>
      </c>
      <c r="D1229" s="4" t="s">
        <v>1503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18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6" t="str">
        <f>+VLOOKUP(G1229,Liste!$A$7:$H$69,8,FALSE)</f>
        <v>Feuillus</v>
      </c>
      <c r="BU1229" s="296">
        <f t="shared" si="382"/>
        <v>1</v>
      </c>
      <c r="BV1229" s="298">
        <f t="shared" si="383"/>
        <v>0</v>
      </c>
      <c r="BW1229" s="317">
        <v>0</v>
      </c>
      <c r="BX1229" s="296">
        <f t="shared" si="384"/>
        <v>0.25</v>
      </c>
      <c r="BY1229">
        <f t="shared" si="385"/>
        <v>0</v>
      </c>
      <c r="BZ1229" s="302">
        <f t="shared" si="386"/>
        <v>0</v>
      </c>
      <c r="CB1229" s="297">
        <v>0.6</v>
      </c>
      <c r="CC1229" s="297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14">
        <v>44298</v>
      </c>
      <c r="C1230" s="4" t="s">
        <v>66</v>
      </c>
      <c r="D1230" s="4" t="s">
        <v>1503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18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6" t="str">
        <f>+VLOOKUP(G1230,Liste!$A$7:$H$69,8,FALSE)</f>
        <v>Feuillus</v>
      </c>
      <c r="BU1230" s="296">
        <f t="shared" si="382"/>
        <v>1</v>
      </c>
      <c r="BV1230" s="298">
        <f t="shared" si="383"/>
        <v>0</v>
      </c>
      <c r="BW1230" s="317">
        <v>0</v>
      </c>
      <c r="BX1230" s="296">
        <f t="shared" si="384"/>
        <v>0.25</v>
      </c>
      <c r="BY1230">
        <f t="shared" si="385"/>
        <v>0</v>
      </c>
      <c r="BZ1230" s="302">
        <f t="shared" si="386"/>
        <v>0</v>
      </c>
      <c r="CB1230" s="297">
        <v>0.6</v>
      </c>
      <c r="CC1230" s="297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14">
        <v>44298</v>
      </c>
      <c r="C1231" s="4" t="s">
        <v>66</v>
      </c>
      <c r="D1231" s="4" t="s">
        <v>1503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18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6" t="str">
        <f>+VLOOKUP(G1231,Liste!$A$7:$H$69,8,FALSE)</f>
        <v>Feuillus</v>
      </c>
      <c r="BU1231" s="296">
        <f t="shared" si="382"/>
        <v>1</v>
      </c>
      <c r="BV1231" s="298">
        <f t="shared" si="383"/>
        <v>0</v>
      </c>
      <c r="BW1231" s="317">
        <v>0</v>
      </c>
      <c r="BX1231" s="296">
        <f t="shared" si="384"/>
        <v>0.25</v>
      </c>
      <c r="BY1231">
        <f t="shared" si="385"/>
        <v>0</v>
      </c>
      <c r="BZ1231" s="302">
        <f t="shared" si="386"/>
        <v>0</v>
      </c>
      <c r="CB1231" s="297">
        <v>0.6</v>
      </c>
      <c r="CC1231" s="297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14">
        <v>44298</v>
      </c>
      <c r="C1232" s="4" t="s">
        <v>66</v>
      </c>
      <c r="D1232" s="4" t="s">
        <v>1503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18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6" t="str">
        <f>+VLOOKUP(G1232,Liste!$A$7:$H$69,8,FALSE)</f>
        <v>Feuillus</v>
      </c>
      <c r="BU1232" s="296">
        <f t="shared" si="382"/>
        <v>1</v>
      </c>
      <c r="BV1232" s="298">
        <f t="shared" si="383"/>
        <v>0</v>
      </c>
      <c r="BW1232" s="317">
        <v>0</v>
      </c>
      <c r="BX1232" s="296">
        <f t="shared" si="384"/>
        <v>0.25</v>
      </c>
      <c r="BY1232">
        <f t="shared" si="385"/>
        <v>0</v>
      </c>
      <c r="BZ1232" s="302">
        <f t="shared" si="386"/>
        <v>0</v>
      </c>
      <c r="CB1232" s="297">
        <v>0.6</v>
      </c>
      <c r="CC1232" s="297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14">
        <v>44298</v>
      </c>
      <c r="C1233" s="4" t="s">
        <v>66</v>
      </c>
      <c r="D1233" s="4" t="s">
        <v>1503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18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6" t="str">
        <f>+VLOOKUP(G1233,Liste!$A$7:$H$69,8,FALSE)</f>
        <v>Feuillus</v>
      </c>
      <c r="BU1233" s="296">
        <f t="shared" si="382"/>
        <v>1</v>
      </c>
      <c r="BV1233" s="298">
        <f t="shared" si="383"/>
        <v>0</v>
      </c>
      <c r="BW1233" s="317">
        <v>0</v>
      </c>
      <c r="BX1233" s="296">
        <f t="shared" si="384"/>
        <v>0.25</v>
      </c>
      <c r="BY1233">
        <f t="shared" si="385"/>
        <v>0</v>
      </c>
      <c r="BZ1233" s="302">
        <f t="shared" si="386"/>
        <v>0</v>
      </c>
      <c r="CB1233" s="297">
        <v>0.6</v>
      </c>
      <c r="CC1233" s="297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14">
        <v>44298</v>
      </c>
      <c r="C1234" s="4" t="s">
        <v>66</v>
      </c>
      <c r="D1234" s="4" t="s">
        <v>1503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18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6" t="str">
        <f>+VLOOKUP(G1234,Liste!$A$7:$H$69,8,FALSE)</f>
        <v>Feuillus</v>
      </c>
      <c r="BU1234" s="296">
        <f t="shared" si="382"/>
        <v>1</v>
      </c>
      <c r="BV1234" s="298">
        <f t="shared" si="383"/>
        <v>0</v>
      </c>
      <c r="BW1234" s="317">
        <v>0</v>
      </c>
      <c r="BX1234" s="296">
        <f t="shared" si="384"/>
        <v>0.25</v>
      </c>
      <c r="BY1234">
        <f t="shared" si="385"/>
        <v>0</v>
      </c>
      <c r="BZ1234" s="302">
        <f t="shared" si="386"/>
        <v>0</v>
      </c>
      <c r="CB1234" s="297">
        <v>0.6</v>
      </c>
      <c r="CC1234" s="297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14">
        <v>44298</v>
      </c>
      <c r="C1235" s="4" t="s">
        <v>66</v>
      </c>
      <c r="D1235" s="4" t="s">
        <v>1503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18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6" t="str">
        <f>+VLOOKUP(G1235,Liste!$A$7:$H$69,8,FALSE)</f>
        <v>Feuillus</v>
      </c>
      <c r="BU1235" s="296">
        <f t="shared" si="382"/>
        <v>1</v>
      </c>
      <c r="BV1235" s="298">
        <f t="shared" si="383"/>
        <v>0</v>
      </c>
      <c r="BW1235" s="317">
        <v>0</v>
      </c>
      <c r="BX1235" s="296">
        <f t="shared" si="384"/>
        <v>0.25</v>
      </c>
      <c r="BY1235">
        <f t="shared" si="385"/>
        <v>0</v>
      </c>
      <c r="BZ1235" s="302">
        <f t="shared" si="386"/>
        <v>0</v>
      </c>
      <c r="CB1235" s="297">
        <v>0.6</v>
      </c>
      <c r="CC1235" s="297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14">
        <v>44298</v>
      </c>
      <c r="C1236" s="4" t="s">
        <v>66</v>
      </c>
      <c r="D1236" s="4" t="s">
        <v>1503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18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6" t="str">
        <f>+VLOOKUP(G1236,Liste!$A$7:$H$69,8,FALSE)</f>
        <v>Feuillus</v>
      </c>
      <c r="BU1236" s="296">
        <f t="shared" si="382"/>
        <v>1</v>
      </c>
      <c r="BV1236" s="298">
        <f t="shared" si="383"/>
        <v>0</v>
      </c>
      <c r="BW1236" s="317">
        <v>0</v>
      </c>
      <c r="BX1236" s="296">
        <f t="shared" si="384"/>
        <v>0.25</v>
      </c>
      <c r="BY1236">
        <f t="shared" si="385"/>
        <v>0</v>
      </c>
      <c r="BZ1236" s="302">
        <f t="shared" si="386"/>
        <v>0</v>
      </c>
      <c r="CB1236" s="297">
        <v>0.6</v>
      </c>
      <c r="CC1236" s="297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14">
        <v>44298</v>
      </c>
      <c r="C1237" s="4" t="s">
        <v>66</v>
      </c>
      <c r="D1237" s="4" t="s">
        <v>1503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18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6" t="str">
        <f>+VLOOKUP(G1237,Liste!$A$7:$H$69,8,FALSE)</f>
        <v>Feuillus</v>
      </c>
      <c r="BU1237" s="296">
        <f t="shared" si="382"/>
        <v>1</v>
      </c>
      <c r="BV1237" s="298">
        <f t="shared" si="383"/>
        <v>0</v>
      </c>
      <c r="BW1237" s="317">
        <v>0</v>
      </c>
      <c r="BX1237" s="296">
        <f t="shared" si="384"/>
        <v>0.25</v>
      </c>
      <c r="BY1237">
        <f t="shared" si="385"/>
        <v>0</v>
      </c>
      <c r="BZ1237" s="302">
        <f t="shared" si="386"/>
        <v>0</v>
      </c>
      <c r="CB1237" s="297">
        <v>0.6</v>
      </c>
      <c r="CC1237" s="297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14">
        <v>44298</v>
      </c>
      <c r="C1238" s="4" t="s">
        <v>66</v>
      </c>
      <c r="D1238" s="4" t="s">
        <v>1503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18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6" t="str">
        <f>+VLOOKUP(G1238,Liste!$A$7:$H$69,8,FALSE)</f>
        <v>Feuillus</v>
      </c>
      <c r="BU1238" s="296">
        <f t="shared" si="382"/>
        <v>1</v>
      </c>
      <c r="BV1238" s="298">
        <f t="shared" si="383"/>
        <v>0</v>
      </c>
      <c r="BW1238" s="317">
        <v>0</v>
      </c>
      <c r="BX1238" s="296">
        <f t="shared" si="384"/>
        <v>0.25</v>
      </c>
      <c r="BY1238">
        <f t="shared" si="385"/>
        <v>0</v>
      </c>
      <c r="BZ1238" s="302">
        <f t="shared" si="386"/>
        <v>0</v>
      </c>
      <c r="CB1238" s="297">
        <v>0.6</v>
      </c>
      <c r="CC1238" s="297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14">
        <v>44298</v>
      </c>
      <c r="C1239" s="4" t="s">
        <v>66</v>
      </c>
      <c r="D1239" s="4" t="s">
        <v>1503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18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6" t="str">
        <f>+VLOOKUP(G1239,Liste!$A$7:$H$69,8,FALSE)</f>
        <v>Feuillus</v>
      </c>
      <c r="BU1239" s="296">
        <f t="shared" si="382"/>
        <v>1</v>
      </c>
      <c r="BV1239" s="298">
        <f t="shared" si="383"/>
        <v>0</v>
      </c>
      <c r="BW1239" s="317">
        <v>0</v>
      </c>
      <c r="BX1239" s="296">
        <f t="shared" si="384"/>
        <v>0.25</v>
      </c>
      <c r="BY1239">
        <f t="shared" si="385"/>
        <v>0</v>
      </c>
      <c r="BZ1239" s="302">
        <f t="shared" si="386"/>
        <v>0</v>
      </c>
      <c r="CB1239" s="297">
        <v>0.6</v>
      </c>
      <c r="CC1239" s="297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14">
        <v>44298</v>
      </c>
      <c r="C1240" s="4" t="s">
        <v>66</v>
      </c>
      <c r="D1240" s="4" t="s">
        <v>1503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18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6" t="str">
        <f>+VLOOKUP(G1240,Liste!$A$7:$H$69,8,FALSE)</f>
        <v>Feuillus</v>
      </c>
      <c r="BU1240" s="296">
        <f t="shared" si="382"/>
        <v>1</v>
      </c>
      <c r="BV1240" s="298">
        <f t="shared" si="383"/>
        <v>0</v>
      </c>
      <c r="BW1240" s="317">
        <v>0</v>
      </c>
      <c r="BX1240" s="296">
        <f t="shared" si="384"/>
        <v>0.25</v>
      </c>
      <c r="BY1240">
        <f t="shared" si="385"/>
        <v>0</v>
      </c>
      <c r="BZ1240" s="302">
        <f t="shared" si="386"/>
        <v>0</v>
      </c>
      <c r="CB1240" s="297">
        <v>0.6</v>
      </c>
      <c r="CC1240" s="297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14">
        <v>44298</v>
      </c>
      <c r="C1241" s="4" t="s">
        <v>66</v>
      </c>
      <c r="D1241" s="4" t="s">
        <v>1503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18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6" t="str">
        <f>+VLOOKUP(G1241,Liste!$A$7:$H$69,8,FALSE)</f>
        <v>Feuillus</v>
      </c>
      <c r="BU1241" s="296">
        <f t="shared" si="382"/>
        <v>1</v>
      </c>
      <c r="BV1241" s="298">
        <f t="shared" si="383"/>
        <v>0</v>
      </c>
      <c r="BW1241" s="317">
        <v>0</v>
      </c>
      <c r="BX1241" s="296">
        <f t="shared" si="384"/>
        <v>0.25</v>
      </c>
      <c r="BY1241">
        <f t="shared" si="385"/>
        <v>0</v>
      </c>
      <c r="BZ1241" s="302">
        <f t="shared" si="386"/>
        <v>0</v>
      </c>
      <c r="CB1241" s="297">
        <v>0.6</v>
      </c>
      <c r="CC1241" s="297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14">
        <v>44298</v>
      </c>
      <c r="C1242" s="4" t="s">
        <v>66</v>
      </c>
      <c r="D1242" s="4" t="s">
        <v>1503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18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6" t="str">
        <f>+VLOOKUP(G1242,Liste!$A$7:$H$69,8,FALSE)</f>
        <v>Feuillus</v>
      </c>
      <c r="BU1242" s="296">
        <f t="shared" si="382"/>
        <v>1</v>
      </c>
      <c r="BV1242" s="298">
        <f t="shared" si="383"/>
        <v>0</v>
      </c>
      <c r="BW1242" s="317">
        <v>0</v>
      </c>
      <c r="BX1242" s="296">
        <f t="shared" si="384"/>
        <v>0.25</v>
      </c>
      <c r="BY1242">
        <f t="shared" si="385"/>
        <v>0</v>
      </c>
      <c r="BZ1242" s="302">
        <f t="shared" si="386"/>
        <v>0</v>
      </c>
      <c r="CB1242" s="297">
        <v>0.6</v>
      </c>
      <c r="CC1242" s="297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14">
        <v>44298</v>
      </c>
      <c r="C1243" s="4" t="s">
        <v>66</v>
      </c>
      <c r="D1243" s="4" t="s">
        <v>1503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18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6" t="str">
        <f>+VLOOKUP(G1243,Liste!$A$7:$H$69,8,FALSE)</f>
        <v>Feuillus</v>
      </c>
      <c r="BU1243" s="296">
        <f t="shared" si="382"/>
        <v>1</v>
      </c>
      <c r="BV1243" s="298">
        <f t="shared" si="383"/>
        <v>0</v>
      </c>
      <c r="BW1243" s="317">
        <v>0</v>
      </c>
      <c r="BX1243" s="296">
        <f t="shared" si="384"/>
        <v>0.25</v>
      </c>
      <c r="BY1243">
        <f t="shared" si="385"/>
        <v>0</v>
      </c>
      <c r="BZ1243" s="302">
        <f t="shared" si="386"/>
        <v>0</v>
      </c>
      <c r="CB1243" s="297">
        <v>0.6</v>
      </c>
      <c r="CC1243" s="297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14">
        <v>44298</v>
      </c>
      <c r="C1244" s="4" t="s">
        <v>66</v>
      </c>
      <c r="D1244" s="4" t="s">
        <v>1503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18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6" t="str">
        <f>+VLOOKUP(G1244,Liste!$A$7:$H$69,8,FALSE)</f>
        <v>Feuillus</v>
      </c>
      <c r="BU1244" s="296">
        <f t="shared" si="382"/>
        <v>1</v>
      </c>
      <c r="BV1244" s="298">
        <f t="shared" si="383"/>
        <v>0</v>
      </c>
      <c r="BW1244" s="317">
        <v>0</v>
      </c>
      <c r="BX1244" s="296">
        <f t="shared" si="384"/>
        <v>0.25</v>
      </c>
      <c r="BY1244">
        <f t="shared" si="385"/>
        <v>0</v>
      </c>
      <c r="BZ1244" s="302">
        <f t="shared" si="386"/>
        <v>0</v>
      </c>
      <c r="CB1244" s="297">
        <v>0.6</v>
      </c>
      <c r="CC1244" s="297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14">
        <v>44298</v>
      </c>
      <c r="C1245" s="4" t="s">
        <v>66</v>
      </c>
      <c r="D1245" s="4" t="s">
        <v>1503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18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6" t="str">
        <f>+VLOOKUP(G1245,Liste!$A$7:$H$69,8,FALSE)</f>
        <v>Feuillus</v>
      </c>
      <c r="BU1245" s="296">
        <f t="shared" si="382"/>
        <v>1</v>
      </c>
      <c r="BV1245" s="298">
        <f t="shared" si="383"/>
        <v>0</v>
      </c>
      <c r="BW1245" s="317">
        <v>0</v>
      </c>
      <c r="BX1245" s="296">
        <f t="shared" si="384"/>
        <v>0.25</v>
      </c>
      <c r="BY1245">
        <f t="shared" si="385"/>
        <v>0</v>
      </c>
      <c r="BZ1245" s="302">
        <f t="shared" si="386"/>
        <v>0</v>
      </c>
      <c r="CB1245" s="297">
        <v>0.6</v>
      </c>
      <c r="CC1245" s="297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14">
        <v>44298</v>
      </c>
      <c r="C1246" s="4" t="s">
        <v>66</v>
      </c>
      <c r="D1246" s="4" t="s">
        <v>1503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18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6" t="str">
        <f>+VLOOKUP(G1246,Liste!$A$7:$H$69,8,FALSE)</f>
        <v>Feuillus</v>
      </c>
      <c r="BU1246" s="296">
        <f t="shared" si="382"/>
        <v>1</v>
      </c>
      <c r="BV1246" s="298">
        <f t="shared" si="383"/>
        <v>0</v>
      </c>
      <c r="BW1246" s="317">
        <v>0</v>
      </c>
      <c r="BX1246" s="296">
        <f t="shared" si="384"/>
        <v>0.25</v>
      </c>
      <c r="BY1246">
        <f t="shared" si="385"/>
        <v>0</v>
      </c>
      <c r="BZ1246" s="302">
        <f t="shared" si="386"/>
        <v>0</v>
      </c>
      <c r="CB1246" s="297">
        <v>0.6</v>
      </c>
      <c r="CC1246" s="297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14">
        <v>44298</v>
      </c>
      <c r="C1247" s="4" t="s">
        <v>66</v>
      </c>
      <c r="D1247" s="4" t="s">
        <v>1503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18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6" t="str">
        <f>+VLOOKUP(G1247,Liste!$A$7:$H$69,8,FALSE)</f>
        <v>Feuillus</v>
      </c>
      <c r="BU1247" s="296">
        <f t="shared" si="382"/>
        <v>1</v>
      </c>
      <c r="BV1247" s="298">
        <f t="shared" si="383"/>
        <v>0</v>
      </c>
      <c r="BW1247" s="317">
        <v>0</v>
      </c>
      <c r="BX1247" s="296">
        <f t="shared" si="384"/>
        <v>0.25</v>
      </c>
      <c r="BY1247">
        <f t="shared" si="385"/>
        <v>0</v>
      </c>
      <c r="BZ1247" s="302">
        <f t="shared" si="386"/>
        <v>0</v>
      </c>
      <c r="CB1247" s="297">
        <v>0.6</v>
      </c>
      <c r="CC1247" s="297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14">
        <v>44298</v>
      </c>
      <c r="C1248" s="4" t="s">
        <v>66</v>
      </c>
      <c r="D1248" s="4" t="s">
        <v>1503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18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6" t="str">
        <f>+VLOOKUP(G1248,Liste!$A$7:$H$69,8,FALSE)</f>
        <v>Feuillus</v>
      </c>
      <c r="BU1248" s="296">
        <f t="shared" si="382"/>
        <v>1</v>
      </c>
      <c r="BV1248" s="298">
        <f t="shared" si="383"/>
        <v>0</v>
      </c>
      <c r="BW1248" s="317">
        <v>0</v>
      </c>
      <c r="BX1248" s="296">
        <f t="shared" si="384"/>
        <v>0.25</v>
      </c>
      <c r="BY1248">
        <f t="shared" si="385"/>
        <v>0</v>
      </c>
      <c r="BZ1248" s="302">
        <f t="shared" si="386"/>
        <v>0</v>
      </c>
      <c r="CB1248" s="297">
        <v>0.6</v>
      </c>
      <c r="CC1248" s="297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14">
        <v>44298</v>
      </c>
      <c r="C1249" s="4" t="s">
        <v>66</v>
      </c>
      <c r="D1249" s="4" t="s">
        <v>1503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18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6" t="str">
        <f>+VLOOKUP(G1249,Liste!$A$7:$H$69,8,FALSE)</f>
        <v>Feuillus</v>
      </c>
      <c r="BU1249" s="296">
        <f t="shared" si="382"/>
        <v>1</v>
      </c>
      <c r="BV1249" s="298">
        <f t="shared" si="383"/>
        <v>0</v>
      </c>
      <c r="BW1249" s="317">
        <v>0</v>
      </c>
      <c r="BX1249" s="296">
        <f t="shared" si="384"/>
        <v>0.25</v>
      </c>
      <c r="BY1249">
        <f t="shared" si="385"/>
        <v>0</v>
      </c>
      <c r="BZ1249" s="302">
        <f t="shared" si="386"/>
        <v>0</v>
      </c>
      <c r="CB1249" s="297">
        <v>0.6</v>
      </c>
      <c r="CC1249" s="297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14">
        <v>44298</v>
      </c>
      <c r="C1250" s="4" t="s">
        <v>66</v>
      </c>
      <c r="D1250" s="4" t="s">
        <v>1503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18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6" t="str">
        <f>+VLOOKUP(G1250,Liste!$A$7:$H$69,8,FALSE)</f>
        <v>Feuillus</v>
      </c>
      <c r="BU1250" s="296">
        <f t="shared" si="382"/>
        <v>1</v>
      </c>
      <c r="BV1250" s="298">
        <f t="shared" si="383"/>
        <v>0</v>
      </c>
      <c r="BW1250" s="317">
        <v>0</v>
      </c>
      <c r="BX1250" s="296">
        <f t="shared" si="384"/>
        <v>0.25</v>
      </c>
      <c r="BY1250">
        <f t="shared" si="385"/>
        <v>0</v>
      </c>
      <c r="BZ1250" s="302">
        <f t="shared" si="386"/>
        <v>0</v>
      </c>
      <c r="CB1250" s="297">
        <v>0.6</v>
      </c>
      <c r="CC1250" s="297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14">
        <v>44298</v>
      </c>
      <c r="C1251" s="4" t="s">
        <v>66</v>
      </c>
      <c r="D1251" s="4" t="s">
        <v>1503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18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6" t="str">
        <f>+VLOOKUP(G1251,Liste!$A$7:$H$69,8,FALSE)</f>
        <v>Feuillus</v>
      </c>
      <c r="BU1251" s="296">
        <f t="shared" si="382"/>
        <v>1</v>
      </c>
      <c r="BV1251" s="298">
        <f t="shared" si="383"/>
        <v>0</v>
      </c>
      <c r="BW1251" s="317">
        <v>0</v>
      </c>
      <c r="BX1251" s="296">
        <f t="shared" si="384"/>
        <v>0.25</v>
      </c>
      <c r="BY1251">
        <f t="shared" si="385"/>
        <v>0</v>
      </c>
      <c r="BZ1251" s="302">
        <f t="shared" si="386"/>
        <v>0</v>
      </c>
      <c r="CB1251" s="297">
        <v>0.6</v>
      </c>
      <c r="CC1251" s="297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14">
        <v>44298</v>
      </c>
      <c r="C1252" s="4" t="s">
        <v>66</v>
      </c>
      <c r="D1252" s="4" t="s">
        <v>1503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18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6" t="str">
        <f>+VLOOKUP(G1252,Liste!$A$7:$H$69,8,FALSE)</f>
        <v>Feuillus</v>
      </c>
      <c r="BU1252" s="296">
        <f t="shared" si="382"/>
        <v>1</v>
      </c>
      <c r="BV1252" s="298">
        <f t="shared" si="383"/>
        <v>0</v>
      </c>
      <c r="BW1252" s="317">
        <v>0</v>
      </c>
      <c r="BX1252" s="296">
        <f t="shared" si="384"/>
        <v>0.25</v>
      </c>
      <c r="BY1252">
        <f t="shared" si="385"/>
        <v>0</v>
      </c>
      <c r="BZ1252" s="302">
        <f t="shared" si="386"/>
        <v>0</v>
      </c>
      <c r="CB1252" s="297">
        <v>0.6</v>
      </c>
      <c r="CC1252" s="297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14">
        <v>44298</v>
      </c>
      <c r="C1253" s="4" t="s">
        <v>66</v>
      </c>
      <c r="D1253" s="4" t="s">
        <v>1503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18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6" t="str">
        <f>+VLOOKUP(G1253,Liste!$A$7:$H$69,8,FALSE)</f>
        <v>Feuillus</v>
      </c>
      <c r="BU1253" s="296">
        <f t="shared" si="382"/>
        <v>1</v>
      </c>
      <c r="BV1253" s="298">
        <f t="shared" si="383"/>
        <v>0</v>
      </c>
      <c r="BW1253" s="317">
        <v>0</v>
      </c>
      <c r="BX1253" s="296">
        <f t="shared" si="384"/>
        <v>0.25</v>
      </c>
      <c r="BY1253">
        <f t="shared" si="385"/>
        <v>0</v>
      </c>
      <c r="BZ1253" s="302">
        <f t="shared" si="386"/>
        <v>0</v>
      </c>
      <c r="CB1253" s="297">
        <v>0.6</v>
      </c>
      <c r="CC1253" s="297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14">
        <v>44298</v>
      </c>
      <c r="C1254" s="4" t="s">
        <v>66</v>
      </c>
      <c r="D1254" s="4" t="s">
        <v>1503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18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6" t="str">
        <f>+VLOOKUP(G1254,Liste!$A$7:$H$69,8,FALSE)</f>
        <v>Feuillus</v>
      </c>
      <c r="BU1254" s="296">
        <f t="shared" si="382"/>
        <v>1</v>
      </c>
      <c r="BV1254" s="298">
        <f t="shared" si="383"/>
        <v>0</v>
      </c>
      <c r="BW1254" s="317">
        <v>0</v>
      </c>
      <c r="BX1254" s="296">
        <f t="shared" si="384"/>
        <v>0.25</v>
      </c>
      <c r="BY1254">
        <f t="shared" si="385"/>
        <v>0</v>
      </c>
      <c r="BZ1254" s="302">
        <f t="shared" si="386"/>
        <v>0</v>
      </c>
      <c r="CB1254" s="297">
        <v>0.6</v>
      </c>
      <c r="CC1254" s="297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14">
        <v>44298</v>
      </c>
      <c r="C1255" s="4" t="s">
        <v>66</v>
      </c>
      <c r="D1255" s="4" t="s">
        <v>1503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18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6" t="str">
        <f>+VLOOKUP(G1255,Liste!$A$7:$H$69,8,FALSE)</f>
        <v>Feuillus</v>
      </c>
      <c r="BU1255" s="296">
        <f t="shared" si="382"/>
        <v>1</v>
      </c>
      <c r="BV1255" s="298">
        <f t="shared" si="383"/>
        <v>0</v>
      </c>
      <c r="BW1255" s="317">
        <v>0</v>
      </c>
      <c r="BX1255" s="296">
        <f t="shared" si="384"/>
        <v>0.25</v>
      </c>
      <c r="BY1255">
        <f t="shared" si="385"/>
        <v>0</v>
      </c>
      <c r="BZ1255" s="302">
        <f t="shared" si="386"/>
        <v>0</v>
      </c>
      <c r="CB1255" s="297">
        <v>0.6</v>
      </c>
      <c r="CC1255" s="297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14">
        <v>44298</v>
      </c>
      <c r="C1256" s="4" t="s">
        <v>66</v>
      </c>
      <c r="D1256" s="4" t="s">
        <v>1503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18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6" t="str">
        <f>+VLOOKUP(G1256,Liste!$A$7:$H$69,8,FALSE)</f>
        <v>Feuillus</v>
      </c>
      <c r="BU1256" s="296">
        <f t="shared" si="382"/>
        <v>1</v>
      </c>
      <c r="BV1256" s="298">
        <f t="shared" si="383"/>
        <v>0</v>
      </c>
      <c r="BW1256" s="317">
        <v>0</v>
      </c>
      <c r="BX1256" s="296">
        <f t="shared" si="384"/>
        <v>0.25</v>
      </c>
      <c r="BY1256">
        <f t="shared" si="385"/>
        <v>0</v>
      </c>
      <c r="BZ1256" s="302">
        <f t="shared" si="386"/>
        <v>0</v>
      </c>
      <c r="CB1256" s="297">
        <v>0.6</v>
      </c>
      <c r="CC1256" s="297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14">
        <v>44298</v>
      </c>
      <c r="C1257" s="4" t="s">
        <v>66</v>
      </c>
      <c r="D1257" s="4" t="s">
        <v>1503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18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6" t="str">
        <f>+VLOOKUP(G1257,Liste!$A$7:$H$69,8,FALSE)</f>
        <v>Feuillus</v>
      </c>
      <c r="BU1257" s="296">
        <f t="shared" si="382"/>
        <v>1</v>
      </c>
      <c r="BV1257" s="298">
        <f t="shared" si="383"/>
        <v>0</v>
      </c>
      <c r="BW1257" s="317">
        <v>0</v>
      </c>
      <c r="BX1257" s="296">
        <f t="shared" si="384"/>
        <v>0.25</v>
      </c>
      <c r="BY1257">
        <f t="shared" si="385"/>
        <v>0</v>
      </c>
      <c r="BZ1257" s="302">
        <f t="shared" si="386"/>
        <v>0</v>
      </c>
      <c r="CB1257" s="297">
        <v>0.6</v>
      </c>
      <c r="CC1257" s="297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14">
        <v>44298</v>
      </c>
      <c r="C1258" s="4" t="s">
        <v>66</v>
      </c>
      <c r="D1258" s="4" t="s">
        <v>1503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18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6" t="str">
        <f>+VLOOKUP(G1258,Liste!$A$7:$H$69,8,FALSE)</f>
        <v>Feuillus</v>
      </c>
      <c r="BU1258" s="296">
        <f t="shared" si="382"/>
        <v>1</v>
      </c>
      <c r="BV1258" s="298">
        <f t="shared" si="383"/>
        <v>0</v>
      </c>
      <c r="BW1258" s="317">
        <v>0</v>
      </c>
      <c r="BX1258" s="296">
        <f t="shared" si="384"/>
        <v>0.25</v>
      </c>
      <c r="BY1258">
        <f t="shared" si="385"/>
        <v>0</v>
      </c>
      <c r="BZ1258" s="302">
        <f t="shared" si="386"/>
        <v>0</v>
      </c>
      <c r="CB1258" s="297">
        <v>0.6</v>
      </c>
      <c r="CC1258" s="297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14">
        <v>44298</v>
      </c>
      <c r="C1259" s="4" t="s">
        <v>66</v>
      </c>
      <c r="D1259" s="4" t="s">
        <v>1503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18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6" t="str">
        <f>+VLOOKUP(G1259,Liste!$A$7:$H$69,8,FALSE)</f>
        <v>Feuillus</v>
      </c>
      <c r="BU1259" s="296">
        <f t="shared" si="382"/>
        <v>1</v>
      </c>
      <c r="BV1259" s="298">
        <f t="shared" si="383"/>
        <v>0</v>
      </c>
      <c r="BW1259" s="317">
        <v>0</v>
      </c>
      <c r="BX1259" s="296">
        <f t="shared" si="384"/>
        <v>0.25</v>
      </c>
      <c r="BY1259">
        <f t="shared" si="385"/>
        <v>0</v>
      </c>
      <c r="BZ1259" s="302">
        <f t="shared" si="386"/>
        <v>0</v>
      </c>
      <c r="CB1259" s="297">
        <v>0.6</v>
      </c>
      <c r="CC1259" s="297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25">
      <c r="A1260" s="4">
        <v>2021</v>
      </c>
      <c r="B1260" s="314">
        <v>44298</v>
      </c>
      <c r="C1260" s="4" t="s">
        <v>66</v>
      </c>
      <c r="D1260" s="4" t="s">
        <v>1503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18"/>
      <c r="BM1260" s="13">
        <v>42.655981799321701</v>
      </c>
      <c r="BN1260" s="13">
        <v>198.873481257864</v>
      </c>
      <c r="BO1260" s="13"/>
      <c r="BP1260" s="13">
        <v>281.59342762421699</v>
      </c>
      <c r="BT1260" s="296" t="str">
        <f>+VLOOKUP(G1260,Liste!$A$7:$H$69,8,FALSE)</f>
        <v>Feuillus</v>
      </c>
      <c r="BU1260" s="296">
        <f t="shared" si="382"/>
        <v>1</v>
      </c>
      <c r="BV1260" s="298">
        <f t="shared" si="383"/>
        <v>0</v>
      </c>
      <c r="BW1260" s="317">
        <v>0</v>
      </c>
      <c r="BX1260" s="296">
        <f t="shared" si="384"/>
        <v>0.25</v>
      </c>
      <c r="BY1260">
        <f t="shared" si="385"/>
        <v>0</v>
      </c>
      <c r="BZ1260" s="302">
        <f t="shared" si="386"/>
        <v>0</v>
      </c>
      <c r="CB1260" s="297">
        <v>0.6</v>
      </c>
      <c r="CC1260" s="297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25">
      <c r="A1261" s="4">
        <v>2021</v>
      </c>
      <c r="B1261" s="314">
        <v>44298</v>
      </c>
      <c r="C1261" s="4" t="s">
        <v>66</v>
      </c>
      <c r="D1261" s="4" t="s">
        <v>1503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18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6" t="str">
        <f>+VLOOKUP(G1261,Liste!$A$7:$H$69,8,FALSE)</f>
        <v>Feuillus</v>
      </c>
      <c r="BU1261" s="296">
        <f t="shared" si="382"/>
        <v>1</v>
      </c>
      <c r="BV1261" s="298">
        <f t="shared" si="383"/>
        <v>0</v>
      </c>
      <c r="BW1261" s="317">
        <v>0</v>
      </c>
      <c r="BX1261" s="296">
        <f t="shared" si="384"/>
        <v>0.25</v>
      </c>
      <c r="BY1261">
        <f t="shared" si="385"/>
        <v>0</v>
      </c>
      <c r="BZ1261" s="302">
        <f t="shared" si="386"/>
        <v>0</v>
      </c>
      <c r="CB1261" s="297">
        <v>0.6</v>
      </c>
      <c r="CC1261" s="297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25">
      <c r="A1262" s="4">
        <v>2021</v>
      </c>
      <c r="B1262" s="314">
        <v>44298</v>
      </c>
      <c r="C1262" s="4" t="s">
        <v>66</v>
      </c>
      <c r="D1262" s="4" t="s">
        <v>1503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18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6" t="str">
        <f>+VLOOKUP(G1262,Liste!$A$7:$H$69,8,FALSE)</f>
        <v>Feuillus</v>
      </c>
      <c r="BU1262" s="296">
        <f t="shared" si="382"/>
        <v>1</v>
      </c>
      <c r="BV1262" s="298">
        <f t="shared" si="383"/>
        <v>0</v>
      </c>
      <c r="BW1262" s="317">
        <v>0</v>
      </c>
      <c r="BX1262" s="296">
        <f t="shared" si="384"/>
        <v>0.25</v>
      </c>
      <c r="BY1262">
        <f t="shared" si="385"/>
        <v>0</v>
      </c>
      <c r="BZ1262" s="302">
        <f t="shared" si="386"/>
        <v>0</v>
      </c>
      <c r="CB1262" s="297">
        <v>0.6</v>
      </c>
      <c r="CC1262" s="297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25">
      <c r="A1263" s="4">
        <v>2021</v>
      </c>
      <c r="B1263" s="314">
        <v>44298</v>
      </c>
      <c r="C1263" s="4" t="s">
        <v>66</v>
      </c>
      <c r="D1263" s="4" t="s">
        <v>1503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18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6" t="str">
        <f>+VLOOKUP(G1263,Liste!$A$7:$H$69,8,FALSE)</f>
        <v>Feuillus</v>
      </c>
      <c r="BU1263" s="296">
        <f t="shared" si="382"/>
        <v>1</v>
      </c>
      <c r="BV1263" s="298">
        <f t="shared" si="383"/>
        <v>0</v>
      </c>
      <c r="BW1263" s="317">
        <v>0</v>
      </c>
      <c r="BX1263" s="296">
        <f t="shared" si="384"/>
        <v>0.25</v>
      </c>
      <c r="BY1263">
        <f t="shared" si="385"/>
        <v>0</v>
      </c>
      <c r="BZ1263" s="302">
        <f t="shared" si="386"/>
        <v>0</v>
      </c>
      <c r="CB1263" s="297">
        <v>0.6</v>
      </c>
      <c r="CC1263" s="297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25">
      <c r="A1264" s="4">
        <v>2021</v>
      </c>
      <c r="B1264" s="314">
        <v>44298</v>
      </c>
      <c r="C1264" s="4" t="s">
        <v>66</v>
      </c>
      <c r="D1264" s="4" t="s">
        <v>1503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18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6" t="str">
        <f>+VLOOKUP(G1264,Liste!$A$7:$H$69,8,FALSE)</f>
        <v>Feuillus</v>
      </c>
      <c r="BU1264" s="296">
        <f t="shared" si="382"/>
        <v>1</v>
      </c>
      <c r="BV1264" s="298">
        <f t="shared" si="383"/>
        <v>0</v>
      </c>
      <c r="BW1264" s="317">
        <v>0</v>
      </c>
      <c r="BX1264" s="296">
        <f t="shared" si="384"/>
        <v>0.25</v>
      </c>
      <c r="BY1264">
        <f t="shared" si="385"/>
        <v>0</v>
      </c>
      <c r="BZ1264" s="302">
        <f t="shared" si="386"/>
        <v>0</v>
      </c>
      <c r="CB1264" s="297">
        <v>0.6</v>
      </c>
      <c r="CC1264" s="297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25">
      <c r="A1265" s="4">
        <v>2021</v>
      </c>
      <c r="B1265" s="314">
        <v>44298</v>
      </c>
      <c r="C1265" s="4" t="s">
        <v>66</v>
      </c>
      <c r="D1265" s="4" t="s">
        <v>1503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18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6" t="str">
        <f>+VLOOKUP(G1265,Liste!$A$7:$H$69,8,FALSE)</f>
        <v>Feuillus</v>
      </c>
      <c r="BU1265" s="296">
        <f t="shared" si="382"/>
        <v>1</v>
      </c>
      <c r="BV1265" s="298">
        <f t="shared" si="383"/>
        <v>0</v>
      </c>
      <c r="BW1265" s="317">
        <v>0</v>
      </c>
      <c r="BX1265" s="296">
        <f t="shared" si="384"/>
        <v>0.25</v>
      </c>
      <c r="BY1265">
        <f t="shared" si="385"/>
        <v>0</v>
      </c>
      <c r="BZ1265" s="302">
        <f t="shared" si="386"/>
        <v>0</v>
      </c>
      <c r="CB1265" s="297">
        <v>0.6</v>
      </c>
      <c r="CC1265" s="297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25">
      <c r="A1266" s="4">
        <v>2021</v>
      </c>
      <c r="B1266" s="314">
        <v>44298</v>
      </c>
      <c r="C1266" s="4" t="s">
        <v>66</v>
      </c>
      <c r="D1266" s="4" t="s">
        <v>1503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18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6" t="str">
        <f>+VLOOKUP(G1266,Liste!$A$7:$H$69,8,FALSE)</f>
        <v>Feuillus</v>
      </c>
      <c r="BU1266" s="296">
        <f t="shared" si="382"/>
        <v>1</v>
      </c>
      <c r="BV1266" s="298">
        <f t="shared" si="383"/>
        <v>0</v>
      </c>
      <c r="BW1266" s="317">
        <v>0</v>
      </c>
      <c r="BX1266" s="296">
        <f t="shared" si="384"/>
        <v>0.25</v>
      </c>
      <c r="BY1266">
        <f t="shared" si="385"/>
        <v>0</v>
      </c>
      <c r="BZ1266" s="302">
        <f t="shared" si="386"/>
        <v>0</v>
      </c>
      <c r="CB1266" s="297">
        <v>0.6</v>
      </c>
      <c r="CC1266" s="297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25">
      <c r="A1267" s="4">
        <v>2021</v>
      </c>
      <c r="B1267" s="314">
        <v>44298</v>
      </c>
      <c r="C1267" s="4" t="s">
        <v>66</v>
      </c>
      <c r="D1267" s="4" t="s">
        <v>1503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18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6" t="str">
        <f>+VLOOKUP(G1267,Liste!$A$7:$H$69,8,FALSE)</f>
        <v>Feuillus</v>
      </c>
      <c r="BU1267" s="296">
        <f t="shared" si="382"/>
        <v>1</v>
      </c>
      <c r="BV1267" s="298">
        <f t="shared" si="383"/>
        <v>0</v>
      </c>
      <c r="BW1267" s="317">
        <v>0</v>
      </c>
      <c r="BX1267" s="296">
        <f t="shared" si="384"/>
        <v>0.25</v>
      </c>
      <c r="BY1267">
        <f t="shared" si="385"/>
        <v>0</v>
      </c>
      <c r="BZ1267" s="302">
        <f t="shared" si="386"/>
        <v>0</v>
      </c>
      <c r="CB1267" s="297">
        <v>0.6</v>
      </c>
      <c r="CC1267" s="297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25">
      <c r="A1268" s="4">
        <v>2021</v>
      </c>
      <c r="B1268" s="314">
        <v>44298</v>
      </c>
      <c r="C1268" s="4" t="s">
        <v>66</v>
      </c>
      <c r="D1268" s="4" t="s">
        <v>1503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18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6" t="str">
        <f>+VLOOKUP(G1268,Liste!$A$7:$H$69,8,FALSE)</f>
        <v>Feuillus</v>
      </c>
      <c r="BU1268" s="296">
        <f t="shared" si="382"/>
        <v>1</v>
      </c>
      <c r="BV1268" s="298">
        <f t="shared" si="383"/>
        <v>0</v>
      </c>
      <c r="BW1268" s="317">
        <v>0</v>
      </c>
      <c r="BX1268" s="296">
        <f t="shared" si="384"/>
        <v>0.25</v>
      </c>
      <c r="BY1268">
        <f t="shared" si="385"/>
        <v>0</v>
      </c>
      <c r="BZ1268" s="302">
        <f t="shared" si="386"/>
        <v>0</v>
      </c>
      <c r="CB1268" s="297">
        <v>0.6</v>
      </c>
      <c r="CC1268" s="297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25">
      <c r="A1269" s="4">
        <v>2021</v>
      </c>
      <c r="B1269" s="314">
        <v>44298</v>
      </c>
      <c r="C1269" s="4" t="s">
        <v>66</v>
      </c>
      <c r="D1269" s="4" t="s">
        <v>1503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18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6" t="str">
        <f>+VLOOKUP(G1269,Liste!$A$7:$H$69,8,FALSE)</f>
        <v>Feuillus</v>
      </c>
      <c r="BU1269" s="296">
        <f t="shared" si="382"/>
        <v>1</v>
      </c>
      <c r="BV1269" s="298">
        <f t="shared" si="383"/>
        <v>0</v>
      </c>
      <c r="BW1269" s="317">
        <v>0</v>
      </c>
      <c r="BX1269" s="296">
        <f t="shared" si="384"/>
        <v>0.25</v>
      </c>
      <c r="BY1269">
        <f t="shared" si="385"/>
        <v>0</v>
      </c>
      <c r="BZ1269" s="302">
        <f t="shared" si="386"/>
        <v>0</v>
      </c>
      <c r="CB1269" s="297">
        <v>0.6</v>
      </c>
      <c r="CC1269" s="297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25">
      <c r="A1270" s="4">
        <v>2021</v>
      </c>
      <c r="B1270" s="314">
        <v>44298</v>
      </c>
      <c r="C1270" s="4" t="s">
        <v>66</v>
      </c>
      <c r="D1270" s="4" t="s">
        <v>1503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18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6" t="str">
        <f>+VLOOKUP(G1270,Liste!$A$7:$H$69,8,FALSE)</f>
        <v>Feuillus</v>
      </c>
      <c r="BU1270" s="296">
        <f t="shared" si="382"/>
        <v>1</v>
      </c>
      <c r="BV1270" s="298">
        <f t="shared" si="383"/>
        <v>0</v>
      </c>
      <c r="BW1270" s="317">
        <v>0</v>
      </c>
      <c r="BX1270" s="296">
        <f t="shared" si="384"/>
        <v>0.25</v>
      </c>
      <c r="BY1270">
        <f t="shared" si="385"/>
        <v>0</v>
      </c>
      <c r="BZ1270" s="302">
        <f t="shared" si="386"/>
        <v>0</v>
      </c>
      <c r="CB1270" s="297">
        <v>0.6</v>
      </c>
      <c r="CC1270" s="297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25">
      <c r="A1271" s="4">
        <v>2021</v>
      </c>
      <c r="B1271" s="314">
        <v>44298</v>
      </c>
      <c r="C1271" s="4" t="s">
        <v>66</v>
      </c>
      <c r="D1271" s="4" t="s">
        <v>1503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18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6" t="str">
        <f>+VLOOKUP(G1271,Liste!$A$7:$H$69,8,FALSE)</f>
        <v>Feuillus</v>
      </c>
      <c r="BU1271" s="296">
        <f t="shared" si="382"/>
        <v>1</v>
      </c>
      <c r="BV1271" s="298">
        <f t="shared" si="383"/>
        <v>0</v>
      </c>
      <c r="BW1271" s="317">
        <v>0</v>
      </c>
      <c r="BX1271" s="296">
        <f t="shared" si="384"/>
        <v>0.25</v>
      </c>
      <c r="BY1271">
        <f t="shared" si="385"/>
        <v>0</v>
      </c>
      <c r="BZ1271" s="302">
        <f t="shared" si="386"/>
        <v>0</v>
      </c>
      <c r="CB1271" s="297">
        <v>0.6</v>
      </c>
      <c r="CC1271" s="297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25">
      <c r="A1272" s="4">
        <v>2021</v>
      </c>
      <c r="B1272" s="314">
        <v>44298</v>
      </c>
      <c r="C1272" s="4" t="s">
        <v>66</v>
      </c>
      <c r="D1272" s="4" t="s">
        <v>1503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18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6" t="str">
        <f>+VLOOKUP(G1272,Liste!$A$7:$H$69,8,FALSE)</f>
        <v>Feuillus</v>
      </c>
      <c r="BU1272" s="296">
        <f t="shared" si="382"/>
        <v>1</v>
      </c>
      <c r="BV1272" s="298">
        <f t="shared" si="383"/>
        <v>0</v>
      </c>
      <c r="BW1272" s="317">
        <v>0</v>
      </c>
      <c r="BX1272" s="296">
        <f t="shared" si="384"/>
        <v>0.25</v>
      </c>
      <c r="BY1272">
        <f t="shared" si="385"/>
        <v>0</v>
      </c>
      <c r="BZ1272" s="302">
        <f t="shared" si="386"/>
        <v>0</v>
      </c>
      <c r="CB1272" s="297">
        <v>0.6</v>
      </c>
      <c r="CC1272" s="297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25">
      <c r="A1273" s="4">
        <v>2021</v>
      </c>
      <c r="B1273" s="314">
        <v>44298</v>
      </c>
      <c r="C1273" s="4" t="s">
        <v>66</v>
      </c>
      <c r="D1273" s="4" t="s">
        <v>1503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18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6" t="str">
        <f>+VLOOKUP(G1273,Liste!$A$7:$H$69,8,FALSE)</f>
        <v>Feuillus</v>
      </c>
      <c r="BU1273" s="296">
        <f t="shared" si="382"/>
        <v>1</v>
      </c>
      <c r="BV1273" s="298">
        <f t="shared" si="383"/>
        <v>0</v>
      </c>
      <c r="BW1273" s="317">
        <v>0</v>
      </c>
      <c r="BX1273" s="296">
        <f t="shared" si="384"/>
        <v>0.25</v>
      </c>
      <c r="BY1273">
        <f t="shared" si="385"/>
        <v>0</v>
      </c>
      <c r="BZ1273" s="302">
        <f t="shared" si="386"/>
        <v>0</v>
      </c>
      <c r="CB1273" s="297">
        <v>0.6</v>
      </c>
      <c r="CC1273" s="297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25">
      <c r="A1274" s="4">
        <v>2021</v>
      </c>
      <c r="B1274" s="314">
        <v>44298</v>
      </c>
      <c r="C1274" s="4" t="s">
        <v>66</v>
      </c>
      <c r="D1274" s="4" t="s">
        <v>1503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18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6" t="str">
        <f>+VLOOKUP(G1274,Liste!$A$7:$H$69,8,FALSE)</f>
        <v>Feuillus</v>
      </c>
      <c r="BU1274" s="296">
        <f t="shared" si="382"/>
        <v>1</v>
      </c>
      <c r="BV1274" s="298">
        <f t="shared" si="383"/>
        <v>0</v>
      </c>
      <c r="BW1274" s="317">
        <v>0</v>
      </c>
      <c r="BX1274" s="296">
        <f t="shared" si="384"/>
        <v>0.25</v>
      </c>
      <c r="BY1274">
        <f t="shared" si="385"/>
        <v>0</v>
      </c>
      <c r="BZ1274" s="302">
        <f t="shared" si="386"/>
        <v>0</v>
      </c>
      <c r="CB1274" s="297">
        <v>0.6</v>
      </c>
      <c r="CC1274" s="297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25">
      <c r="A1275" s="4">
        <v>2021</v>
      </c>
      <c r="B1275" s="314">
        <v>44298</v>
      </c>
      <c r="C1275" s="4" t="s">
        <v>66</v>
      </c>
      <c r="D1275" s="4" t="s">
        <v>1503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18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6" t="str">
        <f>+VLOOKUP(G1275,Liste!$A$7:$H$69,8,FALSE)</f>
        <v>Feuillus</v>
      </c>
      <c r="BU1275" s="296">
        <f t="shared" si="382"/>
        <v>1</v>
      </c>
      <c r="BV1275" s="298">
        <f t="shared" si="383"/>
        <v>0</v>
      </c>
      <c r="BW1275" s="317">
        <v>0</v>
      </c>
      <c r="BX1275" s="296">
        <f t="shared" si="384"/>
        <v>0.25</v>
      </c>
      <c r="BY1275">
        <f t="shared" si="385"/>
        <v>0</v>
      </c>
      <c r="BZ1275" s="302">
        <f t="shared" si="386"/>
        <v>0</v>
      </c>
      <c r="CB1275" s="297">
        <v>0.6</v>
      </c>
      <c r="CC1275" s="297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25">
      <c r="A1276" s="4">
        <v>2021</v>
      </c>
      <c r="B1276" s="314">
        <v>44298</v>
      </c>
      <c r="C1276" s="4" t="s">
        <v>66</v>
      </c>
      <c r="D1276" s="4" t="s">
        <v>1503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18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6" t="str">
        <f>+VLOOKUP(G1276,Liste!$A$7:$H$69,8,FALSE)</f>
        <v>Feuillus</v>
      </c>
      <c r="BU1276" s="296">
        <f t="shared" si="382"/>
        <v>1</v>
      </c>
      <c r="BV1276" s="298">
        <f t="shared" si="383"/>
        <v>0</v>
      </c>
      <c r="BW1276" s="317">
        <v>0</v>
      </c>
      <c r="BX1276" s="296">
        <f t="shared" si="384"/>
        <v>0.25</v>
      </c>
      <c r="BY1276">
        <f t="shared" si="385"/>
        <v>0</v>
      </c>
      <c r="BZ1276" s="302">
        <f t="shared" si="386"/>
        <v>0</v>
      </c>
      <c r="CB1276" s="297">
        <v>0.6</v>
      </c>
      <c r="CC1276" s="297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25">
      <c r="A1277" s="4">
        <v>2021</v>
      </c>
      <c r="B1277" s="314">
        <v>44298</v>
      </c>
      <c r="C1277" s="4" t="s">
        <v>66</v>
      </c>
      <c r="D1277" s="4" t="s">
        <v>1503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18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6" t="str">
        <f>+VLOOKUP(G1277,Liste!$A$7:$H$69,8,FALSE)</f>
        <v>Feuillus</v>
      </c>
      <c r="BU1277" s="296">
        <f t="shared" si="382"/>
        <v>1</v>
      </c>
      <c r="BV1277" s="298">
        <f t="shared" si="383"/>
        <v>0</v>
      </c>
      <c r="BW1277" s="317">
        <v>0</v>
      </c>
      <c r="BX1277" s="296">
        <f t="shared" si="384"/>
        <v>0.25</v>
      </c>
      <c r="BY1277">
        <f t="shared" si="385"/>
        <v>0</v>
      </c>
      <c r="BZ1277" s="302">
        <f t="shared" si="386"/>
        <v>0</v>
      </c>
      <c r="CB1277" s="297">
        <v>0.6</v>
      </c>
      <c r="CC1277" s="297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25">
      <c r="A1278" s="4">
        <v>2021</v>
      </c>
      <c r="B1278" s="314">
        <v>44298</v>
      </c>
      <c r="C1278" s="4" t="s">
        <v>66</v>
      </c>
      <c r="D1278" s="4" t="s">
        <v>1503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18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6" t="str">
        <f>+VLOOKUP(G1278,Liste!$A$7:$H$69,8,FALSE)</f>
        <v>Feuillus</v>
      </c>
      <c r="BU1278" s="296">
        <f t="shared" si="382"/>
        <v>1</v>
      </c>
      <c r="BV1278" s="298">
        <f t="shared" si="383"/>
        <v>0</v>
      </c>
      <c r="BW1278" s="317">
        <v>0</v>
      </c>
      <c r="BX1278" s="296">
        <f t="shared" si="384"/>
        <v>0.25</v>
      </c>
      <c r="BY1278">
        <f t="shared" si="385"/>
        <v>0</v>
      </c>
      <c r="BZ1278" s="302">
        <f t="shared" si="386"/>
        <v>0</v>
      </c>
      <c r="CB1278" s="297">
        <v>0.6</v>
      </c>
      <c r="CC1278" s="297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25">
      <c r="A1279" s="4">
        <v>2021</v>
      </c>
      <c r="B1279" s="314">
        <v>44298</v>
      </c>
      <c r="C1279" s="4" t="s">
        <v>66</v>
      </c>
      <c r="D1279" s="4" t="s">
        <v>1503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18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6" t="str">
        <f>+VLOOKUP(G1279,Liste!$A$7:$H$69,8,FALSE)</f>
        <v>Feuillus</v>
      </c>
      <c r="BU1279" s="296">
        <f t="shared" si="382"/>
        <v>1</v>
      </c>
      <c r="BV1279" s="298">
        <f t="shared" si="383"/>
        <v>0</v>
      </c>
      <c r="BW1279" s="317">
        <v>0</v>
      </c>
      <c r="BX1279" s="296">
        <f t="shared" si="384"/>
        <v>0.25</v>
      </c>
      <c r="BY1279">
        <f t="shared" si="385"/>
        <v>0</v>
      </c>
      <c r="BZ1279" s="302">
        <f t="shared" si="386"/>
        <v>0</v>
      </c>
      <c r="CB1279" s="297">
        <v>0.6</v>
      </c>
      <c r="CC1279" s="297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25">
      <c r="A1280" s="4">
        <v>2021</v>
      </c>
      <c r="B1280" s="314">
        <v>44298</v>
      </c>
      <c r="C1280" s="4" t="s">
        <v>66</v>
      </c>
      <c r="D1280" s="4" t="s">
        <v>1503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18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6" t="str">
        <f>+VLOOKUP(G1280,Liste!$A$7:$H$69,8,FALSE)</f>
        <v>Feuillus</v>
      </c>
      <c r="BU1280" s="296">
        <f t="shared" si="382"/>
        <v>1</v>
      </c>
      <c r="BV1280" s="298">
        <f t="shared" si="383"/>
        <v>0</v>
      </c>
      <c r="BW1280" s="317">
        <v>0</v>
      </c>
      <c r="BX1280" s="296">
        <f t="shared" si="384"/>
        <v>0.25</v>
      </c>
      <c r="BY1280">
        <f t="shared" si="385"/>
        <v>0</v>
      </c>
      <c r="BZ1280" s="302">
        <f t="shared" si="386"/>
        <v>0</v>
      </c>
      <c r="CB1280" s="297">
        <v>0.6</v>
      </c>
      <c r="CC1280" s="297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25">
      <c r="A1281" s="4">
        <v>2021</v>
      </c>
      <c r="B1281" s="314">
        <v>44298</v>
      </c>
      <c r="C1281" s="4" t="s">
        <v>66</v>
      </c>
      <c r="D1281" s="4" t="s">
        <v>1503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18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6" t="str">
        <f>+VLOOKUP(G1281,Liste!$A$7:$H$69,8,FALSE)</f>
        <v>Feuillus</v>
      </c>
      <c r="BU1281" s="296">
        <f t="shared" si="382"/>
        <v>1</v>
      </c>
      <c r="BV1281" s="298">
        <f t="shared" si="383"/>
        <v>0</v>
      </c>
      <c r="BW1281" s="317">
        <v>0</v>
      </c>
      <c r="BX1281" s="296">
        <f t="shared" si="384"/>
        <v>0.25</v>
      </c>
      <c r="BY1281">
        <f t="shared" si="385"/>
        <v>0</v>
      </c>
      <c r="BZ1281" s="302">
        <f t="shared" si="386"/>
        <v>0</v>
      </c>
      <c r="CB1281" s="297">
        <v>0.6</v>
      </c>
      <c r="CC1281" s="297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25">
      <c r="A1282" s="4">
        <v>2021</v>
      </c>
      <c r="B1282" s="314">
        <v>44298</v>
      </c>
      <c r="C1282" s="4" t="s">
        <v>66</v>
      </c>
      <c r="D1282" s="4" t="s">
        <v>1503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18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6" t="str">
        <f>+VLOOKUP(G1282,Liste!$A$7:$H$69,8,FALSE)</f>
        <v>Feuillus</v>
      </c>
      <c r="BU1282" s="296">
        <f t="shared" si="382"/>
        <v>1</v>
      </c>
      <c r="BV1282" s="298">
        <f t="shared" si="383"/>
        <v>0</v>
      </c>
      <c r="BW1282" s="317">
        <v>0</v>
      </c>
      <c r="BX1282" s="296">
        <f t="shared" si="384"/>
        <v>0.25</v>
      </c>
      <c r="BY1282">
        <f t="shared" si="385"/>
        <v>0</v>
      </c>
      <c r="BZ1282" s="302">
        <f t="shared" si="386"/>
        <v>0</v>
      </c>
      <c r="CB1282" s="297">
        <v>0.6</v>
      </c>
      <c r="CC1282" s="297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25">
      <c r="A1283" s="4">
        <v>2021</v>
      </c>
      <c r="B1283" s="314">
        <v>44298</v>
      </c>
      <c r="C1283" s="4" t="s">
        <v>66</v>
      </c>
      <c r="D1283" s="4" t="s">
        <v>1503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18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6" t="str">
        <f>+VLOOKUP(G1283,Liste!$A$7:$H$69,8,FALSE)</f>
        <v>Feuillus</v>
      </c>
      <c r="BU1283" s="296">
        <f t="shared" si="382"/>
        <v>1</v>
      </c>
      <c r="BV1283" s="298">
        <f t="shared" si="383"/>
        <v>0</v>
      </c>
      <c r="BW1283" s="317">
        <v>0</v>
      </c>
      <c r="BX1283" s="296">
        <f t="shared" si="384"/>
        <v>0.25</v>
      </c>
      <c r="BY1283">
        <f t="shared" si="385"/>
        <v>0</v>
      </c>
      <c r="BZ1283" s="302">
        <f t="shared" si="386"/>
        <v>0</v>
      </c>
      <c r="CB1283" s="297">
        <v>0.6</v>
      </c>
      <c r="CC1283" s="297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25">
      <c r="A1284" s="4">
        <v>2021</v>
      </c>
      <c r="B1284" s="314">
        <v>44298</v>
      </c>
      <c r="C1284" s="4" t="s">
        <v>66</v>
      </c>
      <c r="D1284" s="4" t="s">
        <v>1503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18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6" t="str">
        <f>+VLOOKUP(G1284,Liste!$A$7:$H$69,8,FALSE)</f>
        <v>Feuillus</v>
      </c>
      <c r="BU1284" s="296">
        <f t="shared" ref="BU1284:BU1347" si="401">IF(BT1284="Résineux",0%,100%)</f>
        <v>1</v>
      </c>
      <c r="BV1284" s="298">
        <f t="shared" ref="BV1284:BV1347" si="402">+IF(BT1284="Résineux",100%,0%)</f>
        <v>0</v>
      </c>
      <c r="BW1284" s="317">
        <v>0</v>
      </c>
      <c r="BX1284" s="296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2">
        <f t="shared" ref="BZ1284:BZ1347" si="405">+IF(BJ1284&gt;=31,0,BY1284+BZ1283)</f>
        <v>0</v>
      </c>
      <c r="CB1284" s="297">
        <v>0.6</v>
      </c>
      <c r="CC1284" s="297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25">
      <c r="A1285" s="4">
        <v>2021</v>
      </c>
      <c r="B1285" s="314">
        <v>44298</v>
      </c>
      <c r="C1285" s="4" t="s">
        <v>66</v>
      </c>
      <c r="D1285" s="4" t="s">
        <v>1503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18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6" t="str">
        <f>+VLOOKUP(G1285,Liste!$A$7:$H$69,8,FALSE)</f>
        <v>Feuillus</v>
      </c>
      <c r="BU1285" s="296">
        <f t="shared" si="401"/>
        <v>1</v>
      </c>
      <c r="BV1285" s="298">
        <f t="shared" si="402"/>
        <v>0</v>
      </c>
      <c r="BW1285" s="317">
        <v>0</v>
      </c>
      <c r="BX1285" s="296">
        <f t="shared" si="403"/>
        <v>0.25</v>
      </c>
      <c r="BY1285">
        <f t="shared" si="404"/>
        <v>0</v>
      </c>
      <c r="BZ1285" s="302">
        <f t="shared" si="405"/>
        <v>0</v>
      </c>
      <c r="CB1285" s="297">
        <v>0.6</v>
      </c>
      <c r="CC1285" s="297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25">
      <c r="A1286" s="4">
        <v>2021</v>
      </c>
      <c r="B1286" s="314">
        <v>44298</v>
      </c>
      <c r="C1286" s="4" t="s">
        <v>66</v>
      </c>
      <c r="D1286" s="4" t="s">
        <v>1503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18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6" t="str">
        <f>+VLOOKUP(G1286,Liste!$A$7:$H$69,8,FALSE)</f>
        <v>Feuillus</v>
      </c>
      <c r="BU1286" s="296">
        <f t="shared" si="401"/>
        <v>1</v>
      </c>
      <c r="BV1286" s="298">
        <f t="shared" si="402"/>
        <v>0</v>
      </c>
      <c r="BW1286" s="317">
        <v>0</v>
      </c>
      <c r="BX1286" s="296">
        <f t="shared" si="403"/>
        <v>0.25</v>
      </c>
      <c r="BY1286">
        <f t="shared" si="404"/>
        <v>0</v>
      </c>
      <c r="BZ1286" s="302">
        <f t="shared" si="405"/>
        <v>0</v>
      </c>
      <c r="CB1286" s="297">
        <v>0.6</v>
      </c>
      <c r="CC1286" s="297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25">
      <c r="A1287" s="4">
        <v>2021</v>
      </c>
      <c r="B1287" s="314">
        <v>44298</v>
      </c>
      <c r="C1287" s="4" t="s">
        <v>66</v>
      </c>
      <c r="D1287" s="4" t="s">
        <v>1503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18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6" t="str">
        <f>+VLOOKUP(G1287,Liste!$A$7:$H$69,8,FALSE)</f>
        <v>Feuillus</v>
      </c>
      <c r="BU1287" s="296">
        <f t="shared" si="401"/>
        <v>1</v>
      </c>
      <c r="BV1287" s="298">
        <f t="shared" si="402"/>
        <v>0</v>
      </c>
      <c r="BW1287" s="317">
        <v>0</v>
      </c>
      <c r="BX1287" s="296">
        <f t="shared" si="403"/>
        <v>0.25</v>
      </c>
      <c r="BY1287">
        <f t="shared" si="404"/>
        <v>0</v>
      </c>
      <c r="BZ1287" s="302">
        <f t="shared" si="405"/>
        <v>0</v>
      </c>
      <c r="CB1287" s="297">
        <v>0.6</v>
      </c>
      <c r="CC1287" s="297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25">
      <c r="A1288" s="4">
        <v>2021</v>
      </c>
      <c r="B1288" s="314">
        <v>44298</v>
      </c>
      <c r="C1288" s="4" t="s">
        <v>66</v>
      </c>
      <c r="D1288" s="4" t="s">
        <v>1503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18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6" t="str">
        <f>+VLOOKUP(G1288,Liste!$A$7:$H$69,8,FALSE)</f>
        <v>Feuillus</v>
      </c>
      <c r="BU1288" s="296">
        <f t="shared" si="401"/>
        <v>1</v>
      </c>
      <c r="BV1288" s="298">
        <f t="shared" si="402"/>
        <v>0</v>
      </c>
      <c r="BW1288" s="317">
        <v>0</v>
      </c>
      <c r="BX1288" s="296">
        <f t="shared" si="403"/>
        <v>0.25</v>
      </c>
      <c r="BY1288">
        <f t="shared" si="404"/>
        <v>0</v>
      </c>
      <c r="BZ1288" s="302">
        <f t="shared" si="405"/>
        <v>0</v>
      </c>
      <c r="CB1288" s="297">
        <v>0.6</v>
      </c>
      <c r="CC1288" s="297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25">
      <c r="A1289" s="4">
        <v>2021</v>
      </c>
      <c r="B1289" s="314">
        <v>44298</v>
      </c>
      <c r="C1289" s="4" t="s">
        <v>66</v>
      </c>
      <c r="D1289" s="4" t="s">
        <v>1503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18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6" t="str">
        <f>+VLOOKUP(G1289,Liste!$A$7:$H$69,8,FALSE)</f>
        <v>Feuillus</v>
      </c>
      <c r="BU1289" s="296">
        <f t="shared" si="401"/>
        <v>1</v>
      </c>
      <c r="BV1289" s="298">
        <f t="shared" si="402"/>
        <v>0</v>
      </c>
      <c r="BW1289" s="317">
        <v>0</v>
      </c>
      <c r="BX1289" s="296">
        <f t="shared" si="403"/>
        <v>0.25</v>
      </c>
      <c r="BY1289">
        <f t="shared" si="404"/>
        <v>0</v>
      </c>
      <c r="BZ1289" s="302">
        <f t="shared" si="405"/>
        <v>0</v>
      </c>
      <c r="CB1289" s="297">
        <v>0.6</v>
      </c>
      <c r="CC1289" s="297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25">
      <c r="A1290" s="4">
        <v>2021</v>
      </c>
      <c r="B1290" s="314">
        <v>44298</v>
      </c>
      <c r="C1290" s="4" t="s">
        <v>66</v>
      </c>
      <c r="D1290" s="4" t="s">
        <v>1503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18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6" t="str">
        <f>+VLOOKUP(G1290,Liste!$A$7:$H$69,8,FALSE)</f>
        <v>Feuillus</v>
      </c>
      <c r="BU1290" s="296">
        <f t="shared" si="401"/>
        <v>1</v>
      </c>
      <c r="BV1290" s="298">
        <f t="shared" si="402"/>
        <v>0</v>
      </c>
      <c r="BW1290" s="317">
        <v>0</v>
      </c>
      <c r="BX1290" s="296">
        <f t="shared" si="403"/>
        <v>0.25</v>
      </c>
      <c r="BY1290">
        <f t="shared" si="404"/>
        <v>0</v>
      </c>
      <c r="BZ1290" s="302">
        <f t="shared" si="405"/>
        <v>0</v>
      </c>
      <c r="CB1290" s="297">
        <v>0.6</v>
      </c>
      <c r="CC1290" s="297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25">
      <c r="A1291" s="4">
        <v>2021</v>
      </c>
      <c r="B1291" s="314">
        <v>44298</v>
      </c>
      <c r="C1291" s="4" t="s">
        <v>66</v>
      </c>
      <c r="D1291" s="4" t="s">
        <v>1503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18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6" t="str">
        <f>+VLOOKUP(G1291,Liste!$A$7:$H$69,8,FALSE)</f>
        <v>Feuillus</v>
      </c>
      <c r="BU1291" s="296">
        <f t="shared" si="401"/>
        <v>1</v>
      </c>
      <c r="BV1291" s="298">
        <f t="shared" si="402"/>
        <v>0</v>
      </c>
      <c r="BW1291" s="317">
        <v>0</v>
      </c>
      <c r="BX1291" s="296">
        <f t="shared" si="403"/>
        <v>0.25</v>
      </c>
      <c r="BY1291">
        <f t="shared" si="404"/>
        <v>0</v>
      </c>
      <c r="BZ1291" s="302">
        <f t="shared" si="405"/>
        <v>0</v>
      </c>
      <c r="CB1291" s="297">
        <v>0.6</v>
      </c>
      <c r="CC1291" s="297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25">
      <c r="A1292" s="4">
        <v>2021</v>
      </c>
      <c r="B1292" s="314">
        <v>44298</v>
      </c>
      <c r="C1292" s="4" t="s">
        <v>66</v>
      </c>
      <c r="D1292" s="4" t="s">
        <v>1503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18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6" t="str">
        <f>+VLOOKUP(G1292,Liste!$A$7:$H$69,8,FALSE)</f>
        <v>Feuillus</v>
      </c>
      <c r="BU1292" s="296">
        <f t="shared" si="401"/>
        <v>1</v>
      </c>
      <c r="BV1292" s="298">
        <f t="shared" si="402"/>
        <v>0</v>
      </c>
      <c r="BW1292" s="317">
        <v>0</v>
      </c>
      <c r="BX1292" s="296">
        <f t="shared" si="403"/>
        <v>0.25</v>
      </c>
      <c r="BY1292">
        <f t="shared" si="404"/>
        <v>0</v>
      </c>
      <c r="BZ1292" s="302">
        <f t="shared" si="405"/>
        <v>0</v>
      </c>
      <c r="CB1292" s="297">
        <v>0.6</v>
      </c>
      <c r="CC1292" s="297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25">
      <c r="A1293" s="4">
        <v>2021</v>
      </c>
      <c r="B1293" s="314">
        <v>44298</v>
      </c>
      <c r="C1293" s="4" t="s">
        <v>66</v>
      </c>
      <c r="D1293" s="4" t="s">
        <v>1503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18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6" t="str">
        <f>+VLOOKUP(G1293,Liste!$A$7:$H$69,8,FALSE)</f>
        <v>Feuillus</v>
      </c>
      <c r="BU1293" s="296">
        <f t="shared" si="401"/>
        <v>1</v>
      </c>
      <c r="BV1293" s="298">
        <f t="shared" si="402"/>
        <v>0</v>
      </c>
      <c r="BW1293" s="317">
        <v>0</v>
      </c>
      <c r="BX1293" s="296">
        <f t="shared" si="403"/>
        <v>0.25</v>
      </c>
      <c r="BY1293">
        <f t="shared" si="404"/>
        <v>0</v>
      </c>
      <c r="BZ1293" s="302">
        <f t="shared" si="405"/>
        <v>0</v>
      </c>
      <c r="CB1293" s="297">
        <v>0.6</v>
      </c>
      <c r="CC1293" s="297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25">
      <c r="A1294" s="4">
        <v>2021</v>
      </c>
      <c r="B1294" s="314">
        <v>44298</v>
      </c>
      <c r="C1294" s="4" t="s">
        <v>66</v>
      </c>
      <c r="D1294" s="4" t="s">
        <v>1503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18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6" t="str">
        <f>+VLOOKUP(G1294,Liste!$A$7:$H$69,8,FALSE)</f>
        <v>Feuillus</v>
      </c>
      <c r="BU1294" s="296">
        <f t="shared" si="401"/>
        <v>1</v>
      </c>
      <c r="BV1294" s="298">
        <f t="shared" si="402"/>
        <v>0</v>
      </c>
      <c r="BW1294" s="317">
        <v>0</v>
      </c>
      <c r="BX1294" s="296">
        <f t="shared" si="403"/>
        <v>0.25</v>
      </c>
      <c r="BY1294">
        <f t="shared" si="404"/>
        <v>0</v>
      </c>
      <c r="BZ1294" s="302">
        <f t="shared" si="405"/>
        <v>0</v>
      </c>
      <c r="CB1294" s="297">
        <v>0.6</v>
      </c>
      <c r="CC1294" s="297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25">
      <c r="A1295" s="4">
        <v>2021</v>
      </c>
      <c r="B1295" s="314">
        <v>44298</v>
      </c>
      <c r="C1295" s="4" t="s">
        <v>66</v>
      </c>
      <c r="D1295" s="4" t="s">
        <v>1503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18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6" t="str">
        <f>+VLOOKUP(G1295,Liste!$A$7:$H$69,8,FALSE)</f>
        <v>Feuillus</v>
      </c>
      <c r="BU1295" s="296">
        <f t="shared" si="401"/>
        <v>1</v>
      </c>
      <c r="BV1295" s="298">
        <f t="shared" si="402"/>
        <v>0</v>
      </c>
      <c r="BW1295" s="317">
        <v>0</v>
      </c>
      <c r="BX1295" s="296">
        <f t="shared" si="403"/>
        <v>0.25</v>
      </c>
      <c r="BY1295">
        <f t="shared" si="404"/>
        <v>0</v>
      </c>
      <c r="BZ1295" s="302">
        <f t="shared" si="405"/>
        <v>0</v>
      </c>
      <c r="CB1295" s="297">
        <v>0.6</v>
      </c>
      <c r="CC1295" s="297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25">
      <c r="A1296" s="4">
        <v>2021</v>
      </c>
      <c r="B1296" s="314">
        <v>44298</v>
      </c>
      <c r="C1296" s="4" t="s">
        <v>66</v>
      </c>
      <c r="D1296" s="4" t="s">
        <v>1503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18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6" t="str">
        <f>+VLOOKUP(G1296,Liste!$A$7:$H$69,8,FALSE)</f>
        <v>Feuillus</v>
      </c>
      <c r="BU1296" s="296">
        <f t="shared" si="401"/>
        <v>1</v>
      </c>
      <c r="BV1296" s="298">
        <f t="shared" si="402"/>
        <v>0</v>
      </c>
      <c r="BW1296" s="317">
        <v>0</v>
      </c>
      <c r="BX1296" s="296">
        <f t="shared" si="403"/>
        <v>0.25</v>
      </c>
      <c r="BY1296">
        <f t="shared" si="404"/>
        <v>0</v>
      </c>
      <c r="BZ1296" s="302">
        <f t="shared" si="405"/>
        <v>0</v>
      </c>
      <c r="CB1296" s="297">
        <v>0.6</v>
      </c>
      <c r="CC1296" s="297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25">
      <c r="A1297" s="4">
        <v>2021</v>
      </c>
      <c r="B1297" s="314">
        <v>44298</v>
      </c>
      <c r="C1297" s="4" t="s">
        <v>66</v>
      </c>
      <c r="D1297" s="4" t="s">
        <v>1503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18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6" t="str">
        <f>+VLOOKUP(G1297,Liste!$A$7:$H$69,8,FALSE)</f>
        <v>Feuillus</v>
      </c>
      <c r="BU1297" s="296">
        <f t="shared" si="401"/>
        <v>1</v>
      </c>
      <c r="BV1297" s="298">
        <f t="shared" si="402"/>
        <v>0</v>
      </c>
      <c r="BW1297" s="317">
        <v>0</v>
      </c>
      <c r="BX1297" s="296">
        <f t="shared" si="403"/>
        <v>0.25</v>
      </c>
      <c r="BY1297">
        <f t="shared" si="404"/>
        <v>0</v>
      </c>
      <c r="BZ1297" s="302">
        <f t="shared" si="405"/>
        <v>0</v>
      </c>
      <c r="CB1297" s="297">
        <v>0.6</v>
      </c>
      <c r="CC1297" s="297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25">
      <c r="A1298" s="4">
        <v>2021</v>
      </c>
      <c r="B1298" s="314">
        <v>44298</v>
      </c>
      <c r="C1298" s="4" t="s">
        <v>66</v>
      </c>
      <c r="D1298" s="4" t="s">
        <v>1503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18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6" t="str">
        <f>+VLOOKUP(G1298,Liste!$A$7:$H$69,8,FALSE)</f>
        <v>Feuillus</v>
      </c>
      <c r="BU1298" s="296">
        <f t="shared" si="401"/>
        <v>1</v>
      </c>
      <c r="BV1298" s="298">
        <f t="shared" si="402"/>
        <v>0</v>
      </c>
      <c r="BW1298" s="317">
        <v>0</v>
      </c>
      <c r="BX1298" s="296">
        <f t="shared" si="403"/>
        <v>0.25</v>
      </c>
      <c r="BY1298">
        <f t="shared" si="404"/>
        <v>0</v>
      </c>
      <c r="BZ1298" s="302">
        <f t="shared" si="405"/>
        <v>0</v>
      </c>
      <c r="CB1298" s="297">
        <v>0.6</v>
      </c>
      <c r="CC1298" s="297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25">
      <c r="A1299" s="4">
        <v>2021</v>
      </c>
      <c r="B1299" s="314">
        <v>44298</v>
      </c>
      <c r="C1299" s="4" t="s">
        <v>66</v>
      </c>
      <c r="D1299" s="4" t="s">
        <v>1503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18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6" t="str">
        <f>+VLOOKUP(G1299,Liste!$A$7:$H$69,8,FALSE)</f>
        <v>Feuillus</v>
      </c>
      <c r="BU1299" s="296">
        <f t="shared" si="401"/>
        <v>1</v>
      </c>
      <c r="BV1299" s="298">
        <f t="shared" si="402"/>
        <v>0</v>
      </c>
      <c r="BW1299" s="317">
        <v>0</v>
      </c>
      <c r="BX1299" s="296">
        <f t="shared" si="403"/>
        <v>0.25</v>
      </c>
      <c r="BY1299">
        <f t="shared" si="404"/>
        <v>0</v>
      </c>
      <c r="BZ1299" s="302">
        <f t="shared" si="405"/>
        <v>0</v>
      </c>
      <c r="CB1299" s="297">
        <v>0.6</v>
      </c>
      <c r="CC1299" s="297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25">
      <c r="A1300" s="4">
        <v>2021</v>
      </c>
      <c r="B1300" s="314">
        <v>44298</v>
      </c>
      <c r="C1300" s="4" t="s">
        <v>66</v>
      </c>
      <c r="D1300" s="4" t="s">
        <v>1503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18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6" t="str">
        <f>+VLOOKUP(G1300,Liste!$A$7:$H$69,8,FALSE)</f>
        <v>Feuillus</v>
      </c>
      <c r="BU1300" s="296">
        <f t="shared" si="401"/>
        <v>1</v>
      </c>
      <c r="BV1300" s="298">
        <f t="shared" si="402"/>
        <v>0</v>
      </c>
      <c r="BW1300" s="317">
        <v>0</v>
      </c>
      <c r="BX1300" s="296">
        <f t="shared" si="403"/>
        <v>0.25</v>
      </c>
      <c r="BY1300">
        <f t="shared" si="404"/>
        <v>0</v>
      </c>
      <c r="BZ1300" s="302">
        <f t="shared" si="405"/>
        <v>0</v>
      </c>
      <c r="CB1300" s="297">
        <v>0.6</v>
      </c>
      <c r="CC1300" s="297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25">
      <c r="A1301" s="4">
        <v>2021</v>
      </c>
      <c r="B1301" s="314">
        <v>44298</v>
      </c>
      <c r="C1301" s="4" t="s">
        <v>66</v>
      </c>
      <c r="D1301" s="4" t="s">
        <v>1503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18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6" t="str">
        <f>+VLOOKUP(G1301,Liste!$A$7:$H$69,8,FALSE)</f>
        <v>Feuillus</v>
      </c>
      <c r="BU1301" s="296">
        <f t="shared" si="401"/>
        <v>1</v>
      </c>
      <c r="BV1301" s="298">
        <f t="shared" si="402"/>
        <v>0</v>
      </c>
      <c r="BW1301" s="317">
        <v>0</v>
      </c>
      <c r="BX1301" s="296">
        <f t="shared" si="403"/>
        <v>0.25</v>
      </c>
      <c r="BY1301">
        <f t="shared" si="404"/>
        <v>0</v>
      </c>
      <c r="BZ1301" s="302">
        <f t="shared" si="405"/>
        <v>0</v>
      </c>
      <c r="CB1301" s="297">
        <v>0.6</v>
      </c>
      <c r="CC1301" s="297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25">
      <c r="A1302" s="4">
        <v>2021</v>
      </c>
      <c r="B1302" s="314">
        <v>44298</v>
      </c>
      <c r="C1302" s="4" t="s">
        <v>66</v>
      </c>
      <c r="D1302" s="4" t="s">
        <v>1503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18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6" t="str">
        <f>+VLOOKUP(G1302,Liste!$A$7:$H$69,8,FALSE)</f>
        <v>Feuillus</v>
      </c>
      <c r="BU1302" s="296">
        <f t="shared" si="401"/>
        <v>1</v>
      </c>
      <c r="BV1302" s="298">
        <f t="shared" si="402"/>
        <v>0</v>
      </c>
      <c r="BW1302" s="317">
        <v>0</v>
      </c>
      <c r="BX1302" s="296">
        <f t="shared" si="403"/>
        <v>0.25</v>
      </c>
      <c r="BY1302">
        <f t="shared" si="404"/>
        <v>0</v>
      </c>
      <c r="BZ1302" s="302">
        <f t="shared" si="405"/>
        <v>0</v>
      </c>
      <c r="CB1302" s="297">
        <v>0.6</v>
      </c>
      <c r="CC1302" s="297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25">
      <c r="A1303" s="4">
        <v>2021</v>
      </c>
      <c r="B1303" s="314">
        <v>44298</v>
      </c>
      <c r="C1303" s="4" t="s">
        <v>66</v>
      </c>
      <c r="D1303" s="4" t="s">
        <v>1503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18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6" t="str">
        <f>+VLOOKUP(G1303,Liste!$A$7:$H$69,8,FALSE)</f>
        <v>Feuillus</v>
      </c>
      <c r="BU1303" s="296">
        <f t="shared" si="401"/>
        <v>1</v>
      </c>
      <c r="BV1303" s="298">
        <f t="shared" si="402"/>
        <v>0</v>
      </c>
      <c r="BW1303" s="317">
        <v>0</v>
      </c>
      <c r="BX1303" s="296">
        <f t="shared" si="403"/>
        <v>0.25</v>
      </c>
      <c r="BY1303">
        <f t="shared" si="404"/>
        <v>0</v>
      </c>
      <c r="BZ1303" s="302">
        <f t="shared" si="405"/>
        <v>0</v>
      </c>
      <c r="CB1303" s="297">
        <v>0.6</v>
      </c>
      <c r="CC1303" s="297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25">
      <c r="A1304" s="4">
        <v>2021</v>
      </c>
      <c r="B1304" s="314">
        <v>44298</v>
      </c>
      <c r="C1304" s="4" t="s">
        <v>66</v>
      </c>
      <c r="D1304" s="4" t="s">
        <v>1503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18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6" t="str">
        <f>+VLOOKUP(G1304,Liste!$A$7:$H$69,8,FALSE)</f>
        <v>Feuillus</v>
      </c>
      <c r="BU1304" s="296">
        <f t="shared" si="401"/>
        <v>1</v>
      </c>
      <c r="BV1304" s="298">
        <f t="shared" si="402"/>
        <v>0</v>
      </c>
      <c r="BW1304" s="317">
        <v>0</v>
      </c>
      <c r="BX1304" s="296">
        <f t="shared" si="403"/>
        <v>0.25</v>
      </c>
      <c r="BY1304">
        <f t="shared" si="404"/>
        <v>0</v>
      </c>
      <c r="BZ1304" s="302">
        <f t="shared" si="405"/>
        <v>0</v>
      </c>
      <c r="CB1304" s="297">
        <v>0.6</v>
      </c>
      <c r="CC1304" s="297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25">
      <c r="A1305" s="4">
        <v>2021</v>
      </c>
      <c r="B1305" s="314">
        <v>44298</v>
      </c>
      <c r="C1305" s="4" t="s">
        <v>66</v>
      </c>
      <c r="D1305" s="4" t="s">
        <v>1503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18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6" t="str">
        <f>+VLOOKUP(G1305,Liste!$A$7:$H$69,8,FALSE)</f>
        <v>Feuillus</v>
      </c>
      <c r="BU1305" s="296">
        <f t="shared" si="401"/>
        <v>1</v>
      </c>
      <c r="BV1305" s="298">
        <f t="shared" si="402"/>
        <v>0</v>
      </c>
      <c r="BW1305" s="317">
        <v>0</v>
      </c>
      <c r="BX1305" s="296">
        <f t="shared" si="403"/>
        <v>0.25</v>
      </c>
      <c r="BY1305">
        <f t="shared" si="404"/>
        <v>0</v>
      </c>
      <c r="BZ1305" s="302">
        <f t="shared" si="405"/>
        <v>0</v>
      </c>
      <c r="CB1305" s="297">
        <v>0.6</v>
      </c>
      <c r="CC1305" s="297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14">
        <v>44320</v>
      </c>
      <c r="C1306" s="4" t="s">
        <v>1523</v>
      </c>
      <c r="D1306" s="4" t="s">
        <v>1524</v>
      </c>
      <c r="F1306" s="4" t="s">
        <v>1525</v>
      </c>
      <c r="G1306" s="5" t="s">
        <v>1513</v>
      </c>
      <c r="H1306" s="5" t="s">
        <v>1526</v>
      </c>
      <c r="I1306" s="5" t="s">
        <v>18</v>
      </c>
      <c r="J1306" s="5" t="s">
        <v>9</v>
      </c>
      <c r="K1306" s="5">
        <v>15.5</v>
      </c>
      <c r="L1306" s="5" t="s">
        <v>1527</v>
      </c>
      <c r="M1306" s="5">
        <v>1100</v>
      </c>
      <c r="N1306" s="5" t="s">
        <v>170</v>
      </c>
      <c r="O1306" s="6" t="s">
        <v>81</v>
      </c>
      <c r="P1306" s="6" t="s">
        <v>1529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18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6" t="str">
        <f>+VLOOKUP(G1306,Liste!$A$7:$H$69,8,FALSE)</f>
        <v>Résineux</v>
      </c>
      <c r="BU1306" s="296">
        <f t="shared" si="401"/>
        <v>0</v>
      </c>
      <c r="BV1306" s="298">
        <f t="shared" si="402"/>
        <v>1</v>
      </c>
      <c r="BW1306" s="317">
        <v>0</v>
      </c>
      <c r="BX1306" s="296">
        <f t="shared" si="403"/>
        <v>0.43</v>
      </c>
      <c r="BY1306">
        <f t="shared" si="404"/>
        <v>0</v>
      </c>
      <c r="BZ1306" s="302">
        <f t="shared" si="405"/>
        <v>0</v>
      </c>
      <c r="CB1306" s="297">
        <v>0.6</v>
      </c>
      <c r="CC1306" s="297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14">
        <v>44320</v>
      </c>
      <c r="C1307" s="4" t="s">
        <v>1523</v>
      </c>
      <c r="D1307" s="4" t="s">
        <v>1524</v>
      </c>
      <c r="F1307" s="4" t="s">
        <v>1525</v>
      </c>
      <c r="G1307" s="5" t="s">
        <v>1513</v>
      </c>
      <c r="H1307" s="5" t="s">
        <v>1526</v>
      </c>
      <c r="I1307" s="5" t="s">
        <v>18</v>
      </c>
      <c r="J1307" s="5" t="s">
        <v>9</v>
      </c>
      <c r="K1307" s="5">
        <v>15.5</v>
      </c>
      <c r="L1307" s="5" t="s">
        <v>1527</v>
      </c>
      <c r="M1307" s="5">
        <v>1100</v>
      </c>
      <c r="N1307" s="5" t="s">
        <v>170</v>
      </c>
      <c r="O1307" s="6" t="s">
        <v>81</v>
      </c>
      <c r="P1307" s="6" t="s">
        <v>1529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18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6" t="str">
        <f>+VLOOKUP(G1307,Liste!$A$7:$H$69,8,FALSE)</f>
        <v>Résineux</v>
      </c>
      <c r="BU1307" s="296">
        <f t="shared" si="401"/>
        <v>0</v>
      </c>
      <c r="BV1307" s="298">
        <f t="shared" si="402"/>
        <v>1</v>
      </c>
      <c r="BW1307" s="317">
        <v>0</v>
      </c>
      <c r="BX1307" s="296">
        <f t="shared" si="403"/>
        <v>0.43</v>
      </c>
      <c r="BY1307">
        <f t="shared" si="404"/>
        <v>0</v>
      </c>
      <c r="BZ1307" s="302">
        <f t="shared" si="405"/>
        <v>0</v>
      </c>
      <c r="CB1307" s="297">
        <v>0.6</v>
      </c>
      <c r="CC1307" s="297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14">
        <v>44320</v>
      </c>
      <c r="C1308" s="4" t="s">
        <v>1523</v>
      </c>
      <c r="D1308" s="4" t="s">
        <v>1524</v>
      </c>
      <c r="F1308" s="4" t="s">
        <v>1525</v>
      </c>
      <c r="G1308" s="5" t="s">
        <v>1513</v>
      </c>
      <c r="H1308" s="5" t="s">
        <v>1526</v>
      </c>
      <c r="I1308" s="5" t="s">
        <v>18</v>
      </c>
      <c r="J1308" s="5" t="s">
        <v>9</v>
      </c>
      <c r="K1308" s="5">
        <v>15.5</v>
      </c>
      <c r="L1308" s="5" t="s">
        <v>1527</v>
      </c>
      <c r="M1308" s="5">
        <v>1100</v>
      </c>
      <c r="N1308" s="5" t="s">
        <v>170</v>
      </c>
      <c r="O1308" s="6" t="s">
        <v>81</v>
      </c>
      <c r="P1308" s="6" t="s">
        <v>1529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18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6" t="str">
        <f>+VLOOKUP(G1308,Liste!$A$7:$H$69,8,FALSE)</f>
        <v>Résineux</v>
      </c>
      <c r="BU1308" s="296">
        <f t="shared" si="401"/>
        <v>0</v>
      </c>
      <c r="BV1308" s="298">
        <f t="shared" si="402"/>
        <v>1</v>
      </c>
      <c r="BW1308" s="317">
        <v>0</v>
      </c>
      <c r="BX1308" s="296">
        <f t="shared" si="403"/>
        <v>0.43</v>
      </c>
      <c r="BY1308">
        <f t="shared" si="404"/>
        <v>0</v>
      </c>
      <c r="BZ1308" s="302">
        <f t="shared" si="405"/>
        <v>0</v>
      </c>
      <c r="CB1308" s="297">
        <v>0.6</v>
      </c>
      <c r="CC1308" s="297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14">
        <v>44320</v>
      </c>
      <c r="C1309" s="4" t="s">
        <v>1523</v>
      </c>
      <c r="D1309" s="4" t="s">
        <v>1524</v>
      </c>
      <c r="F1309" s="4" t="s">
        <v>1525</v>
      </c>
      <c r="G1309" s="5" t="s">
        <v>1513</v>
      </c>
      <c r="H1309" s="5" t="s">
        <v>1526</v>
      </c>
      <c r="I1309" s="5" t="s">
        <v>18</v>
      </c>
      <c r="J1309" s="5" t="s">
        <v>9</v>
      </c>
      <c r="K1309" s="5">
        <v>15.5</v>
      </c>
      <c r="L1309" s="5" t="s">
        <v>1527</v>
      </c>
      <c r="M1309" s="5">
        <v>1100</v>
      </c>
      <c r="N1309" s="5" t="s">
        <v>170</v>
      </c>
      <c r="O1309" s="6" t="s">
        <v>81</v>
      </c>
      <c r="P1309" s="6" t="s">
        <v>1529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18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6" t="str">
        <f>+VLOOKUP(G1309,Liste!$A$7:$H$69,8,FALSE)</f>
        <v>Résineux</v>
      </c>
      <c r="BU1309" s="296">
        <f t="shared" si="401"/>
        <v>0</v>
      </c>
      <c r="BV1309" s="298">
        <f t="shared" si="402"/>
        <v>1</v>
      </c>
      <c r="BW1309" s="317">
        <v>0</v>
      </c>
      <c r="BX1309" s="296">
        <f t="shared" si="403"/>
        <v>0.43</v>
      </c>
      <c r="BY1309">
        <f t="shared" si="404"/>
        <v>0</v>
      </c>
      <c r="BZ1309" s="302">
        <f t="shared" si="405"/>
        <v>0</v>
      </c>
      <c r="CB1309" s="297">
        <v>0.6</v>
      </c>
      <c r="CC1309" s="297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14">
        <v>44320</v>
      </c>
      <c r="C1310" s="4" t="s">
        <v>1523</v>
      </c>
      <c r="D1310" s="4" t="s">
        <v>1524</v>
      </c>
      <c r="F1310" s="4" t="s">
        <v>1525</v>
      </c>
      <c r="G1310" s="5" t="s">
        <v>1513</v>
      </c>
      <c r="H1310" s="5" t="s">
        <v>1526</v>
      </c>
      <c r="I1310" s="5" t="s">
        <v>18</v>
      </c>
      <c r="J1310" s="5" t="s">
        <v>9</v>
      </c>
      <c r="K1310" s="5">
        <v>15.5</v>
      </c>
      <c r="L1310" s="5" t="s">
        <v>1527</v>
      </c>
      <c r="M1310" s="5">
        <v>1100</v>
      </c>
      <c r="N1310" s="5" t="s">
        <v>170</v>
      </c>
      <c r="O1310" s="6" t="s">
        <v>81</v>
      </c>
      <c r="P1310" s="6" t="s">
        <v>1529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18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6" t="str">
        <f>+VLOOKUP(G1310,Liste!$A$7:$H$69,8,FALSE)</f>
        <v>Résineux</v>
      </c>
      <c r="BU1310" s="296">
        <f t="shared" si="401"/>
        <v>0</v>
      </c>
      <c r="BV1310" s="298">
        <f t="shared" si="402"/>
        <v>1</v>
      </c>
      <c r="BW1310" s="317">
        <v>0</v>
      </c>
      <c r="BX1310" s="296">
        <f t="shared" si="403"/>
        <v>0.43</v>
      </c>
      <c r="BY1310">
        <f t="shared" si="404"/>
        <v>0</v>
      </c>
      <c r="BZ1310" s="302">
        <f t="shared" si="405"/>
        <v>0</v>
      </c>
      <c r="CB1310" s="297">
        <v>0.6</v>
      </c>
      <c r="CC1310" s="297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14">
        <v>44320</v>
      </c>
      <c r="C1311" s="4" t="s">
        <v>1523</v>
      </c>
      <c r="D1311" s="4" t="s">
        <v>1524</v>
      </c>
      <c r="F1311" s="4" t="s">
        <v>1525</v>
      </c>
      <c r="G1311" s="5" t="s">
        <v>1513</v>
      </c>
      <c r="H1311" s="5" t="s">
        <v>1526</v>
      </c>
      <c r="I1311" s="5" t="s">
        <v>18</v>
      </c>
      <c r="J1311" s="5" t="s">
        <v>9</v>
      </c>
      <c r="K1311" s="5">
        <v>15.5</v>
      </c>
      <c r="L1311" s="5" t="s">
        <v>1527</v>
      </c>
      <c r="M1311" s="5">
        <v>1100</v>
      </c>
      <c r="N1311" s="5" t="s">
        <v>170</v>
      </c>
      <c r="O1311" s="6" t="s">
        <v>81</v>
      </c>
      <c r="P1311" s="6" t="s">
        <v>1529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18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6" t="str">
        <f>+VLOOKUP(G1311,Liste!$A$7:$H$69,8,FALSE)</f>
        <v>Résineux</v>
      </c>
      <c r="BU1311" s="296">
        <f t="shared" si="401"/>
        <v>0</v>
      </c>
      <c r="BV1311" s="298">
        <f t="shared" si="402"/>
        <v>1</v>
      </c>
      <c r="BW1311" s="317">
        <v>0</v>
      </c>
      <c r="BX1311" s="296">
        <f t="shared" si="403"/>
        <v>0.43</v>
      </c>
      <c r="BY1311">
        <f t="shared" si="404"/>
        <v>0</v>
      </c>
      <c r="BZ1311" s="302">
        <f t="shared" si="405"/>
        <v>0</v>
      </c>
      <c r="CB1311" s="297">
        <v>0.6</v>
      </c>
      <c r="CC1311" s="297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14">
        <v>44320</v>
      </c>
      <c r="C1312" s="4" t="s">
        <v>1523</v>
      </c>
      <c r="D1312" s="4" t="s">
        <v>1524</v>
      </c>
      <c r="F1312" s="4" t="s">
        <v>1525</v>
      </c>
      <c r="G1312" s="5" t="s">
        <v>1513</v>
      </c>
      <c r="H1312" s="5" t="s">
        <v>1526</v>
      </c>
      <c r="I1312" s="5" t="s">
        <v>18</v>
      </c>
      <c r="J1312" s="5" t="s">
        <v>9</v>
      </c>
      <c r="K1312" s="5">
        <v>15.5</v>
      </c>
      <c r="L1312" s="5" t="s">
        <v>1527</v>
      </c>
      <c r="M1312" s="5">
        <v>1100</v>
      </c>
      <c r="N1312" s="5" t="s">
        <v>170</v>
      </c>
      <c r="O1312" s="6" t="s">
        <v>81</v>
      </c>
      <c r="P1312" s="6" t="s">
        <v>1529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18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6" t="str">
        <f>+VLOOKUP(G1312,Liste!$A$7:$H$69,8,FALSE)</f>
        <v>Résineux</v>
      </c>
      <c r="BU1312" s="296">
        <f t="shared" si="401"/>
        <v>0</v>
      </c>
      <c r="BV1312" s="298">
        <f t="shared" si="402"/>
        <v>1</v>
      </c>
      <c r="BW1312" s="317">
        <v>0</v>
      </c>
      <c r="BX1312" s="296">
        <f t="shared" si="403"/>
        <v>0.43</v>
      </c>
      <c r="BY1312">
        <f t="shared" si="404"/>
        <v>0</v>
      </c>
      <c r="BZ1312" s="302">
        <f t="shared" si="405"/>
        <v>0</v>
      </c>
      <c r="CB1312" s="297">
        <v>0.6</v>
      </c>
      <c r="CC1312" s="297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14">
        <v>44320</v>
      </c>
      <c r="C1313" s="4" t="s">
        <v>1523</v>
      </c>
      <c r="D1313" s="4" t="s">
        <v>1524</v>
      </c>
      <c r="F1313" s="4" t="s">
        <v>1525</v>
      </c>
      <c r="G1313" s="5" t="s">
        <v>1513</v>
      </c>
      <c r="H1313" s="5" t="s">
        <v>1526</v>
      </c>
      <c r="I1313" s="5" t="s">
        <v>18</v>
      </c>
      <c r="J1313" s="5" t="s">
        <v>9</v>
      </c>
      <c r="K1313" s="5">
        <v>15.5</v>
      </c>
      <c r="L1313" s="5" t="s">
        <v>1527</v>
      </c>
      <c r="M1313" s="5">
        <v>1100</v>
      </c>
      <c r="N1313" s="5" t="s">
        <v>170</v>
      </c>
      <c r="O1313" s="6" t="s">
        <v>81</v>
      </c>
      <c r="P1313" s="6" t="s">
        <v>1529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18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6" t="str">
        <f>+VLOOKUP(G1313,Liste!$A$7:$H$69,8,FALSE)</f>
        <v>Résineux</v>
      </c>
      <c r="BU1313" s="296">
        <f t="shared" si="401"/>
        <v>0</v>
      </c>
      <c r="BV1313" s="298">
        <f t="shared" si="402"/>
        <v>1</v>
      </c>
      <c r="BW1313" s="317">
        <v>0</v>
      </c>
      <c r="BX1313" s="296">
        <f t="shared" si="403"/>
        <v>0.43</v>
      </c>
      <c r="BY1313">
        <f t="shared" si="404"/>
        <v>0</v>
      </c>
      <c r="BZ1313" s="302">
        <f t="shared" si="405"/>
        <v>0</v>
      </c>
      <c r="CB1313" s="297">
        <v>0.6</v>
      </c>
      <c r="CC1313" s="297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14">
        <v>44320</v>
      </c>
      <c r="C1314" s="4" t="s">
        <v>1523</v>
      </c>
      <c r="D1314" s="4" t="s">
        <v>1524</v>
      </c>
      <c r="F1314" s="4" t="s">
        <v>1525</v>
      </c>
      <c r="G1314" s="5" t="s">
        <v>1513</v>
      </c>
      <c r="H1314" s="5" t="s">
        <v>1526</v>
      </c>
      <c r="I1314" s="5" t="s">
        <v>18</v>
      </c>
      <c r="J1314" s="5" t="s">
        <v>9</v>
      </c>
      <c r="K1314" s="5">
        <v>15.5</v>
      </c>
      <c r="L1314" s="5" t="s">
        <v>1527</v>
      </c>
      <c r="M1314" s="5">
        <v>1100</v>
      </c>
      <c r="N1314" s="5" t="s">
        <v>170</v>
      </c>
      <c r="O1314" s="6" t="s">
        <v>81</v>
      </c>
      <c r="P1314" s="6" t="s">
        <v>1529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18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6" t="str">
        <f>+VLOOKUP(G1314,Liste!$A$7:$H$69,8,FALSE)</f>
        <v>Résineux</v>
      </c>
      <c r="BU1314" s="296">
        <f t="shared" si="401"/>
        <v>0</v>
      </c>
      <c r="BV1314" s="298">
        <f t="shared" si="402"/>
        <v>1</v>
      </c>
      <c r="BW1314" s="317">
        <v>0</v>
      </c>
      <c r="BX1314" s="296">
        <f t="shared" si="403"/>
        <v>0.43</v>
      </c>
      <c r="BY1314">
        <f t="shared" si="404"/>
        <v>0</v>
      </c>
      <c r="BZ1314" s="302">
        <f t="shared" si="405"/>
        <v>0</v>
      </c>
      <c r="CB1314" s="297">
        <v>0.6</v>
      </c>
      <c r="CC1314" s="297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14">
        <v>44320</v>
      </c>
      <c r="C1315" s="4" t="s">
        <v>1523</v>
      </c>
      <c r="D1315" s="4" t="s">
        <v>1524</v>
      </c>
      <c r="F1315" s="4" t="s">
        <v>1525</v>
      </c>
      <c r="G1315" s="5" t="s">
        <v>1513</v>
      </c>
      <c r="H1315" s="5" t="s">
        <v>1526</v>
      </c>
      <c r="I1315" s="5" t="s">
        <v>18</v>
      </c>
      <c r="J1315" s="5" t="s">
        <v>9</v>
      </c>
      <c r="K1315" s="5">
        <v>15.5</v>
      </c>
      <c r="L1315" s="5" t="s">
        <v>1527</v>
      </c>
      <c r="M1315" s="5">
        <v>1100</v>
      </c>
      <c r="N1315" s="5" t="s">
        <v>170</v>
      </c>
      <c r="O1315" s="6" t="s">
        <v>81</v>
      </c>
      <c r="P1315" s="6" t="s">
        <v>1529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18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6" t="str">
        <f>+VLOOKUP(G1315,Liste!$A$7:$H$69,8,FALSE)</f>
        <v>Résineux</v>
      </c>
      <c r="BU1315" s="296">
        <f t="shared" si="401"/>
        <v>0</v>
      </c>
      <c r="BV1315" s="298">
        <f t="shared" si="402"/>
        <v>1</v>
      </c>
      <c r="BW1315" s="317">
        <v>0</v>
      </c>
      <c r="BX1315" s="296">
        <f t="shared" si="403"/>
        <v>0.43</v>
      </c>
      <c r="BY1315">
        <f t="shared" si="404"/>
        <v>0</v>
      </c>
      <c r="BZ1315" s="302">
        <f t="shared" si="405"/>
        <v>0</v>
      </c>
      <c r="CB1315" s="297">
        <v>0.6</v>
      </c>
      <c r="CC1315" s="297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14">
        <v>44320</v>
      </c>
      <c r="C1316" s="4" t="s">
        <v>1523</v>
      </c>
      <c r="D1316" s="4" t="s">
        <v>1524</v>
      </c>
      <c r="F1316" s="4" t="s">
        <v>1525</v>
      </c>
      <c r="G1316" s="5" t="s">
        <v>1513</v>
      </c>
      <c r="H1316" s="5" t="s">
        <v>1526</v>
      </c>
      <c r="I1316" s="5" t="s">
        <v>18</v>
      </c>
      <c r="J1316" s="5" t="s">
        <v>9</v>
      </c>
      <c r="K1316" s="5">
        <v>15.5</v>
      </c>
      <c r="L1316" s="5" t="s">
        <v>1527</v>
      </c>
      <c r="M1316" s="5">
        <v>1100</v>
      </c>
      <c r="N1316" s="5" t="s">
        <v>170</v>
      </c>
      <c r="O1316" s="6" t="s">
        <v>81</v>
      </c>
      <c r="P1316" s="6" t="s">
        <v>1529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18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6" t="str">
        <f>+VLOOKUP(G1316,Liste!$A$7:$H$69,8,FALSE)</f>
        <v>Résineux</v>
      </c>
      <c r="BU1316" s="296">
        <f t="shared" si="401"/>
        <v>0</v>
      </c>
      <c r="BV1316" s="298">
        <f t="shared" si="402"/>
        <v>1</v>
      </c>
      <c r="BW1316" s="317">
        <v>0</v>
      </c>
      <c r="BX1316" s="296">
        <f t="shared" si="403"/>
        <v>0.43</v>
      </c>
      <c r="BY1316">
        <f t="shared" si="404"/>
        <v>0</v>
      </c>
      <c r="BZ1316" s="302">
        <f t="shared" si="405"/>
        <v>0</v>
      </c>
      <c r="CB1316" s="297">
        <v>0.6</v>
      </c>
      <c r="CC1316" s="297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14">
        <v>44320</v>
      </c>
      <c r="C1317" s="4" t="s">
        <v>1523</v>
      </c>
      <c r="D1317" s="4" t="s">
        <v>1524</v>
      </c>
      <c r="F1317" s="4" t="s">
        <v>1525</v>
      </c>
      <c r="G1317" s="5" t="s">
        <v>1513</v>
      </c>
      <c r="H1317" s="5" t="s">
        <v>1526</v>
      </c>
      <c r="I1317" s="5" t="s">
        <v>18</v>
      </c>
      <c r="J1317" s="5" t="s">
        <v>9</v>
      </c>
      <c r="K1317" s="5">
        <v>15.5</v>
      </c>
      <c r="L1317" s="5" t="s">
        <v>1527</v>
      </c>
      <c r="M1317" s="5">
        <v>1100</v>
      </c>
      <c r="N1317" s="5" t="s">
        <v>170</v>
      </c>
      <c r="O1317" s="6" t="s">
        <v>81</v>
      </c>
      <c r="P1317" s="6" t="s">
        <v>1529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18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6" t="str">
        <f>+VLOOKUP(G1317,Liste!$A$7:$H$69,8,FALSE)</f>
        <v>Résineux</v>
      </c>
      <c r="BU1317" s="296">
        <f t="shared" si="401"/>
        <v>0</v>
      </c>
      <c r="BV1317" s="298">
        <f t="shared" si="402"/>
        <v>1</v>
      </c>
      <c r="BW1317" s="317">
        <v>0</v>
      </c>
      <c r="BX1317" s="296">
        <f t="shared" si="403"/>
        <v>0.43</v>
      </c>
      <c r="BY1317">
        <f t="shared" si="404"/>
        <v>0</v>
      </c>
      <c r="BZ1317" s="302">
        <f t="shared" si="405"/>
        <v>0</v>
      </c>
      <c r="CB1317" s="297">
        <v>0.6</v>
      </c>
      <c r="CC1317" s="297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14">
        <v>44320</v>
      </c>
      <c r="C1318" s="4" t="s">
        <v>1523</v>
      </c>
      <c r="D1318" s="4" t="s">
        <v>1524</v>
      </c>
      <c r="F1318" s="4" t="s">
        <v>1525</v>
      </c>
      <c r="G1318" s="5" t="s">
        <v>1513</v>
      </c>
      <c r="H1318" s="5" t="s">
        <v>1526</v>
      </c>
      <c r="I1318" s="5" t="s">
        <v>18</v>
      </c>
      <c r="J1318" s="5" t="s">
        <v>9</v>
      </c>
      <c r="K1318" s="5">
        <v>15.5</v>
      </c>
      <c r="L1318" s="5" t="s">
        <v>1527</v>
      </c>
      <c r="M1318" s="5">
        <v>1100</v>
      </c>
      <c r="N1318" s="5" t="s">
        <v>170</v>
      </c>
      <c r="O1318" s="6" t="s">
        <v>81</v>
      </c>
      <c r="P1318" s="6" t="s">
        <v>1529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18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6" t="str">
        <f>+VLOOKUP(G1318,Liste!$A$7:$H$69,8,FALSE)</f>
        <v>Résineux</v>
      </c>
      <c r="BU1318" s="296">
        <f t="shared" si="401"/>
        <v>0</v>
      </c>
      <c r="BV1318" s="298">
        <f t="shared" si="402"/>
        <v>1</v>
      </c>
      <c r="BW1318" s="317">
        <v>0</v>
      </c>
      <c r="BX1318" s="296">
        <f t="shared" si="403"/>
        <v>0.43</v>
      </c>
      <c r="BY1318">
        <f t="shared" si="404"/>
        <v>0</v>
      </c>
      <c r="BZ1318" s="302">
        <f t="shared" si="405"/>
        <v>0</v>
      </c>
      <c r="CB1318" s="297">
        <v>0.6</v>
      </c>
      <c r="CC1318" s="297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14">
        <v>44320</v>
      </c>
      <c r="C1319" s="4" t="s">
        <v>1523</v>
      </c>
      <c r="D1319" s="4" t="s">
        <v>1524</v>
      </c>
      <c r="F1319" s="4" t="s">
        <v>1525</v>
      </c>
      <c r="G1319" s="5" t="s">
        <v>1513</v>
      </c>
      <c r="H1319" s="5" t="s">
        <v>1526</v>
      </c>
      <c r="I1319" s="5" t="s">
        <v>18</v>
      </c>
      <c r="J1319" s="5" t="s">
        <v>9</v>
      </c>
      <c r="K1319" s="5">
        <v>15.5</v>
      </c>
      <c r="L1319" s="5" t="s">
        <v>1527</v>
      </c>
      <c r="M1319" s="5">
        <v>1100</v>
      </c>
      <c r="N1319" s="5" t="s">
        <v>170</v>
      </c>
      <c r="O1319" s="6" t="s">
        <v>81</v>
      </c>
      <c r="P1319" s="6" t="s">
        <v>1529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18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6" t="str">
        <f>+VLOOKUP(G1319,Liste!$A$7:$H$69,8,FALSE)</f>
        <v>Résineux</v>
      </c>
      <c r="BU1319" s="296">
        <f t="shared" si="401"/>
        <v>0</v>
      </c>
      <c r="BV1319" s="298">
        <f t="shared" si="402"/>
        <v>1</v>
      </c>
      <c r="BW1319" s="317">
        <v>0</v>
      </c>
      <c r="BX1319" s="296">
        <f t="shared" si="403"/>
        <v>0.43</v>
      </c>
      <c r="BY1319">
        <f t="shared" si="404"/>
        <v>0</v>
      </c>
      <c r="BZ1319" s="302">
        <f t="shared" si="405"/>
        <v>0</v>
      </c>
      <c r="CB1319" s="297">
        <v>0.6</v>
      </c>
      <c r="CC1319" s="297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14">
        <v>44320</v>
      </c>
      <c r="C1320" s="4" t="s">
        <v>1523</v>
      </c>
      <c r="D1320" s="4" t="s">
        <v>1524</v>
      </c>
      <c r="F1320" s="4" t="s">
        <v>1525</v>
      </c>
      <c r="G1320" s="5" t="s">
        <v>1513</v>
      </c>
      <c r="H1320" s="5" t="s">
        <v>1526</v>
      </c>
      <c r="I1320" s="5" t="s">
        <v>18</v>
      </c>
      <c r="J1320" s="5" t="s">
        <v>9</v>
      </c>
      <c r="K1320" s="5">
        <v>15.5</v>
      </c>
      <c r="L1320" s="5" t="s">
        <v>1527</v>
      </c>
      <c r="M1320" s="5">
        <v>1100</v>
      </c>
      <c r="N1320" s="5" t="s">
        <v>170</v>
      </c>
      <c r="O1320" s="6" t="s">
        <v>81</v>
      </c>
      <c r="P1320" s="6" t="s">
        <v>1529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18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6" t="str">
        <f>+VLOOKUP(G1320,Liste!$A$7:$H$69,8,FALSE)</f>
        <v>Résineux</v>
      </c>
      <c r="BU1320" s="296">
        <f t="shared" si="401"/>
        <v>0</v>
      </c>
      <c r="BV1320" s="298">
        <f t="shared" si="402"/>
        <v>1</v>
      </c>
      <c r="BW1320" s="317">
        <v>0</v>
      </c>
      <c r="BX1320" s="296">
        <f t="shared" si="403"/>
        <v>0.43</v>
      </c>
      <c r="BY1320">
        <f t="shared" si="404"/>
        <v>0</v>
      </c>
      <c r="BZ1320" s="302">
        <f t="shared" si="405"/>
        <v>0</v>
      </c>
      <c r="CB1320" s="297">
        <v>0.6</v>
      </c>
      <c r="CC1320" s="297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14">
        <v>44320</v>
      </c>
      <c r="C1321" s="4" t="s">
        <v>1523</v>
      </c>
      <c r="D1321" s="4" t="s">
        <v>1524</v>
      </c>
      <c r="F1321" s="4" t="s">
        <v>1525</v>
      </c>
      <c r="G1321" s="5" t="s">
        <v>1513</v>
      </c>
      <c r="H1321" s="5" t="s">
        <v>1526</v>
      </c>
      <c r="I1321" s="5" t="s">
        <v>18</v>
      </c>
      <c r="J1321" s="5" t="s">
        <v>9</v>
      </c>
      <c r="K1321" s="5">
        <v>15.5</v>
      </c>
      <c r="L1321" s="5" t="s">
        <v>1527</v>
      </c>
      <c r="M1321" s="5">
        <v>1100</v>
      </c>
      <c r="N1321" s="5" t="s">
        <v>170</v>
      </c>
      <c r="O1321" s="6" t="s">
        <v>81</v>
      </c>
      <c r="P1321" s="6" t="s">
        <v>1529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18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6" t="str">
        <f>+VLOOKUP(G1321,Liste!$A$7:$H$69,8,FALSE)</f>
        <v>Résineux</v>
      </c>
      <c r="BU1321" s="296">
        <f t="shared" si="401"/>
        <v>0</v>
      </c>
      <c r="BV1321" s="298">
        <f t="shared" si="402"/>
        <v>1</v>
      </c>
      <c r="BW1321" s="317">
        <v>0</v>
      </c>
      <c r="BX1321" s="296">
        <f t="shared" si="403"/>
        <v>0.43</v>
      </c>
      <c r="BY1321">
        <f t="shared" si="404"/>
        <v>0</v>
      </c>
      <c r="BZ1321" s="302">
        <f t="shared" si="405"/>
        <v>0</v>
      </c>
      <c r="CB1321" s="297">
        <v>0.6</v>
      </c>
      <c r="CC1321" s="297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14">
        <v>44320</v>
      </c>
      <c r="C1322" s="4" t="s">
        <v>1523</v>
      </c>
      <c r="D1322" s="4" t="s">
        <v>1524</v>
      </c>
      <c r="F1322" s="4" t="s">
        <v>1525</v>
      </c>
      <c r="G1322" s="5" t="s">
        <v>1513</v>
      </c>
      <c r="H1322" s="5" t="s">
        <v>1526</v>
      </c>
      <c r="I1322" s="5" t="s">
        <v>18</v>
      </c>
      <c r="J1322" s="5" t="s">
        <v>9</v>
      </c>
      <c r="K1322" s="5">
        <v>15.5</v>
      </c>
      <c r="L1322" s="5" t="s">
        <v>1527</v>
      </c>
      <c r="M1322" s="5">
        <v>1100</v>
      </c>
      <c r="N1322" s="5" t="s">
        <v>170</v>
      </c>
      <c r="O1322" s="6" t="s">
        <v>81</v>
      </c>
      <c r="P1322" s="6" t="s">
        <v>1529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18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6" t="str">
        <f>+VLOOKUP(G1322,Liste!$A$7:$H$69,8,FALSE)</f>
        <v>Résineux</v>
      </c>
      <c r="BU1322" s="296">
        <f t="shared" si="401"/>
        <v>0</v>
      </c>
      <c r="BV1322" s="298">
        <f t="shared" si="402"/>
        <v>1</v>
      </c>
      <c r="BW1322" s="317">
        <v>0</v>
      </c>
      <c r="BX1322" s="296">
        <f t="shared" si="403"/>
        <v>0.43</v>
      </c>
      <c r="BY1322">
        <f t="shared" si="404"/>
        <v>0</v>
      </c>
      <c r="BZ1322" s="302">
        <f t="shared" si="405"/>
        <v>0</v>
      </c>
      <c r="CB1322" s="297">
        <v>0.6</v>
      </c>
      <c r="CC1322" s="297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14">
        <v>44320</v>
      </c>
      <c r="C1323" s="4" t="s">
        <v>1523</v>
      </c>
      <c r="D1323" s="4" t="s">
        <v>1524</v>
      </c>
      <c r="F1323" s="4" t="s">
        <v>1525</v>
      </c>
      <c r="G1323" s="5" t="s">
        <v>1513</v>
      </c>
      <c r="H1323" s="5" t="s">
        <v>1526</v>
      </c>
      <c r="I1323" s="5" t="s">
        <v>18</v>
      </c>
      <c r="J1323" s="5" t="s">
        <v>9</v>
      </c>
      <c r="K1323" s="5">
        <v>15.5</v>
      </c>
      <c r="L1323" s="5" t="s">
        <v>1527</v>
      </c>
      <c r="M1323" s="5">
        <v>1100</v>
      </c>
      <c r="N1323" s="5" t="s">
        <v>170</v>
      </c>
      <c r="O1323" s="6" t="s">
        <v>81</v>
      </c>
      <c r="P1323" s="6" t="s">
        <v>1529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18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6" t="str">
        <f>+VLOOKUP(G1323,Liste!$A$7:$H$69,8,FALSE)</f>
        <v>Résineux</v>
      </c>
      <c r="BU1323" s="296">
        <f t="shared" si="401"/>
        <v>0</v>
      </c>
      <c r="BV1323" s="298">
        <f t="shared" si="402"/>
        <v>1</v>
      </c>
      <c r="BW1323" s="317">
        <v>0</v>
      </c>
      <c r="BX1323" s="296">
        <f t="shared" si="403"/>
        <v>0.43</v>
      </c>
      <c r="BY1323">
        <f t="shared" si="404"/>
        <v>0</v>
      </c>
      <c r="BZ1323" s="302">
        <f t="shared" si="405"/>
        <v>0</v>
      </c>
      <c r="CB1323" s="297">
        <v>0.6</v>
      </c>
      <c r="CC1323" s="297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14">
        <v>44320</v>
      </c>
      <c r="C1324" s="4" t="s">
        <v>1523</v>
      </c>
      <c r="D1324" s="4" t="s">
        <v>1524</v>
      </c>
      <c r="F1324" s="4" t="s">
        <v>1525</v>
      </c>
      <c r="G1324" s="5" t="s">
        <v>1513</v>
      </c>
      <c r="H1324" s="5" t="s">
        <v>1526</v>
      </c>
      <c r="I1324" s="5" t="s">
        <v>18</v>
      </c>
      <c r="J1324" s="5" t="s">
        <v>9</v>
      </c>
      <c r="K1324" s="5">
        <v>15.5</v>
      </c>
      <c r="L1324" s="5" t="s">
        <v>1527</v>
      </c>
      <c r="M1324" s="5">
        <v>1100</v>
      </c>
      <c r="N1324" s="5" t="s">
        <v>170</v>
      </c>
      <c r="O1324" s="6" t="s">
        <v>81</v>
      </c>
      <c r="P1324" s="6" t="s">
        <v>1529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18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6" t="str">
        <f>+VLOOKUP(G1324,Liste!$A$7:$H$69,8,FALSE)</f>
        <v>Résineux</v>
      </c>
      <c r="BU1324" s="296">
        <f t="shared" si="401"/>
        <v>0</v>
      </c>
      <c r="BV1324" s="298">
        <f t="shared" si="402"/>
        <v>1</v>
      </c>
      <c r="BW1324" s="317">
        <v>0</v>
      </c>
      <c r="BX1324" s="296">
        <f t="shared" si="403"/>
        <v>0.43</v>
      </c>
      <c r="BY1324">
        <f t="shared" si="404"/>
        <v>0</v>
      </c>
      <c r="BZ1324" s="302">
        <f t="shared" si="405"/>
        <v>0</v>
      </c>
      <c r="CB1324" s="297">
        <v>0.6</v>
      </c>
      <c r="CC1324" s="297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14">
        <v>44320</v>
      </c>
      <c r="C1325" s="4" t="s">
        <v>1523</v>
      </c>
      <c r="D1325" s="4" t="s">
        <v>1524</v>
      </c>
      <c r="F1325" s="4" t="s">
        <v>1525</v>
      </c>
      <c r="G1325" s="5" t="s">
        <v>1513</v>
      </c>
      <c r="H1325" s="5" t="s">
        <v>1526</v>
      </c>
      <c r="I1325" s="5" t="s">
        <v>18</v>
      </c>
      <c r="J1325" s="5" t="s">
        <v>9</v>
      </c>
      <c r="K1325" s="5">
        <v>15.5</v>
      </c>
      <c r="L1325" s="5" t="s">
        <v>1527</v>
      </c>
      <c r="M1325" s="5">
        <v>1100</v>
      </c>
      <c r="N1325" s="5" t="s">
        <v>170</v>
      </c>
      <c r="O1325" s="6" t="s">
        <v>81</v>
      </c>
      <c r="P1325" s="6" t="s">
        <v>1529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18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6" t="str">
        <f>+VLOOKUP(G1325,Liste!$A$7:$H$69,8,FALSE)</f>
        <v>Résineux</v>
      </c>
      <c r="BU1325" s="296">
        <f t="shared" si="401"/>
        <v>0</v>
      </c>
      <c r="BV1325" s="298">
        <f t="shared" si="402"/>
        <v>1</v>
      </c>
      <c r="BW1325" s="317">
        <v>0</v>
      </c>
      <c r="BX1325" s="296">
        <f t="shared" si="403"/>
        <v>0.43</v>
      </c>
      <c r="BY1325">
        <f t="shared" si="404"/>
        <v>0</v>
      </c>
      <c r="BZ1325" s="302">
        <f t="shared" si="405"/>
        <v>0</v>
      </c>
      <c r="CB1325" s="297">
        <v>0.6</v>
      </c>
      <c r="CC1325" s="297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14">
        <v>44320</v>
      </c>
      <c r="C1326" s="4" t="s">
        <v>1523</v>
      </c>
      <c r="D1326" s="4" t="s">
        <v>1524</v>
      </c>
      <c r="F1326" s="4" t="s">
        <v>1525</v>
      </c>
      <c r="G1326" s="5" t="s">
        <v>1513</v>
      </c>
      <c r="H1326" s="5" t="s">
        <v>1526</v>
      </c>
      <c r="I1326" s="5" t="s">
        <v>18</v>
      </c>
      <c r="J1326" s="5" t="s">
        <v>9</v>
      </c>
      <c r="K1326" s="5">
        <v>15.5</v>
      </c>
      <c r="L1326" s="5" t="s">
        <v>1527</v>
      </c>
      <c r="M1326" s="5">
        <v>1100</v>
      </c>
      <c r="N1326" s="5" t="s">
        <v>170</v>
      </c>
      <c r="O1326" s="6" t="s">
        <v>81</v>
      </c>
      <c r="P1326" s="6" t="s">
        <v>1529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18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6" t="str">
        <f>+VLOOKUP(G1326,Liste!$A$7:$H$69,8,FALSE)</f>
        <v>Résineux</v>
      </c>
      <c r="BU1326" s="296">
        <f t="shared" si="401"/>
        <v>0</v>
      </c>
      <c r="BV1326" s="298">
        <f t="shared" si="402"/>
        <v>1</v>
      </c>
      <c r="BW1326" s="317">
        <v>0</v>
      </c>
      <c r="BX1326" s="296">
        <f t="shared" si="403"/>
        <v>0.43</v>
      </c>
      <c r="BY1326">
        <f t="shared" si="404"/>
        <v>0</v>
      </c>
      <c r="BZ1326" s="302">
        <f t="shared" si="405"/>
        <v>0</v>
      </c>
      <c r="CB1326" s="297">
        <v>0.6</v>
      </c>
      <c r="CC1326" s="297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14">
        <v>44320</v>
      </c>
      <c r="C1327" s="4" t="s">
        <v>1523</v>
      </c>
      <c r="D1327" s="4" t="s">
        <v>1524</v>
      </c>
      <c r="F1327" s="4" t="s">
        <v>1525</v>
      </c>
      <c r="G1327" s="5" t="s">
        <v>1513</v>
      </c>
      <c r="H1327" s="5" t="s">
        <v>1526</v>
      </c>
      <c r="I1327" s="5" t="s">
        <v>18</v>
      </c>
      <c r="J1327" s="5" t="s">
        <v>9</v>
      </c>
      <c r="K1327" s="5">
        <v>15.5</v>
      </c>
      <c r="L1327" s="5" t="s">
        <v>1527</v>
      </c>
      <c r="M1327" s="5">
        <v>1100</v>
      </c>
      <c r="N1327" s="5" t="s">
        <v>170</v>
      </c>
      <c r="O1327" s="6" t="s">
        <v>81</v>
      </c>
      <c r="P1327" s="6" t="s">
        <v>1529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18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6" t="str">
        <f>+VLOOKUP(G1327,Liste!$A$7:$H$69,8,FALSE)</f>
        <v>Résineux</v>
      </c>
      <c r="BU1327" s="296">
        <f t="shared" si="401"/>
        <v>0</v>
      </c>
      <c r="BV1327" s="298">
        <f t="shared" si="402"/>
        <v>1</v>
      </c>
      <c r="BW1327" s="317">
        <v>0</v>
      </c>
      <c r="BX1327" s="296">
        <f t="shared" si="403"/>
        <v>0.43</v>
      </c>
      <c r="BY1327">
        <f t="shared" si="404"/>
        <v>0</v>
      </c>
      <c r="BZ1327" s="302">
        <f t="shared" si="405"/>
        <v>0</v>
      </c>
      <c r="CB1327" s="297">
        <v>0.6</v>
      </c>
      <c r="CC1327" s="297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14">
        <v>44320</v>
      </c>
      <c r="C1328" s="4" t="s">
        <v>1523</v>
      </c>
      <c r="D1328" s="4" t="s">
        <v>1524</v>
      </c>
      <c r="F1328" s="4" t="s">
        <v>1525</v>
      </c>
      <c r="G1328" s="5" t="s">
        <v>1513</v>
      </c>
      <c r="H1328" s="5" t="s">
        <v>1526</v>
      </c>
      <c r="I1328" s="5" t="s">
        <v>18</v>
      </c>
      <c r="J1328" s="5" t="s">
        <v>9</v>
      </c>
      <c r="K1328" s="5">
        <v>15.5</v>
      </c>
      <c r="L1328" s="5" t="s">
        <v>1527</v>
      </c>
      <c r="M1328" s="5">
        <v>1100</v>
      </c>
      <c r="N1328" s="5" t="s">
        <v>170</v>
      </c>
      <c r="O1328" s="6" t="s">
        <v>81</v>
      </c>
      <c r="P1328" s="6" t="s">
        <v>1529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18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6" t="str">
        <f>+VLOOKUP(G1328,Liste!$A$7:$H$69,8,FALSE)</f>
        <v>Résineux</v>
      </c>
      <c r="BU1328" s="296">
        <f t="shared" si="401"/>
        <v>0</v>
      </c>
      <c r="BV1328" s="298">
        <f t="shared" si="402"/>
        <v>1</v>
      </c>
      <c r="BW1328" s="317">
        <v>0</v>
      </c>
      <c r="BX1328" s="296">
        <f t="shared" si="403"/>
        <v>0.43</v>
      </c>
      <c r="BY1328">
        <f t="shared" si="404"/>
        <v>0</v>
      </c>
      <c r="BZ1328" s="302">
        <f t="shared" si="405"/>
        <v>0</v>
      </c>
      <c r="CB1328" s="297">
        <v>0.6</v>
      </c>
      <c r="CC1328" s="297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14">
        <v>44320</v>
      </c>
      <c r="C1329" s="4" t="s">
        <v>1523</v>
      </c>
      <c r="D1329" s="4" t="s">
        <v>1524</v>
      </c>
      <c r="F1329" s="4" t="s">
        <v>1525</v>
      </c>
      <c r="G1329" s="5" t="s">
        <v>1513</v>
      </c>
      <c r="H1329" s="5" t="s">
        <v>1526</v>
      </c>
      <c r="I1329" s="5" t="s">
        <v>18</v>
      </c>
      <c r="J1329" s="5" t="s">
        <v>9</v>
      </c>
      <c r="K1329" s="5">
        <v>15.5</v>
      </c>
      <c r="L1329" s="5" t="s">
        <v>1527</v>
      </c>
      <c r="M1329" s="5">
        <v>1100</v>
      </c>
      <c r="N1329" s="5" t="s">
        <v>170</v>
      </c>
      <c r="O1329" s="6" t="s">
        <v>81</v>
      </c>
      <c r="P1329" s="6" t="s">
        <v>1529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18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6" t="str">
        <f>+VLOOKUP(G1329,Liste!$A$7:$H$69,8,FALSE)</f>
        <v>Résineux</v>
      </c>
      <c r="BU1329" s="296">
        <f t="shared" si="401"/>
        <v>0</v>
      </c>
      <c r="BV1329" s="298">
        <f t="shared" si="402"/>
        <v>1</v>
      </c>
      <c r="BW1329" s="317">
        <v>0</v>
      </c>
      <c r="BX1329" s="296">
        <f t="shared" si="403"/>
        <v>0.43</v>
      </c>
      <c r="BY1329">
        <f t="shared" si="404"/>
        <v>0</v>
      </c>
      <c r="BZ1329" s="302">
        <f t="shared" si="405"/>
        <v>0</v>
      </c>
      <c r="CB1329" s="297">
        <v>0.6</v>
      </c>
      <c r="CC1329" s="297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14">
        <v>44320</v>
      </c>
      <c r="C1330" s="4" t="s">
        <v>1523</v>
      </c>
      <c r="D1330" s="4" t="s">
        <v>1524</v>
      </c>
      <c r="F1330" s="4" t="s">
        <v>1525</v>
      </c>
      <c r="G1330" s="5" t="s">
        <v>1513</v>
      </c>
      <c r="H1330" s="5" t="s">
        <v>1526</v>
      </c>
      <c r="I1330" s="5" t="s">
        <v>18</v>
      </c>
      <c r="J1330" s="5" t="s">
        <v>9</v>
      </c>
      <c r="K1330" s="5">
        <v>15.5</v>
      </c>
      <c r="L1330" s="5" t="s">
        <v>1527</v>
      </c>
      <c r="M1330" s="5">
        <v>1100</v>
      </c>
      <c r="N1330" s="5" t="s">
        <v>170</v>
      </c>
      <c r="O1330" s="6" t="s">
        <v>81</v>
      </c>
      <c r="P1330" s="6" t="s">
        <v>1529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18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6" t="str">
        <f>+VLOOKUP(G1330,Liste!$A$7:$H$69,8,FALSE)</f>
        <v>Résineux</v>
      </c>
      <c r="BU1330" s="296">
        <f t="shared" si="401"/>
        <v>0</v>
      </c>
      <c r="BV1330" s="298">
        <f t="shared" si="402"/>
        <v>1</v>
      </c>
      <c r="BW1330" s="317">
        <v>0</v>
      </c>
      <c r="BX1330" s="296">
        <f t="shared" si="403"/>
        <v>0.43</v>
      </c>
      <c r="BY1330">
        <f t="shared" si="404"/>
        <v>0</v>
      </c>
      <c r="BZ1330" s="302">
        <f t="shared" si="405"/>
        <v>0</v>
      </c>
      <c r="CB1330" s="297">
        <v>0.6</v>
      </c>
      <c r="CC1330" s="297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14">
        <v>44320</v>
      </c>
      <c r="C1331" s="4" t="s">
        <v>1523</v>
      </c>
      <c r="D1331" s="4" t="s">
        <v>1524</v>
      </c>
      <c r="F1331" s="4" t="s">
        <v>1525</v>
      </c>
      <c r="G1331" s="5" t="s">
        <v>1513</v>
      </c>
      <c r="H1331" s="5" t="s">
        <v>1526</v>
      </c>
      <c r="I1331" s="5" t="s">
        <v>18</v>
      </c>
      <c r="J1331" s="5" t="s">
        <v>9</v>
      </c>
      <c r="K1331" s="5">
        <v>15.5</v>
      </c>
      <c r="L1331" s="5" t="s">
        <v>1527</v>
      </c>
      <c r="M1331" s="5">
        <v>1100</v>
      </c>
      <c r="N1331" s="5" t="s">
        <v>170</v>
      </c>
      <c r="O1331" s="6" t="s">
        <v>81</v>
      </c>
      <c r="P1331" s="6" t="s">
        <v>1529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18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6" t="str">
        <f>+VLOOKUP(G1331,Liste!$A$7:$H$69,8,FALSE)</f>
        <v>Résineux</v>
      </c>
      <c r="BU1331" s="296">
        <f t="shared" si="401"/>
        <v>0</v>
      </c>
      <c r="BV1331" s="298">
        <f t="shared" si="402"/>
        <v>1</v>
      </c>
      <c r="BW1331" s="317">
        <v>0</v>
      </c>
      <c r="BX1331" s="296">
        <f t="shared" si="403"/>
        <v>0.43</v>
      </c>
      <c r="BY1331">
        <f t="shared" si="404"/>
        <v>0</v>
      </c>
      <c r="BZ1331" s="302">
        <f t="shared" si="405"/>
        <v>0</v>
      </c>
      <c r="CB1331" s="297">
        <v>0.6</v>
      </c>
      <c r="CC1331" s="297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14">
        <v>44320</v>
      </c>
      <c r="C1332" s="4" t="s">
        <v>1523</v>
      </c>
      <c r="D1332" s="4" t="s">
        <v>1524</v>
      </c>
      <c r="F1332" s="4" t="s">
        <v>1525</v>
      </c>
      <c r="G1332" s="5" t="s">
        <v>1513</v>
      </c>
      <c r="H1332" s="5" t="s">
        <v>1526</v>
      </c>
      <c r="I1332" s="5" t="s">
        <v>18</v>
      </c>
      <c r="J1332" s="5" t="s">
        <v>9</v>
      </c>
      <c r="K1332" s="5">
        <v>15.5</v>
      </c>
      <c r="L1332" s="5" t="s">
        <v>1527</v>
      </c>
      <c r="M1332" s="5">
        <v>1100</v>
      </c>
      <c r="N1332" s="5" t="s">
        <v>170</v>
      </c>
      <c r="O1332" s="6" t="s">
        <v>81</v>
      </c>
      <c r="P1332" s="6" t="s">
        <v>1529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18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6" t="str">
        <f>+VLOOKUP(G1332,Liste!$A$7:$H$69,8,FALSE)</f>
        <v>Résineux</v>
      </c>
      <c r="BU1332" s="296">
        <f t="shared" si="401"/>
        <v>0</v>
      </c>
      <c r="BV1332" s="298">
        <f t="shared" si="402"/>
        <v>1</v>
      </c>
      <c r="BW1332" s="317">
        <v>0</v>
      </c>
      <c r="BX1332" s="296">
        <f t="shared" si="403"/>
        <v>0.43</v>
      </c>
      <c r="BY1332">
        <f t="shared" si="404"/>
        <v>0</v>
      </c>
      <c r="BZ1332" s="302">
        <f t="shared" si="405"/>
        <v>0</v>
      </c>
      <c r="CB1332" s="297">
        <v>0.6</v>
      </c>
      <c r="CC1332" s="297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14">
        <v>44320</v>
      </c>
      <c r="C1333" s="4" t="s">
        <v>1523</v>
      </c>
      <c r="D1333" s="4" t="s">
        <v>1524</v>
      </c>
      <c r="F1333" s="4" t="s">
        <v>1525</v>
      </c>
      <c r="G1333" s="5" t="s">
        <v>1513</v>
      </c>
      <c r="H1333" s="5" t="s">
        <v>1526</v>
      </c>
      <c r="I1333" s="5" t="s">
        <v>18</v>
      </c>
      <c r="J1333" s="5" t="s">
        <v>9</v>
      </c>
      <c r="K1333" s="5">
        <v>15.5</v>
      </c>
      <c r="L1333" s="5" t="s">
        <v>1527</v>
      </c>
      <c r="M1333" s="5">
        <v>1100</v>
      </c>
      <c r="N1333" s="5" t="s">
        <v>170</v>
      </c>
      <c r="O1333" s="6" t="s">
        <v>81</v>
      </c>
      <c r="P1333" s="6" t="s">
        <v>1529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18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6" t="str">
        <f>+VLOOKUP(G1333,Liste!$A$7:$H$69,8,FALSE)</f>
        <v>Résineux</v>
      </c>
      <c r="BU1333" s="296">
        <f t="shared" si="401"/>
        <v>0</v>
      </c>
      <c r="BV1333" s="298">
        <f t="shared" si="402"/>
        <v>1</v>
      </c>
      <c r="BW1333" s="317">
        <v>0</v>
      </c>
      <c r="BX1333" s="296">
        <f t="shared" si="403"/>
        <v>0.43</v>
      </c>
      <c r="BY1333">
        <f t="shared" si="404"/>
        <v>0</v>
      </c>
      <c r="BZ1333" s="302">
        <f t="shared" si="405"/>
        <v>0</v>
      </c>
      <c r="CB1333" s="297">
        <v>0.6</v>
      </c>
      <c r="CC1333" s="297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14">
        <v>44320</v>
      </c>
      <c r="C1334" s="4" t="s">
        <v>1523</v>
      </c>
      <c r="D1334" s="4" t="s">
        <v>1524</v>
      </c>
      <c r="F1334" s="4" t="s">
        <v>1525</v>
      </c>
      <c r="G1334" s="5" t="s">
        <v>1513</v>
      </c>
      <c r="H1334" s="5" t="s">
        <v>1526</v>
      </c>
      <c r="I1334" s="5" t="s">
        <v>18</v>
      </c>
      <c r="J1334" s="5" t="s">
        <v>9</v>
      </c>
      <c r="K1334" s="5">
        <v>15.5</v>
      </c>
      <c r="L1334" s="5" t="s">
        <v>1527</v>
      </c>
      <c r="M1334" s="5">
        <v>1100</v>
      </c>
      <c r="N1334" s="5" t="s">
        <v>170</v>
      </c>
      <c r="O1334" s="6" t="s">
        <v>81</v>
      </c>
      <c r="P1334" s="6" t="s">
        <v>1529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18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6" t="str">
        <f>+VLOOKUP(G1334,Liste!$A$7:$H$69,8,FALSE)</f>
        <v>Résineux</v>
      </c>
      <c r="BU1334" s="296">
        <f t="shared" si="401"/>
        <v>0</v>
      </c>
      <c r="BV1334" s="298">
        <f t="shared" si="402"/>
        <v>1</v>
      </c>
      <c r="BW1334" s="317">
        <v>0</v>
      </c>
      <c r="BX1334" s="296">
        <f t="shared" si="403"/>
        <v>0.43</v>
      </c>
      <c r="BY1334">
        <f t="shared" si="404"/>
        <v>0</v>
      </c>
      <c r="BZ1334" s="302">
        <f t="shared" si="405"/>
        <v>0</v>
      </c>
      <c r="CB1334" s="297">
        <v>0.6</v>
      </c>
      <c r="CC1334" s="297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14">
        <v>44320</v>
      </c>
      <c r="C1335" s="4" t="s">
        <v>1523</v>
      </c>
      <c r="D1335" s="4" t="s">
        <v>1524</v>
      </c>
      <c r="F1335" s="4" t="s">
        <v>1525</v>
      </c>
      <c r="G1335" s="5" t="s">
        <v>1513</v>
      </c>
      <c r="H1335" s="5" t="s">
        <v>1526</v>
      </c>
      <c r="I1335" s="5" t="s">
        <v>18</v>
      </c>
      <c r="J1335" s="5" t="s">
        <v>9</v>
      </c>
      <c r="K1335" s="5">
        <v>15.5</v>
      </c>
      <c r="L1335" s="5" t="s">
        <v>1527</v>
      </c>
      <c r="M1335" s="5">
        <v>1100</v>
      </c>
      <c r="N1335" s="5" t="s">
        <v>170</v>
      </c>
      <c r="O1335" s="6" t="s">
        <v>81</v>
      </c>
      <c r="P1335" s="6" t="s">
        <v>1529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18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6" t="str">
        <f>+VLOOKUP(G1335,Liste!$A$7:$H$69,8,FALSE)</f>
        <v>Résineux</v>
      </c>
      <c r="BU1335" s="296">
        <f t="shared" si="401"/>
        <v>0</v>
      </c>
      <c r="BV1335" s="298">
        <f t="shared" si="402"/>
        <v>1</v>
      </c>
      <c r="BW1335" s="317">
        <v>0</v>
      </c>
      <c r="BX1335" s="296">
        <f t="shared" si="403"/>
        <v>0.43</v>
      </c>
      <c r="BY1335">
        <f t="shared" si="404"/>
        <v>0</v>
      </c>
      <c r="BZ1335" s="302">
        <f t="shared" si="405"/>
        <v>0</v>
      </c>
      <c r="CB1335" s="297">
        <v>0.6</v>
      </c>
      <c r="CC1335" s="297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14">
        <v>44320</v>
      </c>
      <c r="C1336" s="4" t="s">
        <v>1523</v>
      </c>
      <c r="D1336" s="4" t="s">
        <v>1524</v>
      </c>
      <c r="F1336" s="4" t="s">
        <v>1525</v>
      </c>
      <c r="G1336" s="5" t="s">
        <v>1513</v>
      </c>
      <c r="H1336" s="5" t="s">
        <v>1526</v>
      </c>
      <c r="I1336" s="5" t="s">
        <v>18</v>
      </c>
      <c r="J1336" s="5" t="s">
        <v>9</v>
      </c>
      <c r="K1336" s="5">
        <v>15.5</v>
      </c>
      <c r="L1336" s="5" t="s">
        <v>1527</v>
      </c>
      <c r="M1336" s="5">
        <v>1100</v>
      </c>
      <c r="N1336" s="5" t="s">
        <v>170</v>
      </c>
      <c r="O1336" s="6" t="s">
        <v>81</v>
      </c>
      <c r="P1336" s="6" t="s">
        <v>1529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18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6" t="str">
        <f>+VLOOKUP(G1336,Liste!$A$7:$H$69,8,FALSE)</f>
        <v>Résineux</v>
      </c>
      <c r="BU1336" s="296">
        <f t="shared" si="401"/>
        <v>0</v>
      </c>
      <c r="BV1336" s="298">
        <f t="shared" si="402"/>
        <v>1</v>
      </c>
      <c r="BW1336" s="317">
        <v>0</v>
      </c>
      <c r="BX1336" s="296">
        <f t="shared" si="403"/>
        <v>0.43</v>
      </c>
      <c r="BY1336">
        <f t="shared" si="404"/>
        <v>0</v>
      </c>
      <c r="BZ1336" s="302">
        <f t="shared" si="405"/>
        <v>0</v>
      </c>
      <c r="CB1336" s="297">
        <v>0.6</v>
      </c>
      <c r="CC1336" s="297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14">
        <v>44320</v>
      </c>
      <c r="C1337" s="4" t="s">
        <v>1523</v>
      </c>
      <c r="D1337" s="4" t="s">
        <v>1524</v>
      </c>
      <c r="F1337" s="4" t="s">
        <v>1525</v>
      </c>
      <c r="G1337" s="5" t="s">
        <v>1513</v>
      </c>
      <c r="H1337" s="5" t="s">
        <v>1526</v>
      </c>
      <c r="I1337" s="5" t="s">
        <v>18</v>
      </c>
      <c r="J1337" s="5" t="s">
        <v>9</v>
      </c>
      <c r="K1337" s="5">
        <v>15.5</v>
      </c>
      <c r="L1337" s="5" t="s">
        <v>1527</v>
      </c>
      <c r="M1337" s="5">
        <v>1100</v>
      </c>
      <c r="N1337" s="5" t="s">
        <v>170</v>
      </c>
      <c r="O1337" s="6" t="s">
        <v>81</v>
      </c>
      <c r="P1337" s="6" t="s">
        <v>1529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18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6" t="str">
        <f>+VLOOKUP(G1337,Liste!$A$7:$H$69,8,FALSE)</f>
        <v>Résineux</v>
      </c>
      <c r="BU1337" s="296">
        <f t="shared" si="401"/>
        <v>0</v>
      </c>
      <c r="BV1337" s="298">
        <f t="shared" si="402"/>
        <v>1</v>
      </c>
      <c r="BW1337" s="317">
        <v>0</v>
      </c>
      <c r="BX1337" s="296">
        <f t="shared" si="403"/>
        <v>0.43</v>
      </c>
      <c r="BY1337">
        <f t="shared" si="404"/>
        <v>0</v>
      </c>
      <c r="BZ1337" s="302">
        <f t="shared" si="405"/>
        <v>0</v>
      </c>
      <c r="CB1337" s="297">
        <v>0.6</v>
      </c>
      <c r="CC1337" s="297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14">
        <v>44320</v>
      </c>
      <c r="C1338" s="4" t="s">
        <v>1523</v>
      </c>
      <c r="D1338" s="4" t="s">
        <v>1524</v>
      </c>
      <c r="F1338" s="4" t="s">
        <v>1525</v>
      </c>
      <c r="G1338" s="5" t="s">
        <v>1513</v>
      </c>
      <c r="H1338" s="5" t="s">
        <v>1526</v>
      </c>
      <c r="I1338" s="5" t="s">
        <v>18</v>
      </c>
      <c r="J1338" s="5" t="s">
        <v>9</v>
      </c>
      <c r="K1338" s="5">
        <v>15.5</v>
      </c>
      <c r="L1338" s="5" t="s">
        <v>1527</v>
      </c>
      <c r="M1338" s="5">
        <v>1100</v>
      </c>
      <c r="N1338" s="5" t="s">
        <v>170</v>
      </c>
      <c r="O1338" s="6" t="s">
        <v>81</v>
      </c>
      <c r="P1338" s="6" t="s">
        <v>1529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18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6" t="str">
        <f>+VLOOKUP(G1338,Liste!$A$7:$H$69,8,FALSE)</f>
        <v>Résineux</v>
      </c>
      <c r="BU1338" s="296">
        <f t="shared" si="401"/>
        <v>0</v>
      </c>
      <c r="BV1338" s="298">
        <f t="shared" si="402"/>
        <v>1</v>
      </c>
      <c r="BW1338" s="317">
        <v>0</v>
      </c>
      <c r="BX1338" s="296">
        <f t="shared" si="403"/>
        <v>0.43</v>
      </c>
      <c r="BY1338">
        <f t="shared" si="404"/>
        <v>0</v>
      </c>
      <c r="BZ1338" s="302">
        <f t="shared" si="405"/>
        <v>0</v>
      </c>
      <c r="CB1338" s="297">
        <v>0.6</v>
      </c>
      <c r="CC1338" s="297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14">
        <v>44320</v>
      </c>
      <c r="C1339" s="4" t="s">
        <v>1523</v>
      </c>
      <c r="D1339" s="4" t="s">
        <v>1524</v>
      </c>
      <c r="F1339" s="4" t="s">
        <v>1525</v>
      </c>
      <c r="G1339" s="5" t="s">
        <v>1513</v>
      </c>
      <c r="H1339" s="5" t="s">
        <v>1526</v>
      </c>
      <c r="I1339" s="5" t="s">
        <v>18</v>
      </c>
      <c r="J1339" s="5" t="s">
        <v>9</v>
      </c>
      <c r="K1339" s="5">
        <v>15.5</v>
      </c>
      <c r="L1339" s="5" t="s">
        <v>1527</v>
      </c>
      <c r="M1339" s="5">
        <v>1100</v>
      </c>
      <c r="N1339" s="5" t="s">
        <v>170</v>
      </c>
      <c r="O1339" s="6" t="s">
        <v>81</v>
      </c>
      <c r="P1339" s="6" t="s">
        <v>1529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18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6" t="str">
        <f>+VLOOKUP(G1339,Liste!$A$7:$H$69,8,FALSE)</f>
        <v>Résineux</v>
      </c>
      <c r="BU1339" s="296">
        <f t="shared" si="401"/>
        <v>0</v>
      </c>
      <c r="BV1339" s="298">
        <f t="shared" si="402"/>
        <v>1</v>
      </c>
      <c r="BW1339" s="317">
        <v>0</v>
      </c>
      <c r="BX1339" s="296">
        <f t="shared" si="403"/>
        <v>0.43</v>
      </c>
      <c r="BY1339">
        <f t="shared" si="404"/>
        <v>0</v>
      </c>
      <c r="BZ1339" s="302">
        <f t="shared" si="405"/>
        <v>0</v>
      </c>
      <c r="CB1339" s="297">
        <v>0.6</v>
      </c>
      <c r="CC1339" s="297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14">
        <v>44320</v>
      </c>
      <c r="C1340" s="4" t="s">
        <v>1523</v>
      </c>
      <c r="D1340" s="4" t="s">
        <v>1524</v>
      </c>
      <c r="F1340" s="4" t="s">
        <v>1525</v>
      </c>
      <c r="G1340" s="5" t="s">
        <v>1513</v>
      </c>
      <c r="H1340" s="5" t="s">
        <v>1526</v>
      </c>
      <c r="I1340" s="5" t="s">
        <v>18</v>
      </c>
      <c r="J1340" s="5" t="s">
        <v>9</v>
      </c>
      <c r="K1340" s="5">
        <v>15.5</v>
      </c>
      <c r="L1340" s="5" t="s">
        <v>1527</v>
      </c>
      <c r="M1340" s="5">
        <v>1100</v>
      </c>
      <c r="N1340" s="5" t="s">
        <v>170</v>
      </c>
      <c r="O1340" s="6" t="s">
        <v>81</v>
      </c>
      <c r="P1340" s="6" t="s">
        <v>1529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18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6" t="str">
        <f>+VLOOKUP(G1340,Liste!$A$7:$H$69,8,FALSE)</f>
        <v>Résineux</v>
      </c>
      <c r="BU1340" s="296">
        <f t="shared" si="401"/>
        <v>0</v>
      </c>
      <c r="BV1340" s="298">
        <f t="shared" si="402"/>
        <v>1</v>
      </c>
      <c r="BW1340" s="317">
        <v>0</v>
      </c>
      <c r="BX1340" s="296">
        <f t="shared" si="403"/>
        <v>0.43</v>
      </c>
      <c r="BY1340">
        <f t="shared" si="404"/>
        <v>0</v>
      </c>
      <c r="BZ1340" s="302">
        <f t="shared" si="405"/>
        <v>0</v>
      </c>
      <c r="CB1340" s="297">
        <v>0.6</v>
      </c>
      <c r="CC1340" s="297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14">
        <v>44320</v>
      </c>
      <c r="C1341" s="4" t="s">
        <v>1523</v>
      </c>
      <c r="D1341" s="4" t="s">
        <v>1524</v>
      </c>
      <c r="F1341" s="4" t="s">
        <v>1525</v>
      </c>
      <c r="G1341" s="5" t="s">
        <v>1513</v>
      </c>
      <c r="H1341" s="5" t="s">
        <v>1526</v>
      </c>
      <c r="I1341" s="5" t="s">
        <v>18</v>
      </c>
      <c r="J1341" s="5" t="s">
        <v>9</v>
      </c>
      <c r="K1341" s="5">
        <v>15.5</v>
      </c>
      <c r="L1341" s="5" t="s">
        <v>1527</v>
      </c>
      <c r="M1341" s="5">
        <v>1100</v>
      </c>
      <c r="N1341" s="5" t="s">
        <v>170</v>
      </c>
      <c r="O1341" s="6" t="s">
        <v>81</v>
      </c>
      <c r="P1341" s="6" t="s">
        <v>1529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18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6" t="str">
        <f>+VLOOKUP(G1341,Liste!$A$7:$H$69,8,FALSE)</f>
        <v>Résineux</v>
      </c>
      <c r="BU1341" s="296">
        <f t="shared" si="401"/>
        <v>0</v>
      </c>
      <c r="BV1341" s="298">
        <f t="shared" si="402"/>
        <v>1</v>
      </c>
      <c r="BW1341" s="317">
        <v>0</v>
      </c>
      <c r="BX1341" s="296">
        <f t="shared" si="403"/>
        <v>0.43</v>
      </c>
      <c r="BY1341">
        <f t="shared" si="404"/>
        <v>0</v>
      </c>
      <c r="BZ1341" s="302">
        <f t="shared" si="405"/>
        <v>0</v>
      </c>
      <c r="CB1341" s="297">
        <v>0.6</v>
      </c>
      <c r="CC1341" s="297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14">
        <v>44320</v>
      </c>
      <c r="C1342" s="4" t="s">
        <v>1523</v>
      </c>
      <c r="D1342" s="4" t="s">
        <v>1524</v>
      </c>
      <c r="F1342" s="4" t="s">
        <v>1525</v>
      </c>
      <c r="G1342" s="5" t="s">
        <v>1513</v>
      </c>
      <c r="H1342" s="5" t="s">
        <v>1526</v>
      </c>
      <c r="I1342" s="5" t="s">
        <v>18</v>
      </c>
      <c r="J1342" s="5" t="s">
        <v>9</v>
      </c>
      <c r="K1342" s="5">
        <v>15.5</v>
      </c>
      <c r="L1342" s="5" t="s">
        <v>1527</v>
      </c>
      <c r="M1342" s="5">
        <v>1100</v>
      </c>
      <c r="N1342" s="5" t="s">
        <v>170</v>
      </c>
      <c r="O1342" s="6" t="s">
        <v>81</v>
      </c>
      <c r="P1342" s="6" t="s">
        <v>1529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18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6" t="str">
        <f>+VLOOKUP(G1342,Liste!$A$7:$H$69,8,FALSE)</f>
        <v>Résineux</v>
      </c>
      <c r="BU1342" s="296">
        <f t="shared" si="401"/>
        <v>0</v>
      </c>
      <c r="BV1342" s="298">
        <f t="shared" si="402"/>
        <v>1</v>
      </c>
      <c r="BW1342" s="317">
        <v>0</v>
      </c>
      <c r="BX1342" s="296">
        <f t="shared" si="403"/>
        <v>0.43</v>
      </c>
      <c r="BY1342">
        <f t="shared" si="404"/>
        <v>0</v>
      </c>
      <c r="BZ1342" s="302">
        <f t="shared" si="405"/>
        <v>0</v>
      </c>
      <c r="CB1342" s="297">
        <v>0.6</v>
      </c>
      <c r="CC1342" s="297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14">
        <v>44320</v>
      </c>
      <c r="C1343" s="4" t="s">
        <v>1523</v>
      </c>
      <c r="D1343" s="4" t="s">
        <v>1524</v>
      </c>
      <c r="F1343" s="4" t="s">
        <v>1525</v>
      </c>
      <c r="G1343" s="5" t="s">
        <v>1513</v>
      </c>
      <c r="H1343" s="5" t="s">
        <v>1526</v>
      </c>
      <c r="I1343" s="5" t="s">
        <v>18</v>
      </c>
      <c r="J1343" s="5" t="s">
        <v>9</v>
      </c>
      <c r="K1343" s="5">
        <v>15.5</v>
      </c>
      <c r="L1343" s="5" t="s">
        <v>1527</v>
      </c>
      <c r="M1343" s="5">
        <v>1100</v>
      </c>
      <c r="N1343" s="5" t="s">
        <v>170</v>
      </c>
      <c r="O1343" s="6" t="s">
        <v>81</v>
      </c>
      <c r="P1343" s="6" t="s">
        <v>1529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18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6" t="str">
        <f>+VLOOKUP(G1343,Liste!$A$7:$H$69,8,FALSE)</f>
        <v>Résineux</v>
      </c>
      <c r="BU1343" s="296">
        <f t="shared" si="401"/>
        <v>0</v>
      </c>
      <c r="BV1343" s="298">
        <f t="shared" si="402"/>
        <v>1</v>
      </c>
      <c r="BW1343" s="317">
        <v>0</v>
      </c>
      <c r="BX1343" s="296">
        <f t="shared" si="403"/>
        <v>0.43</v>
      </c>
      <c r="BY1343">
        <f t="shared" si="404"/>
        <v>0</v>
      </c>
      <c r="BZ1343" s="302">
        <f t="shared" si="405"/>
        <v>0</v>
      </c>
      <c r="CB1343" s="297">
        <v>0.6</v>
      </c>
      <c r="CC1343" s="297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14">
        <v>44320</v>
      </c>
      <c r="C1344" s="4" t="s">
        <v>1523</v>
      </c>
      <c r="D1344" s="4" t="s">
        <v>1524</v>
      </c>
      <c r="F1344" s="4" t="s">
        <v>1525</v>
      </c>
      <c r="G1344" s="5" t="s">
        <v>1513</v>
      </c>
      <c r="H1344" s="5" t="s">
        <v>1526</v>
      </c>
      <c r="I1344" s="5" t="s">
        <v>18</v>
      </c>
      <c r="J1344" s="5" t="s">
        <v>9</v>
      </c>
      <c r="K1344" s="5">
        <v>15.5</v>
      </c>
      <c r="L1344" s="5" t="s">
        <v>1527</v>
      </c>
      <c r="M1344" s="5">
        <v>1100</v>
      </c>
      <c r="N1344" s="5" t="s">
        <v>170</v>
      </c>
      <c r="O1344" s="6" t="s">
        <v>81</v>
      </c>
      <c r="P1344" s="6" t="s">
        <v>1529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18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6" t="str">
        <f>+VLOOKUP(G1344,Liste!$A$7:$H$69,8,FALSE)</f>
        <v>Résineux</v>
      </c>
      <c r="BU1344" s="296">
        <f t="shared" si="401"/>
        <v>0</v>
      </c>
      <c r="BV1344" s="298">
        <f t="shared" si="402"/>
        <v>1</v>
      </c>
      <c r="BW1344" s="317">
        <v>0</v>
      </c>
      <c r="BX1344" s="296">
        <f t="shared" si="403"/>
        <v>0.43</v>
      </c>
      <c r="BY1344">
        <f t="shared" si="404"/>
        <v>0</v>
      </c>
      <c r="BZ1344" s="302">
        <f t="shared" si="405"/>
        <v>0</v>
      </c>
      <c r="CB1344" s="297">
        <v>0.6</v>
      </c>
      <c r="CC1344" s="297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14">
        <v>44320</v>
      </c>
      <c r="C1345" s="4" t="s">
        <v>1523</v>
      </c>
      <c r="D1345" s="4" t="s">
        <v>1524</v>
      </c>
      <c r="F1345" s="4" t="s">
        <v>1525</v>
      </c>
      <c r="G1345" s="5" t="s">
        <v>1513</v>
      </c>
      <c r="H1345" s="5" t="s">
        <v>1526</v>
      </c>
      <c r="I1345" s="5" t="s">
        <v>18</v>
      </c>
      <c r="J1345" s="5" t="s">
        <v>9</v>
      </c>
      <c r="K1345" s="5">
        <v>15.5</v>
      </c>
      <c r="L1345" s="5" t="s">
        <v>1527</v>
      </c>
      <c r="M1345" s="5">
        <v>1100</v>
      </c>
      <c r="N1345" s="5" t="s">
        <v>170</v>
      </c>
      <c r="O1345" s="6" t="s">
        <v>81</v>
      </c>
      <c r="P1345" s="6" t="s">
        <v>1529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18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6" t="str">
        <f>+VLOOKUP(G1345,Liste!$A$7:$H$69,8,FALSE)</f>
        <v>Résineux</v>
      </c>
      <c r="BU1345" s="296">
        <f t="shared" si="401"/>
        <v>0</v>
      </c>
      <c r="BV1345" s="298">
        <f t="shared" si="402"/>
        <v>1</v>
      </c>
      <c r="BW1345" s="317">
        <v>0</v>
      </c>
      <c r="BX1345" s="296">
        <f t="shared" si="403"/>
        <v>0.43</v>
      </c>
      <c r="BY1345">
        <f t="shared" si="404"/>
        <v>0</v>
      </c>
      <c r="BZ1345" s="302">
        <f t="shared" si="405"/>
        <v>0</v>
      </c>
      <c r="CB1345" s="297">
        <v>0.6</v>
      </c>
      <c r="CC1345" s="297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14">
        <v>44320</v>
      </c>
      <c r="C1346" s="4" t="s">
        <v>1523</v>
      </c>
      <c r="D1346" s="4" t="s">
        <v>1524</v>
      </c>
      <c r="F1346" s="4" t="s">
        <v>1525</v>
      </c>
      <c r="G1346" s="5" t="s">
        <v>1513</v>
      </c>
      <c r="H1346" s="5" t="s">
        <v>1526</v>
      </c>
      <c r="I1346" s="5" t="s">
        <v>18</v>
      </c>
      <c r="J1346" s="5" t="s">
        <v>9</v>
      </c>
      <c r="K1346" s="5">
        <v>15.5</v>
      </c>
      <c r="L1346" s="5" t="s">
        <v>1527</v>
      </c>
      <c r="M1346" s="5">
        <v>1100</v>
      </c>
      <c r="N1346" s="5" t="s">
        <v>170</v>
      </c>
      <c r="O1346" s="6" t="s">
        <v>81</v>
      </c>
      <c r="P1346" s="6" t="s">
        <v>1529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18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6" t="str">
        <f>+VLOOKUP(G1346,Liste!$A$7:$H$69,8,FALSE)</f>
        <v>Résineux</v>
      </c>
      <c r="BU1346" s="296">
        <f t="shared" si="401"/>
        <v>0</v>
      </c>
      <c r="BV1346" s="298">
        <f t="shared" si="402"/>
        <v>1</v>
      </c>
      <c r="BW1346" s="317">
        <v>0</v>
      </c>
      <c r="BX1346" s="296">
        <f t="shared" si="403"/>
        <v>0.43</v>
      </c>
      <c r="BY1346">
        <f t="shared" si="404"/>
        <v>0</v>
      </c>
      <c r="BZ1346" s="302">
        <f t="shared" si="405"/>
        <v>0</v>
      </c>
      <c r="CB1346" s="297">
        <v>0.6</v>
      </c>
      <c r="CC1346" s="297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14">
        <v>44320</v>
      </c>
      <c r="C1347" s="4" t="s">
        <v>1523</v>
      </c>
      <c r="D1347" s="4" t="s">
        <v>1524</v>
      </c>
      <c r="F1347" s="4" t="s">
        <v>1525</v>
      </c>
      <c r="G1347" s="5" t="s">
        <v>1513</v>
      </c>
      <c r="H1347" s="5" t="s">
        <v>1526</v>
      </c>
      <c r="I1347" s="5" t="s">
        <v>18</v>
      </c>
      <c r="J1347" s="5" t="s">
        <v>9</v>
      </c>
      <c r="K1347" s="5">
        <v>15.5</v>
      </c>
      <c r="L1347" s="5" t="s">
        <v>1527</v>
      </c>
      <c r="M1347" s="5">
        <v>1100</v>
      </c>
      <c r="N1347" s="5" t="s">
        <v>170</v>
      </c>
      <c r="O1347" s="6" t="s">
        <v>81</v>
      </c>
      <c r="P1347" s="6" t="s">
        <v>1529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18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6" t="str">
        <f>+VLOOKUP(G1347,Liste!$A$7:$H$69,8,FALSE)</f>
        <v>Résineux</v>
      </c>
      <c r="BU1347" s="296">
        <f t="shared" si="401"/>
        <v>0</v>
      </c>
      <c r="BV1347" s="298">
        <f t="shared" si="402"/>
        <v>1</v>
      </c>
      <c r="BW1347" s="317">
        <v>0</v>
      </c>
      <c r="BX1347" s="296">
        <f t="shared" si="403"/>
        <v>0.43</v>
      </c>
      <c r="BY1347">
        <f t="shared" si="404"/>
        <v>0</v>
      </c>
      <c r="BZ1347" s="302">
        <f t="shared" si="405"/>
        <v>0</v>
      </c>
      <c r="CB1347" s="297">
        <v>0.6</v>
      </c>
      <c r="CC1347" s="297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14">
        <v>44320</v>
      </c>
      <c r="C1348" s="4" t="s">
        <v>1523</v>
      </c>
      <c r="D1348" s="4" t="s">
        <v>1524</v>
      </c>
      <c r="F1348" s="4" t="s">
        <v>1525</v>
      </c>
      <c r="G1348" s="5" t="s">
        <v>1513</v>
      </c>
      <c r="H1348" s="5" t="s">
        <v>1526</v>
      </c>
      <c r="I1348" s="5" t="s">
        <v>18</v>
      </c>
      <c r="J1348" s="5" t="s">
        <v>9</v>
      </c>
      <c r="K1348" s="5">
        <v>15.5</v>
      </c>
      <c r="L1348" s="5" t="s">
        <v>1527</v>
      </c>
      <c r="M1348" s="5">
        <v>1100</v>
      </c>
      <c r="N1348" s="5" t="s">
        <v>170</v>
      </c>
      <c r="O1348" s="6" t="s">
        <v>81</v>
      </c>
      <c r="P1348" s="6" t="s">
        <v>1529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18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6" t="str">
        <f>+VLOOKUP(G1348,Liste!$A$7:$H$69,8,FALSE)</f>
        <v>Résineux</v>
      </c>
      <c r="BU1348" s="296">
        <f t="shared" ref="BU1348:BU1411" si="420">IF(BT1348="Résineux",0%,100%)</f>
        <v>0</v>
      </c>
      <c r="BV1348" s="298">
        <f t="shared" ref="BV1348:BV1411" si="421">+IF(BT1348="Résineux",100%,0%)</f>
        <v>1</v>
      </c>
      <c r="BW1348" s="317">
        <v>0</v>
      </c>
      <c r="BX1348" s="296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2">
        <f t="shared" ref="BZ1348:BZ1411" si="424">+IF(BJ1348&gt;=31,0,BY1348+BZ1347)</f>
        <v>0</v>
      </c>
      <c r="CB1348" s="297">
        <v>0.6</v>
      </c>
      <c r="CC1348" s="297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14">
        <v>44320</v>
      </c>
      <c r="C1349" s="4" t="s">
        <v>1523</v>
      </c>
      <c r="D1349" s="4" t="s">
        <v>1524</v>
      </c>
      <c r="F1349" s="4" t="s">
        <v>1525</v>
      </c>
      <c r="G1349" s="5" t="s">
        <v>1513</v>
      </c>
      <c r="H1349" s="5" t="s">
        <v>1526</v>
      </c>
      <c r="I1349" s="5" t="s">
        <v>18</v>
      </c>
      <c r="J1349" s="5" t="s">
        <v>9</v>
      </c>
      <c r="K1349" s="5">
        <v>15.5</v>
      </c>
      <c r="L1349" s="5" t="s">
        <v>1527</v>
      </c>
      <c r="M1349" s="5">
        <v>1100</v>
      </c>
      <c r="N1349" s="5" t="s">
        <v>170</v>
      </c>
      <c r="O1349" s="6" t="s">
        <v>81</v>
      </c>
      <c r="P1349" s="6" t="s">
        <v>1529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18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6" t="str">
        <f>+VLOOKUP(G1349,Liste!$A$7:$H$69,8,FALSE)</f>
        <v>Résineux</v>
      </c>
      <c r="BU1349" s="296">
        <f t="shared" si="420"/>
        <v>0</v>
      </c>
      <c r="BV1349" s="298">
        <f t="shared" si="421"/>
        <v>1</v>
      </c>
      <c r="BW1349" s="317">
        <v>0</v>
      </c>
      <c r="BX1349" s="296">
        <f t="shared" si="422"/>
        <v>0.43</v>
      </c>
      <c r="BY1349">
        <f t="shared" si="423"/>
        <v>0</v>
      </c>
      <c r="BZ1349" s="302">
        <f t="shared" si="424"/>
        <v>0</v>
      </c>
      <c r="CB1349" s="297">
        <v>0.6</v>
      </c>
      <c r="CC1349" s="297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14">
        <v>44320</v>
      </c>
      <c r="C1350" s="4" t="s">
        <v>1523</v>
      </c>
      <c r="D1350" s="4" t="s">
        <v>1524</v>
      </c>
      <c r="F1350" s="4" t="s">
        <v>1525</v>
      </c>
      <c r="G1350" s="5" t="s">
        <v>1513</v>
      </c>
      <c r="H1350" s="5" t="s">
        <v>1526</v>
      </c>
      <c r="I1350" s="5" t="s">
        <v>18</v>
      </c>
      <c r="J1350" s="5" t="s">
        <v>9</v>
      </c>
      <c r="K1350" s="5">
        <v>15.5</v>
      </c>
      <c r="L1350" s="5" t="s">
        <v>1527</v>
      </c>
      <c r="M1350" s="5">
        <v>1100</v>
      </c>
      <c r="N1350" s="5" t="s">
        <v>170</v>
      </c>
      <c r="O1350" s="6" t="s">
        <v>81</v>
      </c>
      <c r="P1350" s="6" t="s">
        <v>1529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18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6" t="str">
        <f>+VLOOKUP(G1350,Liste!$A$7:$H$69,8,FALSE)</f>
        <v>Résineux</v>
      </c>
      <c r="BU1350" s="296">
        <f t="shared" si="420"/>
        <v>0</v>
      </c>
      <c r="BV1350" s="298">
        <f t="shared" si="421"/>
        <v>1</v>
      </c>
      <c r="BW1350" s="317">
        <v>0</v>
      </c>
      <c r="BX1350" s="296">
        <f t="shared" si="422"/>
        <v>0.43</v>
      </c>
      <c r="BY1350">
        <f t="shared" si="423"/>
        <v>0</v>
      </c>
      <c r="BZ1350" s="302">
        <f t="shared" si="424"/>
        <v>0</v>
      </c>
      <c r="CB1350" s="297">
        <v>0.6</v>
      </c>
      <c r="CC1350" s="297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14">
        <v>44320</v>
      </c>
      <c r="C1351" s="4" t="s">
        <v>1523</v>
      </c>
      <c r="D1351" s="4" t="s">
        <v>1524</v>
      </c>
      <c r="F1351" s="4" t="s">
        <v>1525</v>
      </c>
      <c r="G1351" s="5" t="s">
        <v>1513</v>
      </c>
      <c r="H1351" s="5" t="s">
        <v>1526</v>
      </c>
      <c r="I1351" s="5" t="s">
        <v>18</v>
      </c>
      <c r="J1351" s="5" t="s">
        <v>9</v>
      </c>
      <c r="K1351" s="5">
        <v>15.5</v>
      </c>
      <c r="L1351" s="5" t="s">
        <v>1527</v>
      </c>
      <c r="M1351" s="5">
        <v>1100</v>
      </c>
      <c r="N1351" s="5" t="s">
        <v>170</v>
      </c>
      <c r="O1351" s="6" t="s">
        <v>81</v>
      </c>
      <c r="P1351" s="6" t="s">
        <v>1529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18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6" t="str">
        <f>+VLOOKUP(G1351,Liste!$A$7:$H$69,8,FALSE)</f>
        <v>Résineux</v>
      </c>
      <c r="BU1351" s="296">
        <f t="shared" si="420"/>
        <v>0</v>
      </c>
      <c r="BV1351" s="298">
        <f t="shared" si="421"/>
        <v>1</v>
      </c>
      <c r="BW1351" s="317">
        <v>0</v>
      </c>
      <c r="BX1351" s="296">
        <f t="shared" si="422"/>
        <v>0.43</v>
      </c>
      <c r="BY1351">
        <f t="shared" si="423"/>
        <v>0</v>
      </c>
      <c r="BZ1351" s="302">
        <f t="shared" si="424"/>
        <v>0</v>
      </c>
      <c r="CB1351" s="297">
        <v>0.6</v>
      </c>
      <c r="CC1351" s="297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14">
        <v>44320</v>
      </c>
      <c r="C1352" s="4" t="s">
        <v>1523</v>
      </c>
      <c r="D1352" s="4" t="s">
        <v>1524</v>
      </c>
      <c r="F1352" s="4" t="s">
        <v>1525</v>
      </c>
      <c r="G1352" s="5" t="s">
        <v>1513</v>
      </c>
      <c r="H1352" s="5" t="s">
        <v>1526</v>
      </c>
      <c r="I1352" s="5" t="s">
        <v>18</v>
      </c>
      <c r="J1352" s="5" t="s">
        <v>9</v>
      </c>
      <c r="K1352" s="5">
        <v>15.5</v>
      </c>
      <c r="L1352" s="5" t="s">
        <v>1527</v>
      </c>
      <c r="M1352" s="5">
        <v>1100</v>
      </c>
      <c r="N1352" s="5" t="s">
        <v>170</v>
      </c>
      <c r="O1352" s="6" t="s">
        <v>81</v>
      </c>
      <c r="P1352" s="6" t="s">
        <v>1529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18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6" t="str">
        <f>+VLOOKUP(G1352,Liste!$A$7:$H$69,8,FALSE)</f>
        <v>Résineux</v>
      </c>
      <c r="BU1352" s="296">
        <f t="shared" si="420"/>
        <v>0</v>
      </c>
      <c r="BV1352" s="298">
        <f t="shared" si="421"/>
        <v>1</v>
      </c>
      <c r="BW1352" s="317">
        <v>0</v>
      </c>
      <c r="BX1352" s="296">
        <f t="shared" si="422"/>
        <v>0.43</v>
      </c>
      <c r="BY1352">
        <f t="shared" si="423"/>
        <v>0</v>
      </c>
      <c r="BZ1352" s="302">
        <f t="shared" si="424"/>
        <v>0</v>
      </c>
      <c r="CB1352" s="297">
        <v>0.6</v>
      </c>
      <c r="CC1352" s="297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14">
        <v>44320</v>
      </c>
      <c r="C1353" s="4" t="s">
        <v>1523</v>
      </c>
      <c r="D1353" s="4" t="s">
        <v>1524</v>
      </c>
      <c r="F1353" s="4" t="s">
        <v>1525</v>
      </c>
      <c r="G1353" s="5" t="s">
        <v>1513</v>
      </c>
      <c r="H1353" s="5" t="s">
        <v>1526</v>
      </c>
      <c r="I1353" s="5" t="s">
        <v>18</v>
      </c>
      <c r="J1353" s="5" t="s">
        <v>9</v>
      </c>
      <c r="K1353" s="5">
        <v>15.5</v>
      </c>
      <c r="L1353" s="5" t="s">
        <v>1527</v>
      </c>
      <c r="M1353" s="5">
        <v>1100</v>
      </c>
      <c r="N1353" s="5" t="s">
        <v>170</v>
      </c>
      <c r="O1353" s="6" t="s">
        <v>81</v>
      </c>
      <c r="P1353" s="6" t="s">
        <v>1529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18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6" t="str">
        <f>+VLOOKUP(G1353,Liste!$A$7:$H$69,8,FALSE)</f>
        <v>Résineux</v>
      </c>
      <c r="BU1353" s="296">
        <f t="shared" si="420"/>
        <v>0</v>
      </c>
      <c r="BV1353" s="298">
        <f t="shared" si="421"/>
        <v>1</v>
      </c>
      <c r="BW1353" s="317">
        <v>0</v>
      </c>
      <c r="BX1353" s="296">
        <f t="shared" si="422"/>
        <v>0.43</v>
      </c>
      <c r="BY1353">
        <f t="shared" si="423"/>
        <v>0</v>
      </c>
      <c r="BZ1353" s="302">
        <f t="shared" si="424"/>
        <v>0</v>
      </c>
      <c r="CB1353" s="297">
        <v>0.6</v>
      </c>
      <c r="CC1353" s="297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14">
        <v>44320</v>
      </c>
      <c r="C1354" s="4" t="s">
        <v>1523</v>
      </c>
      <c r="D1354" s="4" t="s">
        <v>1524</v>
      </c>
      <c r="F1354" s="4" t="s">
        <v>1525</v>
      </c>
      <c r="G1354" s="5" t="s">
        <v>1513</v>
      </c>
      <c r="H1354" s="5" t="s">
        <v>1526</v>
      </c>
      <c r="I1354" s="5" t="s">
        <v>18</v>
      </c>
      <c r="J1354" s="5" t="s">
        <v>9</v>
      </c>
      <c r="K1354" s="5">
        <v>15.5</v>
      </c>
      <c r="L1354" s="5" t="s">
        <v>1527</v>
      </c>
      <c r="M1354" s="5">
        <v>1100</v>
      </c>
      <c r="N1354" s="5" t="s">
        <v>170</v>
      </c>
      <c r="O1354" s="6" t="s">
        <v>81</v>
      </c>
      <c r="P1354" s="6" t="s">
        <v>1529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18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6" t="str">
        <f>+VLOOKUP(G1354,Liste!$A$7:$H$69,8,FALSE)</f>
        <v>Résineux</v>
      </c>
      <c r="BU1354" s="296">
        <f t="shared" si="420"/>
        <v>0</v>
      </c>
      <c r="BV1354" s="298">
        <f t="shared" si="421"/>
        <v>1</v>
      </c>
      <c r="BW1354" s="317">
        <v>0</v>
      </c>
      <c r="BX1354" s="296">
        <f t="shared" si="422"/>
        <v>0.43</v>
      </c>
      <c r="BY1354">
        <f t="shared" si="423"/>
        <v>0</v>
      </c>
      <c r="BZ1354" s="302">
        <f t="shared" si="424"/>
        <v>0</v>
      </c>
      <c r="CB1354" s="297">
        <v>0.6</v>
      </c>
      <c r="CC1354" s="297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14">
        <v>44320</v>
      </c>
      <c r="C1355" s="4" t="s">
        <v>1523</v>
      </c>
      <c r="D1355" s="4" t="s">
        <v>1524</v>
      </c>
      <c r="F1355" s="4" t="s">
        <v>1525</v>
      </c>
      <c r="G1355" s="5" t="s">
        <v>1513</v>
      </c>
      <c r="H1355" s="5" t="s">
        <v>1526</v>
      </c>
      <c r="I1355" s="5" t="s">
        <v>18</v>
      </c>
      <c r="J1355" s="5" t="s">
        <v>9</v>
      </c>
      <c r="K1355" s="5">
        <v>15.5</v>
      </c>
      <c r="L1355" s="5" t="s">
        <v>1527</v>
      </c>
      <c r="M1355" s="5">
        <v>1100</v>
      </c>
      <c r="N1355" s="5" t="s">
        <v>170</v>
      </c>
      <c r="O1355" s="6" t="s">
        <v>81</v>
      </c>
      <c r="P1355" s="6" t="s">
        <v>1529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18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6" t="str">
        <f>+VLOOKUP(G1355,Liste!$A$7:$H$69,8,FALSE)</f>
        <v>Résineux</v>
      </c>
      <c r="BU1355" s="296">
        <f t="shared" si="420"/>
        <v>0</v>
      </c>
      <c r="BV1355" s="298">
        <f t="shared" si="421"/>
        <v>1</v>
      </c>
      <c r="BW1355" s="317">
        <v>0</v>
      </c>
      <c r="BX1355" s="296">
        <f t="shared" si="422"/>
        <v>0.43</v>
      </c>
      <c r="BY1355">
        <f t="shared" si="423"/>
        <v>0</v>
      </c>
      <c r="BZ1355" s="302">
        <f t="shared" si="424"/>
        <v>0</v>
      </c>
      <c r="CB1355" s="297">
        <v>0.6</v>
      </c>
      <c r="CC1355" s="297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14">
        <v>44320</v>
      </c>
      <c r="C1356" s="4" t="s">
        <v>1523</v>
      </c>
      <c r="D1356" s="4" t="s">
        <v>1524</v>
      </c>
      <c r="F1356" s="4" t="s">
        <v>1525</v>
      </c>
      <c r="G1356" s="5" t="s">
        <v>1513</v>
      </c>
      <c r="H1356" s="5" t="s">
        <v>1526</v>
      </c>
      <c r="I1356" s="5" t="s">
        <v>18</v>
      </c>
      <c r="J1356" s="5" t="s">
        <v>9</v>
      </c>
      <c r="K1356" s="5">
        <v>15.5</v>
      </c>
      <c r="L1356" s="5" t="s">
        <v>1527</v>
      </c>
      <c r="M1356" s="5">
        <v>1100</v>
      </c>
      <c r="N1356" s="5" t="s">
        <v>170</v>
      </c>
      <c r="O1356" s="6" t="s">
        <v>81</v>
      </c>
      <c r="P1356" s="6" t="s">
        <v>1529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18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6" t="str">
        <f>+VLOOKUP(G1356,Liste!$A$7:$H$69,8,FALSE)</f>
        <v>Résineux</v>
      </c>
      <c r="BU1356" s="296">
        <f t="shared" si="420"/>
        <v>0</v>
      </c>
      <c r="BV1356" s="298">
        <f t="shared" si="421"/>
        <v>1</v>
      </c>
      <c r="BW1356" s="317">
        <v>0</v>
      </c>
      <c r="BX1356" s="296">
        <f t="shared" si="422"/>
        <v>0.43</v>
      </c>
      <c r="BY1356">
        <f t="shared" si="423"/>
        <v>0</v>
      </c>
      <c r="BZ1356" s="302">
        <f t="shared" si="424"/>
        <v>0</v>
      </c>
      <c r="CB1356" s="297">
        <v>0.6</v>
      </c>
      <c r="CC1356" s="297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14">
        <v>44320</v>
      </c>
      <c r="C1357" s="4" t="s">
        <v>1523</v>
      </c>
      <c r="D1357" s="4" t="s">
        <v>1524</v>
      </c>
      <c r="F1357" s="4" t="s">
        <v>1525</v>
      </c>
      <c r="G1357" s="5" t="s">
        <v>1513</v>
      </c>
      <c r="H1357" s="5" t="s">
        <v>1526</v>
      </c>
      <c r="I1357" s="5" t="s">
        <v>18</v>
      </c>
      <c r="J1357" s="5" t="s">
        <v>9</v>
      </c>
      <c r="K1357" s="5">
        <v>15.5</v>
      </c>
      <c r="L1357" s="5" t="s">
        <v>1527</v>
      </c>
      <c r="M1357" s="5">
        <v>1100</v>
      </c>
      <c r="N1357" s="5" t="s">
        <v>170</v>
      </c>
      <c r="O1357" s="6" t="s">
        <v>81</v>
      </c>
      <c r="P1357" s="6" t="s">
        <v>1529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18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6" t="str">
        <f>+VLOOKUP(G1357,Liste!$A$7:$H$69,8,FALSE)</f>
        <v>Résineux</v>
      </c>
      <c r="BU1357" s="296">
        <f t="shared" si="420"/>
        <v>0</v>
      </c>
      <c r="BV1357" s="298">
        <f t="shared" si="421"/>
        <v>1</v>
      </c>
      <c r="BW1357" s="317">
        <v>0</v>
      </c>
      <c r="BX1357" s="296">
        <f t="shared" si="422"/>
        <v>0.43</v>
      </c>
      <c r="BY1357">
        <f t="shared" si="423"/>
        <v>0</v>
      </c>
      <c r="BZ1357" s="302">
        <f t="shared" si="424"/>
        <v>0</v>
      </c>
      <c r="CB1357" s="297">
        <v>0.6</v>
      </c>
      <c r="CC1357" s="297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14">
        <v>44320</v>
      </c>
      <c r="C1358" s="4" t="s">
        <v>1523</v>
      </c>
      <c r="D1358" s="4" t="s">
        <v>1524</v>
      </c>
      <c r="F1358" s="4" t="s">
        <v>1525</v>
      </c>
      <c r="G1358" s="5" t="s">
        <v>1513</v>
      </c>
      <c r="H1358" s="5" t="s">
        <v>1526</v>
      </c>
      <c r="I1358" s="5" t="s">
        <v>18</v>
      </c>
      <c r="J1358" s="5" t="s">
        <v>9</v>
      </c>
      <c r="K1358" s="5">
        <v>15.5</v>
      </c>
      <c r="L1358" s="5" t="s">
        <v>1527</v>
      </c>
      <c r="M1358" s="5">
        <v>1100</v>
      </c>
      <c r="N1358" s="5" t="s">
        <v>170</v>
      </c>
      <c r="O1358" s="6" t="s">
        <v>81</v>
      </c>
      <c r="P1358" s="6" t="s">
        <v>1529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18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6" t="str">
        <f>+VLOOKUP(G1358,Liste!$A$7:$H$69,8,FALSE)</f>
        <v>Résineux</v>
      </c>
      <c r="BU1358" s="296">
        <f t="shared" si="420"/>
        <v>0</v>
      </c>
      <c r="BV1358" s="298">
        <f t="shared" si="421"/>
        <v>1</v>
      </c>
      <c r="BW1358" s="317">
        <v>0</v>
      </c>
      <c r="BX1358" s="296">
        <f t="shared" si="422"/>
        <v>0.43</v>
      </c>
      <c r="BY1358">
        <f t="shared" si="423"/>
        <v>0</v>
      </c>
      <c r="BZ1358" s="302">
        <f t="shared" si="424"/>
        <v>0</v>
      </c>
      <c r="CB1358" s="297">
        <v>0.6</v>
      </c>
      <c r="CC1358" s="297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14">
        <v>44320</v>
      </c>
      <c r="C1359" s="4" t="s">
        <v>1523</v>
      </c>
      <c r="D1359" s="4" t="s">
        <v>1524</v>
      </c>
      <c r="F1359" s="4" t="s">
        <v>1525</v>
      </c>
      <c r="G1359" s="5" t="s">
        <v>1513</v>
      </c>
      <c r="H1359" s="5" t="s">
        <v>1526</v>
      </c>
      <c r="I1359" s="5" t="s">
        <v>18</v>
      </c>
      <c r="J1359" s="5" t="s">
        <v>9</v>
      </c>
      <c r="K1359" s="5">
        <v>15.5</v>
      </c>
      <c r="L1359" s="5" t="s">
        <v>1527</v>
      </c>
      <c r="M1359" s="5">
        <v>1100</v>
      </c>
      <c r="N1359" s="5" t="s">
        <v>170</v>
      </c>
      <c r="O1359" s="6" t="s">
        <v>81</v>
      </c>
      <c r="P1359" s="6" t="s">
        <v>1529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18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6" t="str">
        <f>+VLOOKUP(G1359,Liste!$A$7:$H$69,8,FALSE)</f>
        <v>Résineux</v>
      </c>
      <c r="BU1359" s="296">
        <f t="shared" si="420"/>
        <v>0</v>
      </c>
      <c r="BV1359" s="298">
        <f t="shared" si="421"/>
        <v>1</v>
      </c>
      <c r="BW1359" s="317">
        <v>0</v>
      </c>
      <c r="BX1359" s="296">
        <f t="shared" si="422"/>
        <v>0.43</v>
      </c>
      <c r="BY1359">
        <f t="shared" si="423"/>
        <v>0</v>
      </c>
      <c r="BZ1359" s="302">
        <f t="shared" si="424"/>
        <v>0</v>
      </c>
      <c r="CB1359" s="297">
        <v>0.6</v>
      </c>
      <c r="CC1359" s="297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14">
        <v>44320</v>
      </c>
      <c r="C1360" s="4" t="s">
        <v>1523</v>
      </c>
      <c r="D1360" s="4" t="s">
        <v>1524</v>
      </c>
      <c r="F1360" s="4" t="s">
        <v>1525</v>
      </c>
      <c r="G1360" s="5" t="s">
        <v>1513</v>
      </c>
      <c r="H1360" s="5" t="s">
        <v>1526</v>
      </c>
      <c r="I1360" s="5" t="s">
        <v>18</v>
      </c>
      <c r="J1360" s="5" t="s">
        <v>9</v>
      </c>
      <c r="K1360" s="5">
        <v>15.5</v>
      </c>
      <c r="L1360" s="5" t="s">
        <v>1527</v>
      </c>
      <c r="M1360" s="5">
        <v>1100</v>
      </c>
      <c r="N1360" s="5" t="s">
        <v>170</v>
      </c>
      <c r="O1360" s="6" t="s">
        <v>81</v>
      </c>
      <c r="P1360" s="6" t="s">
        <v>1529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18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6" t="str">
        <f>+VLOOKUP(G1360,Liste!$A$7:$H$69,8,FALSE)</f>
        <v>Résineux</v>
      </c>
      <c r="BU1360" s="296">
        <f t="shared" si="420"/>
        <v>0</v>
      </c>
      <c r="BV1360" s="298">
        <f t="shared" si="421"/>
        <v>1</v>
      </c>
      <c r="BW1360" s="317">
        <v>0</v>
      </c>
      <c r="BX1360" s="296">
        <f t="shared" si="422"/>
        <v>0.43</v>
      </c>
      <c r="BY1360">
        <f t="shared" si="423"/>
        <v>0</v>
      </c>
      <c r="BZ1360" s="302">
        <f t="shared" si="424"/>
        <v>0</v>
      </c>
      <c r="CB1360" s="297">
        <v>0.6</v>
      </c>
      <c r="CC1360" s="297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14">
        <v>44320</v>
      </c>
      <c r="C1361" s="4" t="s">
        <v>1523</v>
      </c>
      <c r="D1361" s="4" t="s">
        <v>1524</v>
      </c>
      <c r="F1361" s="4" t="s">
        <v>1525</v>
      </c>
      <c r="G1361" s="5" t="s">
        <v>1513</v>
      </c>
      <c r="H1361" s="5" t="s">
        <v>1526</v>
      </c>
      <c r="I1361" s="5" t="s">
        <v>18</v>
      </c>
      <c r="J1361" s="5" t="s">
        <v>9</v>
      </c>
      <c r="K1361" s="5">
        <v>15.5</v>
      </c>
      <c r="L1361" s="5" t="s">
        <v>1527</v>
      </c>
      <c r="M1361" s="5">
        <v>1100</v>
      </c>
      <c r="N1361" s="5" t="s">
        <v>170</v>
      </c>
      <c r="O1361" s="6" t="s">
        <v>81</v>
      </c>
      <c r="P1361" s="6" t="s">
        <v>1529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18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6" t="str">
        <f>+VLOOKUP(G1361,Liste!$A$7:$H$69,8,FALSE)</f>
        <v>Résineux</v>
      </c>
      <c r="BU1361" s="296">
        <f t="shared" si="420"/>
        <v>0</v>
      </c>
      <c r="BV1361" s="298">
        <f t="shared" si="421"/>
        <v>1</v>
      </c>
      <c r="BW1361" s="317">
        <v>0</v>
      </c>
      <c r="BX1361" s="296">
        <f t="shared" si="422"/>
        <v>0.43</v>
      </c>
      <c r="BY1361">
        <f t="shared" si="423"/>
        <v>0</v>
      </c>
      <c r="BZ1361" s="302">
        <f t="shared" si="424"/>
        <v>0</v>
      </c>
      <c r="CB1361" s="297">
        <v>0.6</v>
      </c>
      <c r="CC1361" s="297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14">
        <v>44320</v>
      </c>
      <c r="C1362" s="4" t="s">
        <v>1523</v>
      </c>
      <c r="D1362" s="4" t="s">
        <v>1524</v>
      </c>
      <c r="F1362" s="4" t="s">
        <v>1525</v>
      </c>
      <c r="G1362" s="5" t="s">
        <v>1513</v>
      </c>
      <c r="H1362" s="5" t="s">
        <v>1526</v>
      </c>
      <c r="I1362" s="5" t="s">
        <v>18</v>
      </c>
      <c r="J1362" s="5" t="s">
        <v>9</v>
      </c>
      <c r="K1362" s="5">
        <v>15.5</v>
      </c>
      <c r="L1362" s="5" t="s">
        <v>1527</v>
      </c>
      <c r="M1362" s="5">
        <v>1100</v>
      </c>
      <c r="N1362" s="5" t="s">
        <v>170</v>
      </c>
      <c r="O1362" s="6" t="s">
        <v>81</v>
      </c>
      <c r="P1362" s="6" t="s">
        <v>1529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18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6" t="str">
        <f>+VLOOKUP(G1362,Liste!$A$7:$H$69,8,FALSE)</f>
        <v>Résineux</v>
      </c>
      <c r="BU1362" s="296">
        <f t="shared" si="420"/>
        <v>0</v>
      </c>
      <c r="BV1362" s="298">
        <f t="shared" si="421"/>
        <v>1</v>
      </c>
      <c r="BW1362" s="317">
        <v>0</v>
      </c>
      <c r="BX1362" s="296">
        <f t="shared" si="422"/>
        <v>0.43</v>
      </c>
      <c r="BY1362">
        <f t="shared" si="423"/>
        <v>0</v>
      </c>
      <c r="BZ1362" s="302">
        <f t="shared" si="424"/>
        <v>0</v>
      </c>
      <c r="CB1362" s="297">
        <v>0.6</v>
      </c>
      <c r="CC1362" s="297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14">
        <v>44320</v>
      </c>
      <c r="C1363" s="4" t="s">
        <v>1523</v>
      </c>
      <c r="D1363" s="4" t="s">
        <v>1524</v>
      </c>
      <c r="F1363" s="4" t="s">
        <v>1525</v>
      </c>
      <c r="G1363" s="5" t="s">
        <v>1513</v>
      </c>
      <c r="H1363" s="5" t="s">
        <v>1526</v>
      </c>
      <c r="I1363" s="5" t="s">
        <v>18</v>
      </c>
      <c r="J1363" s="5" t="s">
        <v>9</v>
      </c>
      <c r="K1363" s="5">
        <v>15.5</v>
      </c>
      <c r="L1363" s="5" t="s">
        <v>1527</v>
      </c>
      <c r="M1363" s="5">
        <v>1100</v>
      </c>
      <c r="N1363" s="5" t="s">
        <v>170</v>
      </c>
      <c r="O1363" s="6" t="s">
        <v>81</v>
      </c>
      <c r="P1363" s="6" t="s">
        <v>1529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18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6" t="str">
        <f>+VLOOKUP(G1363,Liste!$A$7:$H$69,8,FALSE)</f>
        <v>Résineux</v>
      </c>
      <c r="BU1363" s="296">
        <f t="shared" si="420"/>
        <v>0</v>
      </c>
      <c r="BV1363" s="298">
        <f t="shared" si="421"/>
        <v>1</v>
      </c>
      <c r="BW1363" s="317">
        <v>0</v>
      </c>
      <c r="BX1363" s="296">
        <f t="shared" si="422"/>
        <v>0.43</v>
      </c>
      <c r="BY1363">
        <f t="shared" si="423"/>
        <v>0</v>
      </c>
      <c r="BZ1363" s="302">
        <f t="shared" si="424"/>
        <v>0</v>
      </c>
      <c r="CB1363" s="297">
        <v>0.6</v>
      </c>
      <c r="CC1363" s="297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14">
        <v>44320</v>
      </c>
      <c r="C1364" s="4" t="s">
        <v>1523</v>
      </c>
      <c r="D1364" s="4" t="s">
        <v>1524</v>
      </c>
      <c r="F1364" s="4" t="s">
        <v>1525</v>
      </c>
      <c r="G1364" s="5" t="s">
        <v>1513</v>
      </c>
      <c r="H1364" s="5" t="s">
        <v>1526</v>
      </c>
      <c r="I1364" s="5" t="s">
        <v>18</v>
      </c>
      <c r="J1364" s="5" t="s">
        <v>9</v>
      </c>
      <c r="K1364" s="5">
        <v>15.5</v>
      </c>
      <c r="L1364" s="5" t="s">
        <v>1527</v>
      </c>
      <c r="M1364" s="5">
        <v>1100</v>
      </c>
      <c r="N1364" s="5" t="s">
        <v>170</v>
      </c>
      <c r="O1364" s="6" t="s">
        <v>81</v>
      </c>
      <c r="P1364" s="6" t="s">
        <v>1529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18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6" t="str">
        <f>+VLOOKUP(G1364,Liste!$A$7:$H$69,8,FALSE)</f>
        <v>Résineux</v>
      </c>
      <c r="BU1364" s="296">
        <f t="shared" si="420"/>
        <v>0</v>
      </c>
      <c r="BV1364" s="298">
        <f t="shared" si="421"/>
        <v>1</v>
      </c>
      <c r="BW1364" s="317">
        <v>0</v>
      </c>
      <c r="BX1364" s="296">
        <f t="shared" si="422"/>
        <v>0.43</v>
      </c>
      <c r="BY1364">
        <f t="shared" si="423"/>
        <v>0</v>
      </c>
      <c r="BZ1364" s="302">
        <f t="shared" si="424"/>
        <v>0</v>
      </c>
      <c r="CB1364" s="297">
        <v>0.6</v>
      </c>
      <c r="CC1364" s="297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14">
        <v>44320</v>
      </c>
      <c r="C1365" s="4" t="s">
        <v>1523</v>
      </c>
      <c r="D1365" s="4" t="s">
        <v>1524</v>
      </c>
      <c r="F1365" s="4" t="s">
        <v>1525</v>
      </c>
      <c r="G1365" s="5" t="s">
        <v>1513</v>
      </c>
      <c r="H1365" s="5" t="s">
        <v>1526</v>
      </c>
      <c r="I1365" s="5" t="s">
        <v>18</v>
      </c>
      <c r="J1365" s="5" t="s">
        <v>9</v>
      </c>
      <c r="K1365" s="5">
        <v>15.5</v>
      </c>
      <c r="L1365" s="5" t="s">
        <v>1527</v>
      </c>
      <c r="M1365" s="5">
        <v>1100</v>
      </c>
      <c r="N1365" s="5" t="s">
        <v>170</v>
      </c>
      <c r="O1365" s="6" t="s">
        <v>81</v>
      </c>
      <c r="P1365" s="6" t="s">
        <v>1529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18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6" t="str">
        <f>+VLOOKUP(G1365,Liste!$A$7:$H$69,8,FALSE)</f>
        <v>Résineux</v>
      </c>
      <c r="BU1365" s="296">
        <f t="shared" si="420"/>
        <v>0</v>
      </c>
      <c r="BV1365" s="298">
        <f t="shared" si="421"/>
        <v>1</v>
      </c>
      <c r="BW1365" s="317">
        <v>0</v>
      </c>
      <c r="BX1365" s="296">
        <f t="shared" si="422"/>
        <v>0.43</v>
      </c>
      <c r="BY1365">
        <f t="shared" si="423"/>
        <v>0</v>
      </c>
      <c r="BZ1365" s="302">
        <f t="shared" si="424"/>
        <v>0</v>
      </c>
      <c r="CB1365" s="297">
        <v>0.6</v>
      </c>
      <c r="CC1365" s="297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14">
        <v>44320</v>
      </c>
      <c r="C1366" s="4" t="s">
        <v>1523</v>
      </c>
      <c r="D1366" s="4" t="s">
        <v>1524</v>
      </c>
      <c r="F1366" s="4" t="s">
        <v>1525</v>
      </c>
      <c r="G1366" s="5" t="s">
        <v>1513</v>
      </c>
      <c r="H1366" s="5" t="s">
        <v>1526</v>
      </c>
      <c r="I1366" s="5" t="s">
        <v>18</v>
      </c>
      <c r="J1366" s="5" t="s">
        <v>9</v>
      </c>
      <c r="K1366" s="5">
        <v>15.5</v>
      </c>
      <c r="L1366" s="5" t="s">
        <v>1527</v>
      </c>
      <c r="M1366" s="5">
        <v>1100</v>
      </c>
      <c r="N1366" s="5" t="s">
        <v>170</v>
      </c>
      <c r="O1366" s="6" t="s">
        <v>81</v>
      </c>
      <c r="P1366" s="6" t="s">
        <v>1529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18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6" t="str">
        <f>+VLOOKUP(G1366,Liste!$A$7:$H$69,8,FALSE)</f>
        <v>Résineux</v>
      </c>
      <c r="BU1366" s="296">
        <f t="shared" si="420"/>
        <v>0</v>
      </c>
      <c r="BV1366" s="298">
        <f t="shared" si="421"/>
        <v>1</v>
      </c>
      <c r="BW1366" s="317">
        <v>0</v>
      </c>
      <c r="BX1366" s="296">
        <f t="shared" si="422"/>
        <v>0.43</v>
      </c>
      <c r="BY1366">
        <f t="shared" si="423"/>
        <v>0</v>
      </c>
      <c r="BZ1366" s="302">
        <f t="shared" si="424"/>
        <v>0</v>
      </c>
      <c r="CB1366" s="297">
        <v>0.6</v>
      </c>
      <c r="CC1366" s="297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14">
        <v>44320</v>
      </c>
      <c r="C1367" s="4" t="s">
        <v>1523</v>
      </c>
      <c r="D1367" s="4" t="s">
        <v>1524</v>
      </c>
      <c r="F1367" s="4" t="s">
        <v>1525</v>
      </c>
      <c r="G1367" s="5" t="s">
        <v>1513</v>
      </c>
      <c r="H1367" s="5" t="s">
        <v>1526</v>
      </c>
      <c r="I1367" s="5" t="s">
        <v>18</v>
      </c>
      <c r="J1367" s="5" t="s">
        <v>9</v>
      </c>
      <c r="K1367" s="5">
        <v>15.5</v>
      </c>
      <c r="L1367" s="5" t="s">
        <v>1527</v>
      </c>
      <c r="M1367" s="5">
        <v>1100</v>
      </c>
      <c r="N1367" s="5" t="s">
        <v>170</v>
      </c>
      <c r="O1367" s="6" t="s">
        <v>81</v>
      </c>
      <c r="P1367" s="6" t="s">
        <v>1529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18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6" t="str">
        <f>+VLOOKUP(G1367,Liste!$A$7:$H$69,8,FALSE)</f>
        <v>Résineux</v>
      </c>
      <c r="BU1367" s="296">
        <f t="shared" si="420"/>
        <v>0</v>
      </c>
      <c r="BV1367" s="298">
        <f t="shared" si="421"/>
        <v>1</v>
      </c>
      <c r="BW1367" s="317">
        <v>0</v>
      </c>
      <c r="BX1367" s="296">
        <f t="shared" si="422"/>
        <v>0.43</v>
      </c>
      <c r="BY1367">
        <f t="shared" si="423"/>
        <v>0</v>
      </c>
      <c r="BZ1367" s="302">
        <f t="shared" si="424"/>
        <v>0</v>
      </c>
      <c r="CB1367" s="297">
        <v>0.6</v>
      </c>
      <c r="CC1367" s="297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14">
        <v>44320</v>
      </c>
      <c r="C1368" s="4" t="s">
        <v>1523</v>
      </c>
      <c r="D1368" s="4" t="s">
        <v>1524</v>
      </c>
      <c r="F1368" s="4" t="s">
        <v>1525</v>
      </c>
      <c r="G1368" s="5" t="s">
        <v>1513</v>
      </c>
      <c r="H1368" s="5" t="s">
        <v>1526</v>
      </c>
      <c r="I1368" s="5" t="s">
        <v>18</v>
      </c>
      <c r="J1368" s="5" t="s">
        <v>9</v>
      </c>
      <c r="K1368" s="5">
        <v>15.5</v>
      </c>
      <c r="L1368" s="5" t="s">
        <v>1527</v>
      </c>
      <c r="M1368" s="5">
        <v>1100</v>
      </c>
      <c r="N1368" s="5" t="s">
        <v>170</v>
      </c>
      <c r="O1368" s="6" t="s">
        <v>81</v>
      </c>
      <c r="P1368" s="6" t="s">
        <v>1529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18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6" t="str">
        <f>+VLOOKUP(G1368,Liste!$A$7:$H$69,8,FALSE)</f>
        <v>Résineux</v>
      </c>
      <c r="BU1368" s="296">
        <f t="shared" si="420"/>
        <v>0</v>
      </c>
      <c r="BV1368" s="298">
        <f t="shared" si="421"/>
        <v>1</v>
      </c>
      <c r="BW1368" s="317">
        <v>0</v>
      </c>
      <c r="BX1368" s="296">
        <f t="shared" si="422"/>
        <v>0.43</v>
      </c>
      <c r="BY1368">
        <f t="shared" si="423"/>
        <v>0</v>
      </c>
      <c r="BZ1368" s="302">
        <f t="shared" si="424"/>
        <v>0</v>
      </c>
      <c r="CB1368" s="297">
        <v>0.6</v>
      </c>
      <c r="CC1368" s="297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14">
        <v>44320</v>
      </c>
      <c r="C1369" s="4" t="s">
        <v>1523</v>
      </c>
      <c r="D1369" s="4" t="s">
        <v>1524</v>
      </c>
      <c r="F1369" s="4" t="s">
        <v>1525</v>
      </c>
      <c r="G1369" s="5" t="s">
        <v>1513</v>
      </c>
      <c r="H1369" s="5" t="s">
        <v>1526</v>
      </c>
      <c r="I1369" s="5" t="s">
        <v>18</v>
      </c>
      <c r="J1369" s="5" t="s">
        <v>9</v>
      </c>
      <c r="K1369" s="5">
        <v>15.5</v>
      </c>
      <c r="L1369" s="5" t="s">
        <v>1527</v>
      </c>
      <c r="M1369" s="5">
        <v>1100</v>
      </c>
      <c r="N1369" s="5" t="s">
        <v>170</v>
      </c>
      <c r="O1369" s="6" t="s">
        <v>81</v>
      </c>
      <c r="P1369" s="6" t="s">
        <v>1529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18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6" t="str">
        <f>+VLOOKUP(G1369,Liste!$A$7:$H$69,8,FALSE)</f>
        <v>Résineux</v>
      </c>
      <c r="BU1369" s="296">
        <f t="shared" si="420"/>
        <v>0</v>
      </c>
      <c r="BV1369" s="298">
        <f t="shared" si="421"/>
        <v>1</v>
      </c>
      <c r="BW1369" s="317">
        <v>0</v>
      </c>
      <c r="BX1369" s="296">
        <f t="shared" si="422"/>
        <v>0.43</v>
      </c>
      <c r="BY1369">
        <f t="shared" si="423"/>
        <v>0</v>
      </c>
      <c r="BZ1369" s="302">
        <f t="shared" si="424"/>
        <v>0</v>
      </c>
      <c r="CB1369" s="297">
        <v>0.6</v>
      </c>
      <c r="CC1369" s="297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14">
        <v>44320</v>
      </c>
      <c r="C1370" s="4" t="s">
        <v>1523</v>
      </c>
      <c r="D1370" s="4" t="s">
        <v>1524</v>
      </c>
      <c r="F1370" s="4" t="s">
        <v>1525</v>
      </c>
      <c r="G1370" s="5" t="s">
        <v>1513</v>
      </c>
      <c r="H1370" s="5" t="s">
        <v>1526</v>
      </c>
      <c r="I1370" s="5" t="s">
        <v>18</v>
      </c>
      <c r="J1370" s="5" t="s">
        <v>9</v>
      </c>
      <c r="K1370" s="5">
        <v>15.5</v>
      </c>
      <c r="L1370" s="5" t="s">
        <v>1527</v>
      </c>
      <c r="M1370" s="5">
        <v>1100</v>
      </c>
      <c r="N1370" s="5" t="s">
        <v>170</v>
      </c>
      <c r="O1370" s="6" t="s">
        <v>81</v>
      </c>
      <c r="P1370" s="6" t="s">
        <v>1529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18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6" t="str">
        <f>+VLOOKUP(G1370,Liste!$A$7:$H$69,8,FALSE)</f>
        <v>Résineux</v>
      </c>
      <c r="BU1370" s="296">
        <f t="shared" si="420"/>
        <v>0</v>
      </c>
      <c r="BV1370" s="298">
        <f t="shared" si="421"/>
        <v>1</v>
      </c>
      <c r="BW1370" s="317">
        <v>0</v>
      </c>
      <c r="BX1370" s="296">
        <f t="shared" si="422"/>
        <v>0.43</v>
      </c>
      <c r="BY1370">
        <f t="shared" si="423"/>
        <v>0</v>
      </c>
      <c r="BZ1370" s="302">
        <f t="shared" si="424"/>
        <v>0</v>
      </c>
      <c r="CB1370" s="297">
        <v>0.6</v>
      </c>
      <c r="CC1370" s="297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14">
        <v>44320</v>
      </c>
      <c r="C1371" s="4" t="s">
        <v>1523</v>
      </c>
      <c r="D1371" s="4" t="s">
        <v>1524</v>
      </c>
      <c r="F1371" s="4" t="s">
        <v>1525</v>
      </c>
      <c r="G1371" s="5" t="s">
        <v>1513</v>
      </c>
      <c r="H1371" s="5" t="s">
        <v>1526</v>
      </c>
      <c r="I1371" s="5" t="s">
        <v>18</v>
      </c>
      <c r="J1371" s="5" t="s">
        <v>9</v>
      </c>
      <c r="K1371" s="5">
        <v>15.5</v>
      </c>
      <c r="L1371" s="5" t="s">
        <v>1527</v>
      </c>
      <c r="M1371" s="5">
        <v>1100</v>
      </c>
      <c r="N1371" s="5" t="s">
        <v>170</v>
      </c>
      <c r="O1371" s="6" t="s">
        <v>81</v>
      </c>
      <c r="P1371" s="6" t="s">
        <v>1529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18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6" t="str">
        <f>+VLOOKUP(G1371,Liste!$A$7:$H$69,8,FALSE)</f>
        <v>Résineux</v>
      </c>
      <c r="BU1371" s="296">
        <f t="shared" si="420"/>
        <v>0</v>
      </c>
      <c r="BV1371" s="298">
        <f t="shared" si="421"/>
        <v>1</v>
      </c>
      <c r="BW1371" s="317">
        <v>0</v>
      </c>
      <c r="BX1371" s="296">
        <f t="shared" si="422"/>
        <v>0.43</v>
      </c>
      <c r="BY1371">
        <f t="shared" si="423"/>
        <v>0</v>
      </c>
      <c r="BZ1371" s="302">
        <f t="shared" si="424"/>
        <v>0</v>
      </c>
      <c r="CB1371" s="297">
        <v>0.6</v>
      </c>
      <c r="CC1371" s="297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14">
        <v>44320</v>
      </c>
      <c r="C1372" s="4" t="s">
        <v>1523</v>
      </c>
      <c r="D1372" s="4" t="s">
        <v>1524</v>
      </c>
      <c r="F1372" s="4" t="s">
        <v>1525</v>
      </c>
      <c r="G1372" s="5" t="s">
        <v>1513</v>
      </c>
      <c r="H1372" s="5" t="s">
        <v>1526</v>
      </c>
      <c r="I1372" s="5" t="s">
        <v>18</v>
      </c>
      <c r="J1372" s="5" t="s">
        <v>9</v>
      </c>
      <c r="K1372" s="5">
        <v>15.5</v>
      </c>
      <c r="L1372" s="5" t="s">
        <v>1527</v>
      </c>
      <c r="M1372" s="5">
        <v>1100</v>
      </c>
      <c r="N1372" s="5" t="s">
        <v>170</v>
      </c>
      <c r="O1372" s="6" t="s">
        <v>81</v>
      </c>
      <c r="P1372" s="6" t="s">
        <v>1529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18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6" t="str">
        <f>+VLOOKUP(G1372,Liste!$A$7:$H$69,8,FALSE)</f>
        <v>Résineux</v>
      </c>
      <c r="BU1372" s="296">
        <f t="shared" si="420"/>
        <v>0</v>
      </c>
      <c r="BV1372" s="298">
        <f t="shared" si="421"/>
        <v>1</v>
      </c>
      <c r="BW1372" s="317">
        <v>0</v>
      </c>
      <c r="BX1372" s="296">
        <f t="shared" si="422"/>
        <v>0.43</v>
      </c>
      <c r="BY1372">
        <f t="shared" si="423"/>
        <v>0</v>
      </c>
      <c r="BZ1372" s="302">
        <f t="shared" si="424"/>
        <v>0</v>
      </c>
      <c r="CB1372" s="297">
        <v>0.6</v>
      </c>
      <c r="CC1372" s="297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14">
        <v>44320</v>
      </c>
      <c r="C1373" s="4" t="s">
        <v>1523</v>
      </c>
      <c r="D1373" s="4" t="s">
        <v>1524</v>
      </c>
      <c r="F1373" s="4" t="s">
        <v>1525</v>
      </c>
      <c r="G1373" s="5" t="s">
        <v>1513</v>
      </c>
      <c r="H1373" s="5" t="s">
        <v>1526</v>
      </c>
      <c r="I1373" s="5" t="s">
        <v>18</v>
      </c>
      <c r="J1373" s="5" t="s">
        <v>9</v>
      </c>
      <c r="K1373" s="5">
        <v>15.5</v>
      </c>
      <c r="L1373" s="5" t="s">
        <v>1527</v>
      </c>
      <c r="M1373" s="5">
        <v>1100</v>
      </c>
      <c r="N1373" s="5" t="s">
        <v>170</v>
      </c>
      <c r="O1373" s="6" t="s">
        <v>81</v>
      </c>
      <c r="P1373" s="6" t="s">
        <v>1529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18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6" t="str">
        <f>+VLOOKUP(G1373,Liste!$A$7:$H$69,8,FALSE)</f>
        <v>Résineux</v>
      </c>
      <c r="BU1373" s="296">
        <f t="shared" si="420"/>
        <v>0</v>
      </c>
      <c r="BV1373" s="298">
        <f t="shared" si="421"/>
        <v>1</v>
      </c>
      <c r="BW1373" s="317">
        <v>0</v>
      </c>
      <c r="BX1373" s="296">
        <f t="shared" si="422"/>
        <v>0.43</v>
      </c>
      <c r="BY1373">
        <f t="shared" si="423"/>
        <v>0</v>
      </c>
      <c r="BZ1373" s="302">
        <f t="shared" si="424"/>
        <v>0</v>
      </c>
      <c r="CB1373" s="297">
        <v>0.6</v>
      </c>
      <c r="CC1373" s="297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14">
        <v>44320</v>
      </c>
      <c r="C1374" s="4" t="s">
        <v>1523</v>
      </c>
      <c r="D1374" s="4" t="s">
        <v>1524</v>
      </c>
      <c r="F1374" s="4" t="s">
        <v>1525</v>
      </c>
      <c r="G1374" s="5" t="s">
        <v>1513</v>
      </c>
      <c r="H1374" s="5" t="s">
        <v>1526</v>
      </c>
      <c r="I1374" s="5" t="s">
        <v>18</v>
      </c>
      <c r="J1374" s="5" t="s">
        <v>9</v>
      </c>
      <c r="K1374" s="5">
        <v>15.5</v>
      </c>
      <c r="L1374" s="5" t="s">
        <v>1527</v>
      </c>
      <c r="M1374" s="5">
        <v>1100</v>
      </c>
      <c r="N1374" s="5" t="s">
        <v>170</v>
      </c>
      <c r="O1374" s="6" t="s">
        <v>81</v>
      </c>
      <c r="P1374" s="6" t="s">
        <v>1529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18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6" t="str">
        <f>+VLOOKUP(G1374,Liste!$A$7:$H$69,8,FALSE)</f>
        <v>Résineux</v>
      </c>
      <c r="BU1374" s="296">
        <f t="shared" si="420"/>
        <v>0</v>
      </c>
      <c r="BV1374" s="298">
        <f t="shared" si="421"/>
        <v>1</v>
      </c>
      <c r="BW1374" s="317">
        <v>0</v>
      </c>
      <c r="BX1374" s="296">
        <f t="shared" si="422"/>
        <v>0.43</v>
      </c>
      <c r="BY1374">
        <f t="shared" si="423"/>
        <v>0</v>
      </c>
      <c r="BZ1374" s="302">
        <f t="shared" si="424"/>
        <v>0</v>
      </c>
      <c r="CB1374" s="297">
        <v>0.6</v>
      </c>
      <c r="CC1374" s="297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14">
        <v>44320</v>
      </c>
      <c r="C1375" s="4" t="s">
        <v>1523</v>
      </c>
      <c r="D1375" s="4" t="s">
        <v>1524</v>
      </c>
      <c r="F1375" s="4" t="s">
        <v>1525</v>
      </c>
      <c r="G1375" s="5" t="s">
        <v>1513</v>
      </c>
      <c r="H1375" s="5" t="s">
        <v>1526</v>
      </c>
      <c r="I1375" s="5" t="s">
        <v>18</v>
      </c>
      <c r="J1375" s="5" t="s">
        <v>9</v>
      </c>
      <c r="K1375" s="5">
        <v>15.5</v>
      </c>
      <c r="L1375" s="5" t="s">
        <v>1527</v>
      </c>
      <c r="M1375" s="5">
        <v>1100</v>
      </c>
      <c r="N1375" s="5" t="s">
        <v>170</v>
      </c>
      <c r="O1375" s="6" t="s">
        <v>81</v>
      </c>
      <c r="P1375" s="6" t="s">
        <v>1529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18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6" t="str">
        <f>+VLOOKUP(G1375,Liste!$A$7:$H$69,8,FALSE)</f>
        <v>Résineux</v>
      </c>
      <c r="BU1375" s="296">
        <f t="shared" si="420"/>
        <v>0</v>
      </c>
      <c r="BV1375" s="298">
        <f t="shared" si="421"/>
        <v>1</v>
      </c>
      <c r="BW1375" s="317">
        <v>0</v>
      </c>
      <c r="BX1375" s="296">
        <f t="shared" si="422"/>
        <v>0.43</v>
      </c>
      <c r="BY1375">
        <f t="shared" si="423"/>
        <v>0</v>
      </c>
      <c r="BZ1375" s="302">
        <f t="shared" si="424"/>
        <v>0</v>
      </c>
      <c r="CB1375" s="297">
        <v>0.6</v>
      </c>
      <c r="CC1375" s="297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14">
        <v>44320</v>
      </c>
      <c r="C1376" s="4" t="s">
        <v>1523</v>
      </c>
      <c r="D1376" s="4" t="s">
        <v>1524</v>
      </c>
      <c r="F1376" s="4" t="s">
        <v>1525</v>
      </c>
      <c r="G1376" s="5" t="s">
        <v>1513</v>
      </c>
      <c r="H1376" s="5" t="s">
        <v>1526</v>
      </c>
      <c r="I1376" s="5" t="s">
        <v>18</v>
      </c>
      <c r="J1376" s="5" t="s">
        <v>9</v>
      </c>
      <c r="K1376" s="5">
        <v>15.5</v>
      </c>
      <c r="L1376" s="5" t="s">
        <v>1527</v>
      </c>
      <c r="M1376" s="5">
        <v>1100</v>
      </c>
      <c r="N1376" s="5" t="s">
        <v>170</v>
      </c>
      <c r="O1376" s="6" t="s">
        <v>81</v>
      </c>
      <c r="P1376" s="6" t="s">
        <v>1529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18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6" t="str">
        <f>+VLOOKUP(G1376,Liste!$A$7:$H$69,8,FALSE)</f>
        <v>Résineux</v>
      </c>
      <c r="BU1376" s="296">
        <f t="shared" si="420"/>
        <v>0</v>
      </c>
      <c r="BV1376" s="298">
        <f t="shared" si="421"/>
        <v>1</v>
      </c>
      <c r="BW1376" s="317">
        <v>0</v>
      </c>
      <c r="BX1376" s="296">
        <f t="shared" si="422"/>
        <v>0.43</v>
      </c>
      <c r="BY1376">
        <f t="shared" si="423"/>
        <v>0</v>
      </c>
      <c r="BZ1376" s="302">
        <f t="shared" si="424"/>
        <v>0</v>
      </c>
      <c r="CB1376" s="297">
        <v>0.6</v>
      </c>
      <c r="CC1376" s="297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14">
        <v>44320</v>
      </c>
      <c r="C1377" s="4" t="s">
        <v>1523</v>
      </c>
      <c r="D1377" s="4" t="s">
        <v>1524</v>
      </c>
      <c r="F1377" s="4" t="s">
        <v>1525</v>
      </c>
      <c r="G1377" s="5" t="s">
        <v>1513</v>
      </c>
      <c r="H1377" s="5" t="s">
        <v>1526</v>
      </c>
      <c r="I1377" s="5" t="s">
        <v>18</v>
      </c>
      <c r="J1377" s="5" t="s">
        <v>9</v>
      </c>
      <c r="K1377" s="5">
        <v>15.5</v>
      </c>
      <c r="L1377" s="5" t="s">
        <v>1527</v>
      </c>
      <c r="M1377" s="5">
        <v>1100</v>
      </c>
      <c r="N1377" s="5" t="s">
        <v>170</v>
      </c>
      <c r="O1377" s="6" t="s">
        <v>81</v>
      </c>
      <c r="P1377" s="6" t="s">
        <v>1529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18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6" t="str">
        <f>+VLOOKUP(G1377,Liste!$A$7:$H$69,8,FALSE)</f>
        <v>Résineux</v>
      </c>
      <c r="BU1377" s="296">
        <f t="shared" si="420"/>
        <v>0</v>
      </c>
      <c r="BV1377" s="298">
        <f t="shared" si="421"/>
        <v>1</v>
      </c>
      <c r="BW1377" s="317">
        <v>0</v>
      </c>
      <c r="BX1377" s="296">
        <f t="shared" si="422"/>
        <v>0.43</v>
      </c>
      <c r="BY1377">
        <f t="shared" si="423"/>
        <v>0</v>
      </c>
      <c r="BZ1377" s="302">
        <f t="shared" si="424"/>
        <v>0</v>
      </c>
      <c r="CB1377" s="297">
        <v>0.6</v>
      </c>
      <c r="CC1377" s="297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14">
        <v>44320</v>
      </c>
      <c r="C1378" s="4" t="s">
        <v>1523</v>
      </c>
      <c r="D1378" s="4" t="s">
        <v>1524</v>
      </c>
      <c r="F1378" s="4" t="s">
        <v>1525</v>
      </c>
      <c r="G1378" s="5" t="s">
        <v>1513</v>
      </c>
      <c r="H1378" s="5" t="s">
        <v>1526</v>
      </c>
      <c r="I1378" s="5" t="s">
        <v>18</v>
      </c>
      <c r="J1378" s="5" t="s">
        <v>9</v>
      </c>
      <c r="K1378" s="5">
        <v>15.5</v>
      </c>
      <c r="L1378" s="5" t="s">
        <v>1527</v>
      </c>
      <c r="M1378" s="5">
        <v>1100</v>
      </c>
      <c r="N1378" s="5" t="s">
        <v>170</v>
      </c>
      <c r="O1378" s="6" t="s">
        <v>81</v>
      </c>
      <c r="P1378" s="6" t="s">
        <v>1529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18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6" t="str">
        <f>+VLOOKUP(G1378,Liste!$A$7:$H$69,8,FALSE)</f>
        <v>Résineux</v>
      </c>
      <c r="BU1378" s="296">
        <f t="shared" si="420"/>
        <v>0</v>
      </c>
      <c r="BV1378" s="298">
        <f t="shared" si="421"/>
        <v>1</v>
      </c>
      <c r="BW1378" s="317">
        <v>0</v>
      </c>
      <c r="BX1378" s="296">
        <f t="shared" si="422"/>
        <v>0.43</v>
      </c>
      <c r="BY1378">
        <f t="shared" si="423"/>
        <v>0</v>
      </c>
      <c r="BZ1378" s="302">
        <f t="shared" si="424"/>
        <v>0</v>
      </c>
      <c r="CB1378" s="297">
        <v>0.6</v>
      </c>
      <c r="CC1378" s="297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14">
        <v>44320</v>
      </c>
      <c r="C1379" s="4" t="s">
        <v>1523</v>
      </c>
      <c r="D1379" s="4" t="s">
        <v>1524</v>
      </c>
      <c r="F1379" s="4" t="s">
        <v>1525</v>
      </c>
      <c r="G1379" s="5" t="s">
        <v>1513</v>
      </c>
      <c r="H1379" s="5" t="s">
        <v>1526</v>
      </c>
      <c r="I1379" s="5" t="s">
        <v>18</v>
      </c>
      <c r="J1379" s="5" t="s">
        <v>9</v>
      </c>
      <c r="K1379" s="5">
        <v>15.5</v>
      </c>
      <c r="L1379" s="5" t="s">
        <v>1527</v>
      </c>
      <c r="M1379" s="5">
        <v>1100</v>
      </c>
      <c r="N1379" s="5" t="s">
        <v>170</v>
      </c>
      <c r="O1379" s="6" t="s">
        <v>81</v>
      </c>
      <c r="P1379" s="6" t="s">
        <v>1529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18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6" t="str">
        <f>+VLOOKUP(G1379,Liste!$A$7:$H$69,8,FALSE)</f>
        <v>Résineux</v>
      </c>
      <c r="BU1379" s="296">
        <f t="shared" si="420"/>
        <v>0</v>
      </c>
      <c r="BV1379" s="298">
        <f t="shared" si="421"/>
        <v>1</v>
      </c>
      <c r="BW1379" s="317">
        <v>0</v>
      </c>
      <c r="BX1379" s="296">
        <f t="shared" si="422"/>
        <v>0.43</v>
      </c>
      <c r="BY1379">
        <f t="shared" si="423"/>
        <v>0</v>
      </c>
      <c r="BZ1379" s="302">
        <f t="shared" si="424"/>
        <v>0</v>
      </c>
      <c r="CB1379" s="297">
        <v>0.6</v>
      </c>
      <c r="CC1379" s="297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14">
        <v>44320</v>
      </c>
      <c r="C1380" s="4" t="s">
        <v>1523</v>
      </c>
      <c r="D1380" s="4" t="s">
        <v>1524</v>
      </c>
      <c r="F1380" s="4" t="s">
        <v>1525</v>
      </c>
      <c r="G1380" s="5" t="s">
        <v>1513</v>
      </c>
      <c r="H1380" s="5" t="s">
        <v>1526</v>
      </c>
      <c r="I1380" s="5" t="s">
        <v>18</v>
      </c>
      <c r="J1380" s="5" t="s">
        <v>9</v>
      </c>
      <c r="K1380" s="5">
        <v>15.5</v>
      </c>
      <c r="L1380" s="5" t="s">
        <v>1527</v>
      </c>
      <c r="M1380" s="5">
        <v>1100</v>
      </c>
      <c r="N1380" s="5" t="s">
        <v>170</v>
      </c>
      <c r="O1380" s="6" t="s">
        <v>81</v>
      </c>
      <c r="P1380" s="6" t="s">
        <v>1529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18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6" t="str">
        <f>+VLOOKUP(G1380,Liste!$A$7:$H$69,8,FALSE)</f>
        <v>Résineux</v>
      </c>
      <c r="BU1380" s="296">
        <f t="shared" si="420"/>
        <v>0</v>
      </c>
      <c r="BV1380" s="298">
        <f t="shared" si="421"/>
        <v>1</v>
      </c>
      <c r="BW1380" s="317">
        <v>0</v>
      </c>
      <c r="BX1380" s="296">
        <f t="shared" si="422"/>
        <v>0.43</v>
      </c>
      <c r="BY1380">
        <f t="shared" si="423"/>
        <v>0</v>
      </c>
      <c r="BZ1380" s="302">
        <f t="shared" si="424"/>
        <v>0</v>
      </c>
      <c r="CB1380" s="297">
        <v>0.6</v>
      </c>
      <c r="CC1380" s="297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14">
        <v>44320</v>
      </c>
      <c r="C1381" s="4" t="s">
        <v>1523</v>
      </c>
      <c r="D1381" s="4" t="s">
        <v>1524</v>
      </c>
      <c r="F1381" s="4" t="s">
        <v>1525</v>
      </c>
      <c r="G1381" s="5" t="s">
        <v>1513</v>
      </c>
      <c r="H1381" s="5" t="s">
        <v>1526</v>
      </c>
      <c r="I1381" s="5" t="s">
        <v>18</v>
      </c>
      <c r="J1381" s="5" t="s">
        <v>9</v>
      </c>
      <c r="K1381" s="5">
        <v>15.5</v>
      </c>
      <c r="L1381" s="5" t="s">
        <v>1527</v>
      </c>
      <c r="M1381" s="5">
        <v>1100</v>
      </c>
      <c r="N1381" s="5" t="s">
        <v>170</v>
      </c>
      <c r="O1381" s="6" t="s">
        <v>81</v>
      </c>
      <c r="P1381" s="6" t="s">
        <v>1529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18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6" t="str">
        <f>+VLOOKUP(G1381,Liste!$A$7:$H$69,8,FALSE)</f>
        <v>Résineux</v>
      </c>
      <c r="BU1381" s="296">
        <f t="shared" si="420"/>
        <v>0</v>
      </c>
      <c r="BV1381" s="298">
        <f t="shared" si="421"/>
        <v>1</v>
      </c>
      <c r="BW1381" s="317">
        <v>0</v>
      </c>
      <c r="BX1381" s="296">
        <f t="shared" si="422"/>
        <v>0.43</v>
      </c>
      <c r="BY1381">
        <f t="shared" si="423"/>
        <v>0</v>
      </c>
      <c r="BZ1381" s="302">
        <f t="shared" si="424"/>
        <v>0</v>
      </c>
      <c r="CB1381" s="297">
        <v>0.6</v>
      </c>
      <c r="CC1381" s="297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14">
        <v>44320</v>
      </c>
      <c r="C1382" s="4" t="s">
        <v>1523</v>
      </c>
      <c r="D1382" s="4" t="s">
        <v>1524</v>
      </c>
      <c r="F1382" s="4" t="s">
        <v>1525</v>
      </c>
      <c r="G1382" s="5" t="s">
        <v>1513</v>
      </c>
      <c r="H1382" s="5" t="s">
        <v>1526</v>
      </c>
      <c r="I1382" s="5" t="s">
        <v>18</v>
      </c>
      <c r="J1382" s="5" t="s">
        <v>9</v>
      </c>
      <c r="K1382" s="5">
        <v>15.5</v>
      </c>
      <c r="L1382" s="5" t="s">
        <v>1527</v>
      </c>
      <c r="M1382" s="5">
        <v>1100</v>
      </c>
      <c r="N1382" s="5" t="s">
        <v>170</v>
      </c>
      <c r="O1382" s="6" t="s">
        <v>81</v>
      </c>
      <c r="P1382" s="6" t="s">
        <v>1529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18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6" t="str">
        <f>+VLOOKUP(G1382,Liste!$A$7:$H$69,8,FALSE)</f>
        <v>Résineux</v>
      </c>
      <c r="BU1382" s="296">
        <f t="shared" si="420"/>
        <v>0</v>
      </c>
      <c r="BV1382" s="298">
        <f t="shared" si="421"/>
        <v>1</v>
      </c>
      <c r="BW1382" s="317">
        <v>0</v>
      </c>
      <c r="BX1382" s="296">
        <f t="shared" si="422"/>
        <v>0.43</v>
      </c>
      <c r="BY1382">
        <f t="shared" si="423"/>
        <v>0</v>
      </c>
      <c r="BZ1382" s="302">
        <f t="shared" si="424"/>
        <v>0</v>
      </c>
      <c r="CB1382" s="297">
        <v>0.6</v>
      </c>
      <c r="CC1382" s="297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14">
        <v>44320</v>
      </c>
      <c r="C1383" s="4" t="s">
        <v>1523</v>
      </c>
      <c r="D1383" s="4" t="s">
        <v>1524</v>
      </c>
      <c r="F1383" s="4" t="s">
        <v>1525</v>
      </c>
      <c r="G1383" s="5" t="s">
        <v>1513</v>
      </c>
      <c r="H1383" s="5" t="s">
        <v>1526</v>
      </c>
      <c r="I1383" s="5" t="s">
        <v>18</v>
      </c>
      <c r="J1383" s="5" t="s">
        <v>9</v>
      </c>
      <c r="K1383" s="5">
        <v>15.5</v>
      </c>
      <c r="L1383" s="5" t="s">
        <v>1527</v>
      </c>
      <c r="M1383" s="5">
        <v>1100</v>
      </c>
      <c r="N1383" s="5" t="s">
        <v>170</v>
      </c>
      <c r="O1383" s="6" t="s">
        <v>81</v>
      </c>
      <c r="P1383" s="6" t="s">
        <v>1529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18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6" t="str">
        <f>+VLOOKUP(G1383,Liste!$A$7:$H$69,8,FALSE)</f>
        <v>Résineux</v>
      </c>
      <c r="BU1383" s="296">
        <f t="shared" si="420"/>
        <v>0</v>
      </c>
      <c r="BV1383" s="298">
        <f t="shared" si="421"/>
        <v>1</v>
      </c>
      <c r="BW1383" s="317">
        <v>0</v>
      </c>
      <c r="BX1383" s="296">
        <f t="shared" si="422"/>
        <v>0.43</v>
      </c>
      <c r="BY1383">
        <f t="shared" si="423"/>
        <v>0</v>
      </c>
      <c r="BZ1383" s="302">
        <f t="shared" si="424"/>
        <v>0</v>
      </c>
      <c r="CB1383" s="297">
        <v>0.6</v>
      </c>
      <c r="CC1383" s="297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14">
        <v>44320</v>
      </c>
      <c r="C1384" s="4" t="s">
        <v>1523</v>
      </c>
      <c r="D1384" s="4" t="s">
        <v>1524</v>
      </c>
      <c r="F1384" s="4" t="s">
        <v>1525</v>
      </c>
      <c r="G1384" s="5" t="s">
        <v>1513</v>
      </c>
      <c r="H1384" s="5" t="s">
        <v>1526</v>
      </c>
      <c r="I1384" s="5" t="s">
        <v>18</v>
      </c>
      <c r="J1384" s="5" t="s">
        <v>9</v>
      </c>
      <c r="K1384" s="5">
        <v>15.5</v>
      </c>
      <c r="L1384" s="5" t="s">
        <v>1527</v>
      </c>
      <c r="M1384" s="5">
        <v>1100</v>
      </c>
      <c r="N1384" s="5" t="s">
        <v>170</v>
      </c>
      <c r="O1384" s="6" t="s">
        <v>81</v>
      </c>
      <c r="P1384" s="6" t="s">
        <v>1529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18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6" t="str">
        <f>+VLOOKUP(G1384,Liste!$A$7:$H$69,8,FALSE)</f>
        <v>Résineux</v>
      </c>
      <c r="BU1384" s="296">
        <f t="shared" si="420"/>
        <v>0</v>
      </c>
      <c r="BV1384" s="298">
        <f t="shared" si="421"/>
        <v>1</v>
      </c>
      <c r="BW1384" s="317">
        <v>0</v>
      </c>
      <c r="BX1384" s="296">
        <f t="shared" si="422"/>
        <v>0.43</v>
      </c>
      <c r="BY1384">
        <f t="shared" si="423"/>
        <v>0</v>
      </c>
      <c r="BZ1384" s="302">
        <f t="shared" si="424"/>
        <v>0</v>
      </c>
      <c r="CB1384" s="297">
        <v>0.6</v>
      </c>
      <c r="CC1384" s="297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14">
        <v>44320</v>
      </c>
      <c r="C1385" s="4" t="s">
        <v>1523</v>
      </c>
      <c r="D1385" s="4" t="s">
        <v>1524</v>
      </c>
      <c r="F1385" s="4" t="s">
        <v>1525</v>
      </c>
      <c r="G1385" s="5" t="s">
        <v>1513</v>
      </c>
      <c r="H1385" s="5" t="s">
        <v>1526</v>
      </c>
      <c r="I1385" s="5" t="s">
        <v>146</v>
      </c>
      <c r="J1385" s="5" t="s">
        <v>9</v>
      </c>
      <c r="K1385" s="5">
        <v>15.5</v>
      </c>
      <c r="L1385" s="5" t="s">
        <v>1527</v>
      </c>
      <c r="M1385" s="5">
        <v>1100</v>
      </c>
      <c r="N1385" s="5" t="s">
        <v>170</v>
      </c>
      <c r="O1385" s="6" t="s">
        <v>81</v>
      </c>
      <c r="P1385" s="6" t="s">
        <v>1529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18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6" t="str">
        <f>+VLOOKUP(G1385,Liste!$A$7:$H$69,8,FALSE)</f>
        <v>Résineux</v>
      </c>
      <c r="BU1385" s="296">
        <f t="shared" si="420"/>
        <v>0</v>
      </c>
      <c r="BV1385" s="298">
        <f t="shared" si="421"/>
        <v>1</v>
      </c>
      <c r="BW1385" s="317">
        <v>0</v>
      </c>
      <c r="BX1385" s="296">
        <f t="shared" si="422"/>
        <v>0.43</v>
      </c>
      <c r="BY1385">
        <f t="shared" si="423"/>
        <v>0</v>
      </c>
      <c r="BZ1385" s="302">
        <f t="shared" si="424"/>
        <v>0</v>
      </c>
      <c r="CB1385" s="297">
        <v>0.6</v>
      </c>
      <c r="CC1385" s="297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14">
        <v>44320</v>
      </c>
      <c r="C1386" s="4" t="s">
        <v>1523</v>
      </c>
      <c r="D1386" s="4" t="s">
        <v>1524</v>
      </c>
      <c r="F1386" s="4" t="s">
        <v>1525</v>
      </c>
      <c r="G1386" s="5" t="s">
        <v>1513</v>
      </c>
      <c r="H1386" s="5" t="s">
        <v>1526</v>
      </c>
      <c r="I1386" s="5" t="s">
        <v>146</v>
      </c>
      <c r="J1386" s="5" t="s">
        <v>9</v>
      </c>
      <c r="K1386" s="5">
        <v>15.5</v>
      </c>
      <c r="L1386" s="5" t="s">
        <v>1527</v>
      </c>
      <c r="M1386" s="5">
        <v>1100</v>
      </c>
      <c r="N1386" s="5" t="s">
        <v>170</v>
      </c>
      <c r="O1386" s="6" t="s">
        <v>81</v>
      </c>
      <c r="P1386" s="6" t="s">
        <v>1529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18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6" t="str">
        <f>+VLOOKUP(G1386,Liste!$A$7:$H$69,8,FALSE)</f>
        <v>Résineux</v>
      </c>
      <c r="BU1386" s="296">
        <f t="shared" si="420"/>
        <v>0</v>
      </c>
      <c r="BV1386" s="298">
        <f t="shared" si="421"/>
        <v>1</v>
      </c>
      <c r="BW1386" s="317">
        <v>0</v>
      </c>
      <c r="BX1386" s="296">
        <f t="shared" si="422"/>
        <v>0.43</v>
      </c>
      <c r="BY1386">
        <f t="shared" si="423"/>
        <v>0</v>
      </c>
      <c r="BZ1386" s="302">
        <f t="shared" si="424"/>
        <v>0</v>
      </c>
      <c r="CB1386" s="297">
        <v>0.6</v>
      </c>
      <c r="CC1386" s="297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14">
        <v>44320</v>
      </c>
      <c r="C1387" s="4" t="s">
        <v>1523</v>
      </c>
      <c r="D1387" s="4" t="s">
        <v>1524</v>
      </c>
      <c r="F1387" s="4" t="s">
        <v>1525</v>
      </c>
      <c r="G1387" s="5" t="s">
        <v>1513</v>
      </c>
      <c r="H1387" s="5" t="s">
        <v>1526</v>
      </c>
      <c r="I1387" s="5" t="s">
        <v>146</v>
      </c>
      <c r="J1387" s="5" t="s">
        <v>9</v>
      </c>
      <c r="K1387" s="5">
        <v>15.5</v>
      </c>
      <c r="L1387" s="5" t="s">
        <v>1527</v>
      </c>
      <c r="M1387" s="5">
        <v>1100</v>
      </c>
      <c r="N1387" s="5" t="s">
        <v>170</v>
      </c>
      <c r="O1387" s="6" t="s">
        <v>81</v>
      </c>
      <c r="P1387" s="6" t="s">
        <v>1529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18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6" t="str">
        <f>+VLOOKUP(G1387,Liste!$A$7:$H$69,8,FALSE)</f>
        <v>Résineux</v>
      </c>
      <c r="BU1387" s="296">
        <f t="shared" si="420"/>
        <v>0</v>
      </c>
      <c r="BV1387" s="298">
        <f t="shared" si="421"/>
        <v>1</v>
      </c>
      <c r="BW1387" s="317">
        <v>0</v>
      </c>
      <c r="BX1387" s="296">
        <f t="shared" si="422"/>
        <v>0.43</v>
      </c>
      <c r="BY1387">
        <f t="shared" si="423"/>
        <v>0</v>
      </c>
      <c r="BZ1387" s="302">
        <f t="shared" si="424"/>
        <v>0</v>
      </c>
      <c r="CB1387" s="297">
        <v>0.6</v>
      </c>
      <c r="CC1387" s="297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14">
        <v>44320</v>
      </c>
      <c r="C1388" s="4" t="s">
        <v>1523</v>
      </c>
      <c r="D1388" s="4" t="s">
        <v>1524</v>
      </c>
      <c r="F1388" s="4" t="s">
        <v>1525</v>
      </c>
      <c r="G1388" s="5" t="s">
        <v>1513</v>
      </c>
      <c r="H1388" s="5" t="s">
        <v>1526</v>
      </c>
      <c r="I1388" s="5" t="s">
        <v>146</v>
      </c>
      <c r="J1388" s="5" t="s">
        <v>9</v>
      </c>
      <c r="K1388" s="5">
        <v>15.5</v>
      </c>
      <c r="L1388" s="5" t="s">
        <v>1527</v>
      </c>
      <c r="M1388" s="5">
        <v>1100</v>
      </c>
      <c r="N1388" s="5" t="s">
        <v>170</v>
      </c>
      <c r="O1388" s="6" t="s">
        <v>81</v>
      </c>
      <c r="P1388" s="6" t="s">
        <v>1529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18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6" t="str">
        <f>+VLOOKUP(G1388,Liste!$A$7:$H$69,8,FALSE)</f>
        <v>Résineux</v>
      </c>
      <c r="BU1388" s="296">
        <f t="shared" si="420"/>
        <v>0</v>
      </c>
      <c r="BV1388" s="298">
        <f t="shared" si="421"/>
        <v>1</v>
      </c>
      <c r="BW1388" s="317">
        <v>0</v>
      </c>
      <c r="BX1388" s="296">
        <f t="shared" si="422"/>
        <v>0.43</v>
      </c>
      <c r="BY1388">
        <f t="shared" si="423"/>
        <v>0</v>
      </c>
      <c r="BZ1388" s="302">
        <f t="shared" si="424"/>
        <v>0</v>
      </c>
      <c r="CB1388" s="297">
        <v>0.6</v>
      </c>
      <c r="CC1388" s="297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14">
        <v>44320</v>
      </c>
      <c r="C1389" s="4" t="s">
        <v>1523</v>
      </c>
      <c r="D1389" s="4" t="s">
        <v>1524</v>
      </c>
      <c r="F1389" s="4" t="s">
        <v>1525</v>
      </c>
      <c r="G1389" s="5" t="s">
        <v>1513</v>
      </c>
      <c r="H1389" s="5" t="s">
        <v>1526</v>
      </c>
      <c r="I1389" s="5" t="s">
        <v>146</v>
      </c>
      <c r="J1389" s="5" t="s">
        <v>9</v>
      </c>
      <c r="K1389" s="5">
        <v>15.5</v>
      </c>
      <c r="L1389" s="5" t="s">
        <v>1527</v>
      </c>
      <c r="M1389" s="5">
        <v>1100</v>
      </c>
      <c r="N1389" s="5" t="s">
        <v>170</v>
      </c>
      <c r="O1389" s="6" t="s">
        <v>81</v>
      </c>
      <c r="P1389" s="6" t="s">
        <v>1529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18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6" t="str">
        <f>+VLOOKUP(G1389,Liste!$A$7:$H$69,8,FALSE)</f>
        <v>Résineux</v>
      </c>
      <c r="BU1389" s="296">
        <f t="shared" si="420"/>
        <v>0</v>
      </c>
      <c r="BV1389" s="298">
        <f t="shared" si="421"/>
        <v>1</v>
      </c>
      <c r="BW1389" s="317">
        <v>0</v>
      </c>
      <c r="BX1389" s="296">
        <f t="shared" si="422"/>
        <v>0.43</v>
      </c>
      <c r="BY1389">
        <f t="shared" si="423"/>
        <v>0</v>
      </c>
      <c r="BZ1389" s="302">
        <f t="shared" si="424"/>
        <v>0</v>
      </c>
      <c r="CB1389" s="297">
        <v>0.6</v>
      </c>
      <c r="CC1389" s="297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14">
        <v>44320</v>
      </c>
      <c r="C1390" s="4" t="s">
        <v>1523</v>
      </c>
      <c r="D1390" s="4" t="s">
        <v>1524</v>
      </c>
      <c r="F1390" s="4" t="s">
        <v>1525</v>
      </c>
      <c r="G1390" s="5" t="s">
        <v>1513</v>
      </c>
      <c r="H1390" s="5" t="s">
        <v>1526</v>
      </c>
      <c r="I1390" s="5" t="s">
        <v>146</v>
      </c>
      <c r="J1390" s="5" t="s">
        <v>9</v>
      </c>
      <c r="K1390" s="5">
        <v>15.5</v>
      </c>
      <c r="L1390" s="5" t="s">
        <v>1527</v>
      </c>
      <c r="M1390" s="5">
        <v>1100</v>
      </c>
      <c r="N1390" s="5" t="s">
        <v>170</v>
      </c>
      <c r="O1390" s="6" t="s">
        <v>81</v>
      </c>
      <c r="P1390" s="6" t="s">
        <v>1529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18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6" t="str">
        <f>+VLOOKUP(G1390,Liste!$A$7:$H$69,8,FALSE)</f>
        <v>Résineux</v>
      </c>
      <c r="BU1390" s="296">
        <f t="shared" si="420"/>
        <v>0</v>
      </c>
      <c r="BV1390" s="298">
        <f t="shared" si="421"/>
        <v>1</v>
      </c>
      <c r="BW1390" s="317">
        <v>0</v>
      </c>
      <c r="BX1390" s="296">
        <f t="shared" si="422"/>
        <v>0.43</v>
      </c>
      <c r="BY1390">
        <f t="shared" si="423"/>
        <v>0</v>
      </c>
      <c r="BZ1390" s="302">
        <f t="shared" si="424"/>
        <v>0</v>
      </c>
      <c r="CB1390" s="297">
        <v>0.6</v>
      </c>
      <c r="CC1390" s="297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14">
        <v>44320</v>
      </c>
      <c r="C1391" s="4" t="s">
        <v>1523</v>
      </c>
      <c r="D1391" s="4" t="s">
        <v>1524</v>
      </c>
      <c r="F1391" s="4" t="s">
        <v>1525</v>
      </c>
      <c r="G1391" s="5" t="s">
        <v>1513</v>
      </c>
      <c r="H1391" s="5" t="s">
        <v>1526</v>
      </c>
      <c r="I1391" s="5" t="s">
        <v>146</v>
      </c>
      <c r="J1391" s="5" t="s">
        <v>9</v>
      </c>
      <c r="K1391" s="5">
        <v>15.5</v>
      </c>
      <c r="L1391" s="5" t="s">
        <v>1527</v>
      </c>
      <c r="M1391" s="5">
        <v>1100</v>
      </c>
      <c r="N1391" s="5" t="s">
        <v>170</v>
      </c>
      <c r="O1391" s="6" t="s">
        <v>81</v>
      </c>
      <c r="P1391" s="6" t="s">
        <v>1529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18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6" t="str">
        <f>+VLOOKUP(G1391,Liste!$A$7:$H$69,8,FALSE)</f>
        <v>Résineux</v>
      </c>
      <c r="BU1391" s="296">
        <f t="shared" si="420"/>
        <v>0</v>
      </c>
      <c r="BV1391" s="298">
        <f t="shared" si="421"/>
        <v>1</v>
      </c>
      <c r="BW1391" s="317">
        <v>0</v>
      </c>
      <c r="BX1391" s="296">
        <f t="shared" si="422"/>
        <v>0.43</v>
      </c>
      <c r="BY1391">
        <f t="shared" si="423"/>
        <v>0</v>
      </c>
      <c r="BZ1391" s="302">
        <f t="shared" si="424"/>
        <v>0</v>
      </c>
      <c r="CB1391" s="297">
        <v>0.6</v>
      </c>
      <c r="CC1391" s="297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14">
        <v>44320</v>
      </c>
      <c r="C1392" s="4" t="s">
        <v>1523</v>
      </c>
      <c r="D1392" s="4" t="s">
        <v>1524</v>
      </c>
      <c r="F1392" s="4" t="s">
        <v>1525</v>
      </c>
      <c r="G1392" s="5" t="s">
        <v>1513</v>
      </c>
      <c r="H1392" s="5" t="s">
        <v>1526</v>
      </c>
      <c r="I1392" s="5" t="s">
        <v>146</v>
      </c>
      <c r="J1392" s="5" t="s">
        <v>9</v>
      </c>
      <c r="K1392" s="5">
        <v>15.5</v>
      </c>
      <c r="L1392" s="5" t="s">
        <v>1527</v>
      </c>
      <c r="M1392" s="5">
        <v>1100</v>
      </c>
      <c r="N1392" s="5" t="s">
        <v>170</v>
      </c>
      <c r="O1392" s="6" t="s">
        <v>81</v>
      </c>
      <c r="P1392" s="6" t="s">
        <v>1529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18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6" t="str">
        <f>+VLOOKUP(G1392,Liste!$A$7:$H$69,8,FALSE)</f>
        <v>Résineux</v>
      </c>
      <c r="BU1392" s="296">
        <f t="shared" si="420"/>
        <v>0</v>
      </c>
      <c r="BV1392" s="298">
        <f t="shared" si="421"/>
        <v>1</v>
      </c>
      <c r="BW1392" s="317">
        <v>0</v>
      </c>
      <c r="BX1392" s="296">
        <f t="shared" si="422"/>
        <v>0.43</v>
      </c>
      <c r="BY1392">
        <f t="shared" si="423"/>
        <v>0</v>
      </c>
      <c r="BZ1392" s="302">
        <f t="shared" si="424"/>
        <v>0</v>
      </c>
      <c r="CB1392" s="297">
        <v>0.6</v>
      </c>
      <c r="CC1392" s="297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14">
        <v>44320</v>
      </c>
      <c r="C1393" s="4" t="s">
        <v>1523</v>
      </c>
      <c r="D1393" s="4" t="s">
        <v>1524</v>
      </c>
      <c r="F1393" s="4" t="s">
        <v>1525</v>
      </c>
      <c r="G1393" s="5" t="s">
        <v>1513</v>
      </c>
      <c r="H1393" s="5" t="s">
        <v>1526</v>
      </c>
      <c r="I1393" s="5" t="s">
        <v>146</v>
      </c>
      <c r="J1393" s="5" t="s">
        <v>9</v>
      </c>
      <c r="K1393" s="5">
        <v>15.5</v>
      </c>
      <c r="L1393" s="5" t="s">
        <v>1527</v>
      </c>
      <c r="M1393" s="5">
        <v>1100</v>
      </c>
      <c r="N1393" s="5" t="s">
        <v>170</v>
      </c>
      <c r="O1393" s="6" t="s">
        <v>81</v>
      </c>
      <c r="P1393" s="6" t="s">
        <v>1529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18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6" t="str">
        <f>+VLOOKUP(G1393,Liste!$A$7:$H$69,8,FALSE)</f>
        <v>Résineux</v>
      </c>
      <c r="BU1393" s="296">
        <f t="shared" si="420"/>
        <v>0</v>
      </c>
      <c r="BV1393" s="298">
        <f t="shared" si="421"/>
        <v>1</v>
      </c>
      <c r="BW1393" s="317">
        <v>0</v>
      </c>
      <c r="BX1393" s="296">
        <f t="shared" si="422"/>
        <v>0.43</v>
      </c>
      <c r="BY1393">
        <f t="shared" si="423"/>
        <v>0</v>
      </c>
      <c r="BZ1393" s="302">
        <f t="shared" si="424"/>
        <v>0</v>
      </c>
      <c r="CB1393" s="297">
        <v>0.6</v>
      </c>
      <c r="CC1393" s="297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14">
        <v>44320</v>
      </c>
      <c r="C1394" s="4" t="s">
        <v>1523</v>
      </c>
      <c r="D1394" s="4" t="s">
        <v>1524</v>
      </c>
      <c r="F1394" s="4" t="s">
        <v>1525</v>
      </c>
      <c r="G1394" s="5" t="s">
        <v>1513</v>
      </c>
      <c r="H1394" s="5" t="s">
        <v>1526</v>
      </c>
      <c r="I1394" s="5" t="s">
        <v>146</v>
      </c>
      <c r="J1394" s="5" t="s">
        <v>9</v>
      </c>
      <c r="K1394" s="5">
        <v>15.5</v>
      </c>
      <c r="L1394" s="5" t="s">
        <v>1527</v>
      </c>
      <c r="M1394" s="5">
        <v>1100</v>
      </c>
      <c r="N1394" s="5" t="s">
        <v>170</v>
      </c>
      <c r="O1394" s="6" t="s">
        <v>81</v>
      </c>
      <c r="P1394" s="6" t="s">
        <v>1529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18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6" t="str">
        <f>+VLOOKUP(G1394,Liste!$A$7:$H$69,8,FALSE)</f>
        <v>Résineux</v>
      </c>
      <c r="BU1394" s="296">
        <f t="shared" si="420"/>
        <v>0</v>
      </c>
      <c r="BV1394" s="298">
        <f t="shared" si="421"/>
        <v>1</v>
      </c>
      <c r="BW1394" s="317">
        <v>0</v>
      </c>
      <c r="BX1394" s="296">
        <f t="shared" si="422"/>
        <v>0.43</v>
      </c>
      <c r="BY1394">
        <f t="shared" si="423"/>
        <v>0</v>
      </c>
      <c r="BZ1394" s="302">
        <f t="shared" si="424"/>
        <v>0</v>
      </c>
      <c r="CB1394" s="297">
        <v>0.6</v>
      </c>
      <c r="CC1394" s="297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14">
        <v>44320</v>
      </c>
      <c r="C1395" s="4" t="s">
        <v>1523</v>
      </c>
      <c r="D1395" s="4" t="s">
        <v>1524</v>
      </c>
      <c r="F1395" s="4" t="s">
        <v>1525</v>
      </c>
      <c r="G1395" s="5" t="s">
        <v>1513</v>
      </c>
      <c r="H1395" s="5" t="s">
        <v>1526</v>
      </c>
      <c r="I1395" s="5" t="s">
        <v>146</v>
      </c>
      <c r="J1395" s="5" t="s">
        <v>9</v>
      </c>
      <c r="K1395" s="5">
        <v>15.5</v>
      </c>
      <c r="L1395" s="5" t="s">
        <v>1527</v>
      </c>
      <c r="M1395" s="5">
        <v>1100</v>
      </c>
      <c r="N1395" s="5" t="s">
        <v>170</v>
      </c>
      <c r="O1395" s="6" t="s">
        <v>81</v>
      </c>
      <c r="P1395" s="6" t="s">
        <v>1529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18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6" t="str">
        <f>+VLOOKUP(G1395,Liste!$A$7:$H$69,8,FALSE)</f>
        <v>Résineux</v>
      </c>
      <c r="BU1395" s="296">
        <f t="shared" si="420"/>
        <v>0</v>
      </c>
      <c r="BV1395" s="298">
        <f t="shared" si="421"/>
        <v>1</v>
      </c>
      <c r="BW1395" s="317">
        <v>0</v>
      </c>
      <c r="BX1395" s="296">
        <f t="shared" si="422"/>
        <v>0.43</v>
      </c>
      <c r="BY1395">
        <f t="shared" si="423"/>
        <v>0</v>
      </c>
      <c r="BZ1395" s="302">
        <f t="shared" si="424"/>
        <v>0</v>
      </c>
      <c r="CB1395" s="297">
        <v>0.6</v>
      </c>
      <c r="CC1395" s="297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14">
        <v>44320</v>
      </c>
      <c r="C1396" s="4" t="s">
        <v>1523</v>
      </c>
      <c r="D1396" s="4" t="s">
        <v>1524</v>
      </c>
      <c r="F1396" s="4" t="s">
        <v>1525</v>
      </c>
      <c r="G1396" s="5" t="s">
        <v>1513</v>
      </c>
      <c r="H1396" s="5" t="s">
        <v>1526</v>
      </c>
      <c r="I1396" s="5" t="s">
        <v>146</v>
      </c>
      <c r="J1396" s="5" t="s">
        <v>9</v>
      </c>
      <c r="K1396" s="5">
        <v>15.5</v>
      </c>
      <c r="L1396" s="5" t="s">
        <v>1527</v>
      </c>
      <c r="M1396" s="5">
        <v>1100</v>
      </c>
      <c r="N1396" s="5" t="s">
        <v>170</v>
      </c>
      <c r="O1396" s="6" t="s">
        <v>81</v>
      </c>
      <c r="P1396" s="6" t="s">
        <v>1529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18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6" t="str">
        <f>+VLOOKUP(G1396,Liste!$A$7:$H$69,8,FALSE)</f>
        <v>Résineux</v>
      </c>
      <c r="BU1396" s="296">
        <f t="shared" si="420"/>
        <v>0</v>
      </c>
      <c r="BV1396" s="298">
        <f t="shared" si="421"/>
        <v>1</v>
      </c>
      <c r="BW1396" s="317">
        <v>0</v>
      </c>
      <c r="BX1396" s="296">
        <f t="shared" si="422"/>
        <v>0.43</v>
      </c>
      <c r="BY1396">
        <f t="shared" si="423"/>
        <v>0</v>
      </c>
      <c r="BZ1396" s="302">
        <f t="shared" si="424"/>
        <v>0</v>
      </c>
      <c r="CB1396" s="297">
        <v>0.6</v>
      </c>
      <c r="CC1396" s="297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14">
        <v>44320</v>
      </c>
      <c r="C1397" s="4" t="s">
        <v>1523</v>
      </c>
      <c r="D1397" s="4" t="s">
        <v>1524</v>
      </c>
      <c r="F1397" s="4" t="s">
        <v>1525</v>
      </c>
      <c r="G1397" s="5" t="s">
        <v>1513</v>
      </c>
      <c r="H1397" s="5" t="s">
        <v>1526</v>
      </c>
      <c r="I1397" s="5" t="s">
        <v>146</v>
      </c>
      <c r="J1397" s="5" t="s">
        <v>9</v>
      </c>
      <c r="K1397" s="5">
        <v>15.5</v>
      </c>
      <c r="L1397" s="5" t="s">
        <v>1527</v>
      </c>
      <c r="M1397" s="5">
        <v>1100</v>
      </c>
      <c r="N1397" s="5" t="s">
        <v>170</v>
      </c>
      <c r="O1397" s="6" t="s">
        <v>81</v>
      </c>
      <c r="P1397" s="6" t="s">
        <v>1529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18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6" t="str">
        <f>+VLOOKUP(G1397,Liste!$A$7:$H$69,8,FALSE)</f>
        <v>Résineux</v>
      </c>
      <c r="BU1397" s="296">
        <f t="shared" si="420"/>
        <v>0</v>
      </c>
      <c r="BV1397" s="298">
        <f t="shared" si="421"/>
        <v>1</v>
      </c>
      <c r="BW1397" s="317">
        <v>0</v>
      </c>
      <c r="BX1397" s="296">
        <f t="shared" si="422"/>
        <v>0.43</v>
      </c>
      <c r="BY1397">
        <f t="shared" si="423"/>
        <v>0</v>
      </c>
      <c r="BZ1397" s="302">
        <f t="shared" si="424"/>
        <v>0</v>
      </c>
      <c r="CB1397" s="297">
        <v>0.6</v>
      </c>
      <c r="CC1397" s="297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14">
        <v>44320</v>
      </c>
      <c r="C1398" s="4" t="s">
        <v>1523</v>
      </c>
      <c r="D1398" s="4" t="s">
        <v>1524</v>
      </c>
      <c r="F1398" s="4" t="s">
        <v>1525</v>
      </c>
      <c r="G1398" s="5" t="s">
        <v>1513</v>
      </c>
      <c r="H1398" s="5" t="s">
        <v>1526</v>
      </c>
      <c r="I1398" s="5" t="s">
        <v>146</v>
      </c>
      <c r="J1398" s="5" t="s">
        <v>9</v>
      </c>
      <c r="K1398" s="5">
        <v>15.5</v>
      </c>
      <c r="L1398" s="5" t="s">
        <v>1527</v>
      </c>
      <c r="M1398" s="5">
        <v>1100</v>
      </c>
      <c r="N1398" s="5" t="s">
        <v>170</v>
      </c>
      <c r="O1398" s="6" t="s">
        <v>81</v>
      </c>
      <c r="P1398" s="6" t="s">
        <v>1529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18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6" t="str">
        <f>+VLOOKUP(G1398,Liste!$A$7:$H$69,8,FALSE)</f>
        <v>Résineux</v>
      </c>
      <c r="BU1398" s="296">
        <f t="shared" si="420"/>
        <v>0</v>
      </c>
      <c r="BV1398" s="298">
        <f t="shared" si="421"/>
        <v>1</v>
      </c>
      <c r="BW1398" s="317">
        <v>0</v>
      </c>
      <c r="BX1398" s="296">
        <f t="shared" si="422"/>
        <v>0.43</v>
      </c>
      <c r="BY1398">
        <f t="shared" si="423"/>
        <v>7.1113826356907985</v>
      </c>
      <c r="BZ1398" s="302">
        <f t="shared" si="424"/>
        <v>7.1113826356907985</v>
      </c>
      <c r="CB1398" s="297">
        <v>0.6</v>
      </c>
      <c r="CC1398" s="297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14">
        <v>44320</v>
      </c>
      <c r="C1399" s="4" t="s">
        <v>1523</v>
      </c>
      <c r="D1399" s="4" t="s">
        <v>1524</v>
      </c>
      <c r="F1399" s="4" t="s">
        <v>1525</v>
      </c>
      <c r="G1399" s="5" t="s">
        <v>1513</v>
      </c>
      <c r="H1399" s="5" t="s">
        <v>1526</v>
      </c>
      <c r="I1399" s="5" t="s">
        <v>146</v>
      </c>
      <c r="J1399" s="5" t="s">
        <v>9</v>
      </c>
      <c r="K1399" s="5">
        <v>15.5</v>
      </c>
      <c r="L1399" s="5" t="s">
        <v>1527</v>
      </c>
      <c r="M1399" s="5">
        <v>1100</v>
      </c>
      <c r="N1399" s="5" t="s">
        <v>170</v>
      </c>
      <c r="O1399" s="6" t="s">
        <v>81</v>
      </c>
      <c r="P1399" s="6" t="s">
        <v>1529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18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6" t="str">
        <f>+VLOOKUP(G1399,Liste!$A$7:$H$69,8,FALSE)</f>
        <v>Résineux</v>
      </c>
      <c r="BU1399" s="296">
        <f t="shared" si="420"/>
        <v>0</v>
      </c>
      <c r="BV1399" s="298">
        <f t="shared" si="421"/>
        <v>1</v>
      </c>
      <c r="BW1399" s="317">
        <v>0</v>
      </c>
      <c r="BX1399" s="296">
        <f t="shared" si="422"/>
        <v>0.43</v>
      </c>
      <c r="BY1399">
        <f t="shared" si="423"/>
        <v>0</v>
      </c>
      <c r="BZ1399" s="302">
        <f t="shared" si="424"/>
        <v>7.1113826356907985</v>
      </c>
      <c r="CB1399" s="297">
        <v>0.6</v>
      </c>
      <c r="CC1399" s="297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14">
        <v>44320</v>
      </c>
      <c r="C1400" s="4" t="s">
        <v>1523</v>
      </c>
      <c r="D1400" s="4" t="s">
        <v>1524</v>
      </c>
      <c r="F1400" s="4" t="s">
        <v>1525</v>
      </c>
      <c r="G1400" s="5" t="s">
        <v>1513</v>
      </c>
      <c r="H1400" s="5" t="s">
        <v>1526</v>
      </c>
      <c r="I1400" s="5" t="s">
        <v>146</v>
      </c>
      <c r="J1400" s="5" t="s">
        <v>9</v>
      </c>
      <c r="K1400" s="5">
        <v>15.5</v>
      </c>
      <c r="L1400" s="5" t="s">
        <v>1527</v>
      </c>
      <c r="M1400" s="5">
        <v>1100</v>
      </c>
      <c r="N1400" s="5" t="s">
        <v>170</v>
      </c>
      <c r="O1400" s="6" t="s">
        <v>81</v>
      </c>
      <c r="P1400" s="6" t="s">
        <v>1529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18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6" t="str">
        <f>+VLOOKUP(G1400,Liste!$A$7:$H$69,8,FALSE)</f>
        <v>Résineux</v>
      </c>
      <c r="BU1400" s="296">
        <f t="shared" si="420"/>
        <v>0</v>
      </c>
      <c r="BV1400" s="298">
        <f t="shared" si="421"/>
        <v>1</v>
      </c>
      <c r="BW1400" s="317">
        <v>0</v>
      </c>
      <c r="BX1400" s="296">
        <f t="shared" si="422"/>
        <v>0.43</v>
      </c>
      <c r="BY1400">
        <f t="shared" si="423"/>
        <v>0</v>
      </c>
      <c r="BZ1400" s="302">
        <f t="shared" si="424"/>
        <v>7.1113826356907985</v>
      </c>
      <c r="CB1400" s="297">
        <v>0.6</v>
      </c>
      <c r="CC1400" s="297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14">
        <v>44320</v>
      </c>
      <c r="C1401" s="4" t="s">
        <v>1523</v>
      </c>
      <c r="D1401" s="4" t="s">
        <v>1524</v>
      </c>
      <c r="F1401" s="4" t="s">
        <v>1525</v>
      </c>
      <c r="G1401" s="5" t="s">
        <v>1513</v>
      </c>
      <c r="H1401" s="5" t="s">
        <v>1526</v>
      </c>
      <c r="I1401" s="5" t="s">
        <v>146</v>
      </c>
      <c r="J1401" s="5" t="s">
        <v>9</v>
      </c>
      <c r="K1401" s="5">
        <v>15.5</v>
      </c>
      <c r="L1401" s="5" t="s">
        <v>1527</v>
      </c>
      <c r="M1401" s="5">
        <v>1100</v>
      </c>
      <c r="N1401" s="5" t="s">
        <v>170</v>
      </c>
      <c r="O1401" s="6" t="s">
        <v>81</v>
      </c>
      <c r="P1401" s="6" t="s">
        <v>1529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18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6" t="str">
        <f>+VLOOKUP(G1401,Liste!$A$7:$H$69,8,FALSE)</f>
        <v>Résineux</v>
      </c>
      <c r="BU1401" s="296">
        <f t="shared" si="420"/>
        <v>0</v>
      </c>
      <c r="BV1401" s="298">
        <f t="shared" si="421"/>
        <v>1</v>
      </c>
      <c r="BW1401" s="317">
        <v>0</v>
      </c>
      <c r="BX1401" s="296">
        <f t="shared" si="422"/>
        <v>0.43</v>
      </c>
      <c r="BY1401">
        <f t="shared" si="423"/>
        <v>0</v>
      </c>
      <c r="BZ1401" s="302">
        <f t="shared" si="424"/>
        <v>7.1113826356907985</v>
      </c>
      <c r="CB1401" s="297">
        <v>0.6</v>
      </c>
      <c r="CC1401" s="297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14">
        <v>44320</v>
      </c>
      <c r="C1402" s="4" t="s">
        <v>1523</v>
      </c>
      <c r="D1402" s="4" t="s">
        <v>1524</v>
      </c>
      <c r="F1402" s="4" t="s">
        <v>1525</v>
      </c>
      <c r="G1402" s="5" t="s">
        <v>1513</v>
      </c>
      <c r="H1402" s="5" t="s">
        <v>1526</v>
      </c>
      <c r="I1402" s="5" t="s">
        <v>146</v>
      </c>
      <c r="J1402" s="5" t="s">
        <v>9</v>
      </c>
      <c r="K1402" s="5">
        <v>15.5</v>
      </c>
      <c r="L1402" s="5" t="s">
        <v>1527</v>
      </c>
      <c r="M1402" s="5">
        <v>1100</v>
      </c>
      <c r="N1402" s="5" t="s">
        <v>170</v>
      </c>
      <c r="O1402" s="6" t="s">
        <v>81</v>
      </c>
      <c r="P1402" s="6" t="s">
        <v>1529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18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6" t="str">
        <f>+VLOOKUP(G1402,Liste!$A$7:$H$69,8,FALSE)</f>
        <v>Résineux</v>
      </c>
      <c r="BU1402" s="296">
        <f t="shared" si="420"/>
        <v>0</v>
      </c>
      <c r="BV1402" s="298">
        <f t="shared" si="421"/>
        <v>1</v>
      </c>
      <c r="BW1402" s="317">
        <v>0</v>
      </c>
      <c r="BX1402" s="296">
        <f t="shared" si="422"/>
        <v>0.43</v>
      </c>
      <c r="BY1402">
        <f t="shared" si="423"/>
        <v>0</v>
      </c>
      <c r="BZ1402" s="302">
        <f t="shared" si="424"/>
        <v>0</v>
      </c>
      <c r="CB1402" s="297">
        <v>0.6</v>
      </c>
      <c r="CC1402" s="297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14">
        <v>44320</v>
      </c>
      <c r="C1403" s="4" t="s">
        <v>1523</v>
      </c>
      <c r="D1403" s="4" t="s">
        <v>1524</v>
      </c>
      <c r="F1403" s="4" t="s">
        <v>1525</v>
      </c>
      <c r="G1403" s="5" t="s">
        <v>1513</v>
      </c>
      <c r="H1403" s="5" t="s">
        <v>1526</v>
      </c>
      <c r="I1403" s="5" t="s">
        <v>146</v>
      </c>
      <c r="J1403" s="5" t="s">
        <v>9</v>
      </c>
      <c r="K1403" s="5">
        <v>15.5</v>
      </c>
      <c r="L1403" s="5" t="s">
        <v>1527</v>
      </c>
      <c r="M1403" s="5">
        <v>1100</v>
      </c>
      <c r="N1403" s="5" t="s">
        <v>170</v>
      </c>
      <c r="O1403" s="6" t="s">
        <v>81</v>
      </c>
      <c r="P1403" s="6" t="s">
        <v>1529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18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6" t="str">
        <f>+VLOOKUP(G1403,Liste!$A$7:$H$69,8,FALSE)</f>
        <v>Résineux</v>
      </c>
      <c r="BU1403" s="296">
        <f t="shared" si="420"/>
        <v>0</v>
      </c>
      <c r="BV1403" s="298">
        <f t="shared" si="421"/>
        <v>1</v>
      </c>
      <c r="BW1403" s="317">
        <v>0</v>
      </c>
      <c r="BX1403" s="296">
        <f t="shared" si="422"/>
        <v>0.43</v>
      </c>
      <c r="BY1403">
        <f t="shared" si="423"/>
        <v>0</v>
      </c>
      <c r="BZ1403" s="302">
        <f t="shared" si="424"/>
        <v>0</v>
      </c>
      <c r="CB1403" s="297">
        <v>0.6</v>
      </c>
      <c r="CC1403" s="297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14">
        <v>44320</v>
      </c>
      <c r="C1404" s="4" t="s">
        <v>1523</v>
      </c>
      <c r="D1404" s="4" t="s">
        <v>1524</v>
      </c>
      <c r="F1404" s="4" t="s">
        <v>1525</v>
      </c>
      <c r="G1404" s="5" t="s">
        <v>1513</v>
      </c>
      <c r="H1404" s="5" t="s">
        <v>1526</v>
      </c>
      <c r="I1404" s="5" t="s">
        <v>146</v>
      </c>
      <c r="J1404" s="5" t="s">
        <v>9</v>
      </c>
      <c r="K1404" s="5">
        <v>15.5</v>
      </c>
      <c r="L1404" s="5" t="s">
        <v>1527</v>
      </c>
      <c r="M1404" s="5">
        <v>1100</v>
      </c>
      <c r="N1404" s="5" t="s">
        <v>170</v>
      </c>
      <c r="O1404" s="6" t="s">
        <v>81</v>
      </c>
      <c r="P1404" s="6" t="s">
        <v>1529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18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6" t="str">
        <f>+VLOOKUP(G1404,Liste!$A$7:$H$69,8,FALSE)</f>
        <v>Résineux</v>
      </c>
      <c r="BU1404" s="296">
        <f t="shared" si="420"/>
        <v>0</v>
      </c>
      <c r="BV1404" s="298">
        <f t="shared" si="421"/>
        <v>1</v>
      </c>
      <c r="BW1404" s="317">
        <v>0</v>
      </c>
      <c r="BX1404" s="296">
        <f t="shared" si="422"/>
        <v>0.43</v>
      </c>
      <c r="BY1404">
        <f t="shared" si="423"/>
        <v>0</v>
      </c>
      <c r="BZ1404" s="302">
        <f t="shared" si="424"/>
        <v>0</v>
      </c>
      <c r="CB1404" s="297">
        <v>0.6</v>
      </c>
      <c r="CC1404" s="297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14">
        <v>44320</v>
      </c>
      <c r="C1405" s="4" t="s">
        <v>1523</v>
      </c>
      <c r="D1405" s="4" t="s">
        <v>1524</v>
      </c>
      <c r="F1405" s="4" t="s">
        <v>1525</v>
      </c>
      <c r="G1405" s="5" t="s">
        <v>1513</v>
      </c>
      <c r="H1405" s="5" t="s">
        <v>1526</v>
      </c>
      <c r="I1405" s="5" t="s">
        <v>146</v>
      </c>
      <c r="J1405" s="5" t="s">
        <v>9</v>
      </c>
      <c r="K1405" s="5">
        <v>15.5</v>
      </c>
      <c r="L1405" s="5" t="s">
        <v>1527</v>
      </c>
      <c r="M1405" s="5">
        <v>1100</v>
      </c>
      <c r="N1405" s="5" t="s">
        <v>170</v>
      </c>
      <c r="O1405" s="6" t="s">
        <v>81</v>
      </c>
      <c r="P1405" s="6" t="s">
        <v>1529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18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6" t="str">
        <f>+VLOOKUP(G1405,Liste!$A$7:$H$69,8,FALSE)</f>
        <v>Résineux</v>
      </c>
      <c r="BU1405" s="296">
        <f t="shared" si="420"/>
        <v>0</v>
      </c>
      <c r="BV1405" s="298">
        <f t="shared" si="421"/>
        <v>1</v>
      </c>
      <c r="BW1405" s="317">
        <v>0</v>
      </c>
      <c r="BX1405" s="296">
        <f t="shared" si="422"/>
        <v>0.43</v>
      </c>
      <c r="BY1405">
        <f t="shared" si="423"/>
        <v>0</v>
      </c>
      <c r="BZ1405" s="302">
        <f t="shared" si="424"/>
        <v>0</v>
      </c>
      <c r="CB1405" s="297">
        <v>0.6</v>
      </c>
      <c r="CC1405" s="297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14">
        <v>44320</v>
      </c>
      <c r="C1406" s="4" t="s">
        <v>1523</v>
      </c>
      <c r="D1406" s="4" t="s">
        <v>1524</v>
      </c>
      <c r="F1406" s="4" t="s">
        <v>1525</v>
      </c>
      <c r="G1406" s="5" t="s">
        <v>1513</v>
      </c>
      <c r="H1406" s="5" t="s">
        <v>1526</v>
      </c>
      <c r="I1406" s="5" t="s">
        <v>146</v>
      </c>
      <c r="J1406" s="5" t="s">
        <v>9</v>
      </c>
      <c r="K1406" s="5">
        <v>15.5</v>
      </c>
      <c r="L1406" s="5" t="s">
        <v>1527</v>
      </c>
      <c r="M1406" s="5">
        <v>1100</v>
      </c>
      <c r="N1406" s="5" t="s">
        <v>170</v>
      </c>
      <c r="O1406" s="6" t="s">
        <v>81</v>
      </c>
      <c r="P1406" s="6" t="s">
        <v>1529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18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6" t="str">
        <f>+VLOOKUP(G1406,Liste!$A$7:$H$69,8,FALSE)</f>
        <v>Résineux</v>
      </c>
      <c r="BU1406" s="296">
        <f t="shared" si="420"/>
        <v>0</v>
      </c>
      <c r="BV1406" s="298">
        <f t="shared" si="421"/>
        <v>1</v>
      </c>
      <c r="BW1406" s="317">
        <v>0</v>
      </c>
      <c r="BX1406" s="296">
        <f t="shared" si="422"/>
        <v>0.43</v>
      </c>
      <c r="BY1406">
        <f t="shared" si="423"/>
        <v>0</v>
      </c>
      <c r="BZ1406" s="302">
        <f t="shared" si="424"/>
        <v>0</v>
      </c>
      <c r="CB1406" s="297">
        <v>0.6</v>
      </c>
      <c r="CC1406" s="297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14">
        <v>44320</v>
      </c>
      <c r="C1407" s="4" t="s">
        <v>1523</v>
      </c>
      <c r="D1407" s="4" t="s">
        <v>1524</v>
      </c>
      <c r="F1407" s="4" t="s">
        <v>1525</v>
      </c>
      <c r="G1407" s="5" t="s">
        <v>1513</v>
      </c>
      <c r="H1407" s="5" t="s">
        <v>1526</v>
      </c>
      <c r="I1407" s="5" t="s">
        <v>146</v>
      </c>
      <c r="J1407" s="5" t="s">
        <v>9</v>
      </c>
      <c r="K1407" s="5">
        <v>15.5</v>
      </c>
      <c r="L1407" s="5" t="s">
        <v>1527</v>
      </c>
      <c r="M1407" s="5">
        <v>1100</v>
      </c>
      <c r="N1407" s="5" t="s">
        <v>170</v>
      </c>
      <c r="O1407" s="6" t="s">
        <v>81</v>
      </c>
      <c r="P1407" s="6" t="s">
        <v>1529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18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6" t="str">
        <f>+VLOOKUP(G1407,Liste!$A$7:$H$69,8,FALSE)</f>
        <v>Résineux</v>
      </c>
      <c r="BU1407" s="296">
        <f t="shared" si="420"/>
        <v>0</v>
      </c>
      <c r="BV1407" s="298">
        <f t="shared" si="421"/>
        <v>1</v>
      </c>
      <c r="BW1407" s="317">
        <v>0</v>
      </c>
      <c r="BX1407" s="296">
        <f t="shared" si="422"/>
        <v>0.43</v>
      </c>
      <c r="BY1407">
        <f t="shared" si="423"/>
        <v>0</v>
      </c>
      <c r="BZ1407" s="302">
        <f t="shared" si="424"/>
        <v>0</v>
      </c>
      <c r="CB1407" s="297">
        <v>0.6</v>
      </c>
      <c r="CC1407" s="297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14">
        <v>44320</v>
      </c>
      <c r="C1408" s="4" t="s">
        <v>1523</v>
      </c>
      <c r="D1408" s="4" t="s">
        <v>1524</v>
      </c>
      <c r="F1408" s="4" t="s">
        <v>1525</v>
      </c>
      <c r="G1408" s="5" t="s">
        <v>1513</v>
      </c>
      <c r="H1408" s="5" t="s">
        <v>1526</v>
      </c>
      <c r="I1408" s="5" t="s">
        <v>146</v>
      </c>
      <c r="J1408" s="5" t="s">
        <v>9</v>
      </c>
      <c r="K1408" s="5">
        <v>15.5</v>
      </c>
      <c r="L1408" s="5" t="s">
        <v>1527</v>
      </c>
      <c r="M1408" s="5">
        <v>1100</v>
      </c>
      <c r="N1408" s="5" t="s">
        <v>170</v>
      </c>
      <c r="O1408" s="6" t="s">
        <v>81</v>
      </c>
      <c r="P1408" s="6" t="s">
        <v>1529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18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6" t="str">
        <f>+VLOOKUP(G1408,Liste!$A$7:$H$69,8,FALSE)</f>
        <v>Résineux</v>
      </c>
      <c r="BU1408" s="296">
        <f t="shared" si="420"/>
        <v>0</v>
      </c>
      <c r="BV1408" s="298">
        <f t="shared" si="421"/>
        <v>1</v>
      </c>
      <c r="BW1408" s="317">
        <v>0</v>
      </c>
      <c r="BX1408" s="296">
        <f t="shared" si="422"/>
        <v>0.43</v>
      </c>
      <c r="BY1408">
        <f t="shared" si="423"/>
        <v>0</v>
      </c>
      <c r="BZ1408" s="302">
        <f t="shared" si="424"/>
        <v>0</v>
      </c>
      <c r="CB1408" s="297">
        <v>0.6</v>
      </c>
      <c r="CC1408" s="297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14">
        <v>44320</v>
      </c>
      <c r="C1409" s="4" t="s">
        <v>1523</v>
      </c>
      <c r="D1409" s="4" t="s">
        <v>1524</v>
      </c>
      <c r="F1409" s="4" t="s">
        <v>1525</v>
      </c>
      <c r="G1409" s="5" t="s">
        <v>1513</v>
      </c>
      <c r="H1409" s="5" t="s">
        <v>1526</v>
      </c>
      <c r="I1409" s="5" t="s">
        <v>146</v>
      </c>
      <c r="J1409" s="5" t="s">
        <v>9</v>
      </c>
      <c r="K1409" s="5">
        <v>15.5</v>
      </c>
      <c r="L1409" s="5" t="s">
        <v>1527</v>
      </c>
      <c r="M1409" s="5">
        <v>1100</v>
      </c>
      <c r="N1409" s="5" t="s">
        <v>170</v>
      </c>
      <c r="O1409" s="6" t="s">
        <v>81</v>
      </c>
      <c r="P1409" s="6" t="s">
        <v>1529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18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6" t="str">
        <f>+VLOOKUP(G1409,Liste!$A$7:$H$69,8,FALSE)</f>
        <v>Résineux</v>
      </c>
      <c r="BU1409" s="296">
        <f t="shared" si="420"/>
        <v>0</v>
      </c>
      <c r="BV1409" s="298">
        <f t="shared" si="421"/>
        <v>1</v>
      </c>
      <c r="BW1409" s="317">
        <v>0</v>
      </c>
      <c r="BX1409" s="296">
        <f t="shared" si="422"/>
        <v>0.43</v>
      </c>
      <c r="BY1409">
        <f t="shared" si="423"/>
        <v>0</v>
      </c>
      <c r="BZ1409" s="302">
        <f t="shared" si="424"/>
        <v>0</v>
      </c>
      <c r="CB1409" s="297">
        <v>0.6</v>
      </c>
      <c r="CC1409" s="297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14">
        <v>44320</v>
      </c>
      <c r="C1410" s="4" t="s">
        <v>1523</v>
      </c>
      <c r="D1410" s="4" t="s">
        <v>1524</v>
      </c>
      <c r="F1410" s="4" t="s">
        <v>1525</v>
      </c>
      <c r="G1410" s="5" t="s">
        <v>1513</v>
      </c>
      <c r="H1410" s="5" t="s">
        <v>1526</v>
      </c>
      <c r="I1410" s="5" t="s">
        <v>146</v>
      </c>
      <c r="J1410" s="5" t="s">
        <v>9</v>
      </c>
      <c r="K1410" s="5">
        <v>15.5</v>
      </c>
      <c r="L1410" s="5" t="s">
        <v>1527</v>
      </c>
      <c r="M1410" s="5">
        <v>1100</v>
      </c>
      <c r="N1410" s="5" t="s">
        <v>170</v>
      </c>
      <c r="O1410" s="6" t="s">
        <v>81</v>
      </c>
      <c r="P1410" s="6" t="s">
        <v>1529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18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6" t="str">
        <f>+VLOOKUP(G1410,Liste!$A$7:$H$69,8,FALSE)</f>
        <v>Résineux</v>
      </c>
      <c r="BU1410" s="296">
        <f t="shared" si="420"/>
        <v>0</v>
      </c>
      <c r="BV1410" s="298">
        <f t="shared" si="421"/>
        <v>1</v>
      </c>
      <c r="BW1410" s="317">
        <v>0</v>
      </c>
      <c r="BX1410" s="296">
        <f t="shared" si="422"/>
        <v>0.43</v>
      </c>
      <c r="BY1410">
        <f t="shared" si="423"/>
        <v>0</v>
      </c>
      <c r="BZ1410" s="302">
        <f t="shared" si="424"/>
        <v>0</v>
      </c>
      <c r="CB1410" s="297">
        <v>0.6</v>
      </c>
      <c r="CC1410" s="297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14">
        <v>44320</v>
      </c>
      <c r="C1411" s="4" t="s">
        <v>1523</v>
      </c>
      <c r="D1411" s="4" t="s">
        <v>1524</v>
      </c>
      <c r="F1411" s="4" t="s">
        <v>1525</v>
      </c>
      <c r="G1411" s="5" t="s">
        <v>1513</v>
      </c>
      <c r="H1411" s="5" t="s">
        <v>1526</v>
      </c>
      <c r="I1411" s="5" t="s">
        <v>146</v>
      </c>
      <c r="J1411" s="5" t="s">
        <v>9</v>
      </c>
      <c r="K1411" s="5">
        <v>15.5</v>
      </c>
      <c r="L1411" s="5" t="s">
        <v>1527</v>
      </c>
      <c r="M1411" s="5">
        <v>1100</v>
      </c>
      <c r="N1411" s="5" t="s">
        <v>170</v>
      </c>
      <c r="O1411" s="6" t="s">
        <v>81</v>
      </c>
      <c r="P1411" s="6" t="s">
        <v>1529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18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6" t="str">
        <f>+VLOOKUP(G1411,Liste!$A$7:$H$69,8,FALSE)</f>
        <v>Résineux</v>
      </c>
      <c r="BU1411" s="296">
        <f t="shared" si="420"/>
        <v>0</v>
      </c>
      <c r="BV1411" s="298">
        <f t="shared" si="421"/>
        <v>1</v>
      </c>
      <c r="BW1411" s="317">
        <v>0</v>
      </c>
      <c r="BX1411" s="296">
        <f t="shared" si="422"/>
        <v>0.43</v>
      </c>
      <c r="BY1411">
        <f t="shared" si="423"/>
        <v>0</v>
      </c>
      <c r="BZ1411" s="302">
        <f t="shared" si="424"/>
        <v>0</v>
      </c>
      <c r="CB1411" s="297">
        <v>0.6</v>
      </c>
      <c r="CC1411" s="297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14">
        <v>44320</v>
      </c>
      <c r="C1412" s="4" t="s">
        <v>1523</v>
      </c>
      <c r="D1412" s="4" t="s">
        <v>1524</v>
      </c>
      <c r="F1412" s="4" t="s">
        <v>1525</v>
      </c>
      <c r="G1412" s="5" t="s">
        <v>1513</v>
      </c>
      <c r="H1412" s="5" t="s">
        <v>1526</v>
      </c>
      <c r="I1412" s="5" t="s">
        <v>146</v>
      </c>
      <c r="J1412" s="5" t="s">
        <v>9</v>
      </c>
      <c r="K1412" s="5">
        <v>15.5</v>
      </c>
      <c r="L1412" s="5" t="s">
        <v>1527</v>
      </c>
      <c r="M1412" s="5">
        <v>1100</v>
      </c>
      <c r="N1412" s="5" t="s">
        <v>170</v>
      </c>
      <c r="O1412" s="6" t="s">
        <v>81</v>
      </c>
      <c r="P1412" s="6" t="s">
        <v>1529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18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6" t="str">
        <f>+VLOOKUP(G1412,Liste!$A$7:$H$69,8,FALSE)</f>
        <v>Résineux</v>
      </c>
      <c r="BU1412" s="296">
        <f t="shared" ref="BU1412:BU1475" si="440">IF(BT1412="Résineux",0%,100%)</f>
        <v>0</v>
      </c>
      <c r="BV1412" s="298">
        <f t="shared" ref="BV1412:BV1475" si="441">+IF(BT1412="Résineux",100%,0%)</f>
        <v>1</v>
      </c>
      <c r="BW1412" s="317">
        <v>0</v>
      </c>
      <c r="BX1412" s="296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2">
        <f t="shared" ref="BZ1412:BZ1475" si="444">+IF(BJ1412&gt;=31,0,BY1412+BZ1411)</f>
        <v>0</v>
      </c>
      <c r="CB1412" s="297">
        <v>0.6</v>
      </c>
      <c r="CC1412" s="297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14">
        <v>44320</v>
      </c>
      <c r="C1413" s="4" t="s">
        <v>1523</v>
      </c>
      <c r="D1413" s="4" t="s">
        <v>1524</v>
      </c>
      <c r="F1413" s="4" t="s">
        <v>1525</v>
      </c>
      <c r="G1413" s="5" t="s">
        <v>1513</v>
      </c>
      <c r="H1413" s="5" t="s">
        <v>1526</v>
      </c>
      <c r="I1413" s="5" t="s">
        <v>146</v>
      </c>
      <c r="J1413" s="5" t="s">
        <v>9</v>
      </c>
      <c r="K1413" s="5">
        <v>15.5</v>
      </c>
      <c r="L1413" s="5" t="s">
        <v>1527</v>
      </c>
      <c r="M1413" s="5">
        <v>1100</v>
      </c>
      <c r="N1413" s="5" t="s">
        <v>170</v>
      </c>
      <c r="O1413" s="6" t="s">
        <v>81</v>
      </c>
      <c r="P1413" s="6" t="s">
        <v>1529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18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6" t="str">
        <f>+VLOOKUP(G1413,Liste!$A$7:$H$69,8,FALSE)</f>
        <v>Résineux</v>
      </c>
      <c r="BU1413" s="296">
        <f t="shared" si="440"/>
        <v>0</v>
      </c>
      <c r="BV1413" s="298">
        <f t="shared" si="441"/>
        <v>1</v>
      </c>
      <c r="BW1413" s="317">
        <v>0</v>
      </c>
      <c r="BX1413" s="296">
        <f t="shared" si="442"/>
        <v>0.43</v>
      </c>
      <c r="BY1413">
        <f t="shared" si="443"/>
        <v>0</v>
      </c>
      <c r="BZ1413" s="302">
        <f t="shared" si="444"/>
        <v>0</v>
      </c>
      <c r="CB1413" s="297">
        <v>0.6</v>
      </c>
      <c r="CC1413" s="297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14">
        <v>44320</v>
      </c>
      <c r="C1414" s="4" t="s">
        <v>1523</v>
      </c>
      <c r="D1414" s="4" t="s">
        <v>1524</v>
      </c>
      <c r="F1414" s="4" t="s">
        <v>1525</v>
      </c>
      <c r="G1414" s="5" t="s">
        <v>1513</v>
      </c>
      <c r="H1414" s="5" t="s">
        <v>1526</v>
      </c>
      <c r="I1414" s="5" t="s">
        <v>146</v>
      </c>
      <c r="J1414" s="5" t="s">
        <v>9</v>
      </c>
      <c r="K1414" s="5">
        <v>15.5</v>
      </c>
      <c r="L1414" s="5" t="s">
        <v>1527</v>
      </c>
      <c r="M1414" s="5">
        <v>1100</v>
      </c>
      <c r="N1414" s="5" t="s">
        <v>170</v>
      </c>
      <c r="O1414" s="6" t="s">
        <v>81</v>
      </c>
      <c r="P1414" s="6" t="s">
        <v>1529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18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6" t="str">
        <f>+VLOOKUP(G1414,Liste!$A$7:$H$69,8,FALSE)</f>
        <v>Résineux</v>
      </c>
      <c r="BU1414" s="296">
        <f t="shared" si="440"/>
        <v>0</v>
      </c>
      <c r="BV1414" s="298">
        <f t="shared" si="441"/>
        <v>1</v>
      </c>
      <c r="BW1414" s="317">
        <v>0</v>
      </c>
      <c r="BX1414" s="296">
        <f t="shared" si="442"/>
        <v>0.43</v>
      </c>
      <c r="BY1414">
        <f t="shared" si="443"/>
        <v>0</v>
      </c>
      <c r="BZ1414" s="302">
        <f t="shared" si="444"/>
        <v>0</v>
      </c>
      <c r="CB1414" s="297">
        <v>0.6</v>
      </c>
      <c r="CC1414" s="297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14">
        <v>44320</v>
      </c>
      <c r="C1415" s="4" t="s">
        <v>1523</v>
      </c>
      <c r="D1415" s="4" t="s">
        <v>1524</v>
      </c>
      <c r="F1415" s="4" t="s">
        <v>1525</v>
      </c>
      <c r="G1415" s="5" t="s">
        <v>1513</v>
      </c>
      <c r="H1415" s="5" t="s">
        <v>1526</v>
      </c>
      <c r="I1415" s="5" t="s">
        <v>146</v>
      </c>
      <c r="J1415" s="5" t="s">
        <v>9</v>
      </c>
      <c r="K1415" s="5">
        <v>15.5</v>
      </c>
      <c r="L1415" s="5" t="s">
        <v>1527</v>
      </c>
      <c r="M1415" s="5">
        <v>1100</v>
      </c>
      <c r="N1415" s="5" t="s">
        <v>170</v>
      </c>
      <c r="O1415" s="6" t="s">
        <v>81</v>
      </c>
      <c r="P1415" s="6" t="s">
        <v>1529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18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6" t="str">
        <f>+VLOOKUP(G1415,Liste!$A$7:$H$69,8,FALSE)</f>
        <v>Résineux</v>
      </c>
      <c r="BU1415" s="296">
        <f t="shared" si="440"/>
        <v>0</v>
      </c>
      <c r="BV1415" s="298">
        <f t="shared" si="441"/>
        <v>1</v>
      </c>
      <c r="BW1415" s="317">
        <v>0</v>
      </c>
      <c r="BX1415" s="296">
        <f t="shared" si="442"/>
        <v>0.43</v>
      </c>
      <c r="BY1415">
        <f t="shared" si="443"/>
        <v>0</v>
      </c>
      <c r="BZ1415" s="302">
        <f t="shared" si="444"/>
        <v>0</v>
      </c>
      <c r="CB1415" s="297">
        <v>0.6</v>
      </c>
      <c r="CC1415" s="297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14">
        <v>44320</v>
      </c>
      <c r="C1416" s="4" t="s">
        <v>1523</v>
      </c>
      <c r="D1416" s="4" t="s">
        <v>1524</v>
      </c>
      <c r="F1416" s="4" t="s">
        <v>1525</v>
      </c>
      <c r="G1416" s="5" t="s">
        <v>1513</v>
      </c>
      <c r="H1416" s="5" t="s">
        <v>1526</v>
      </c>
      <c r="I1416" s="5" t="s">
        <v>146</v>
      </c>
      <c r="J1416" s="5" t="s">
        <v>9</v>
      </c>
      <c r="K1416" s="5">
        <v>15.5</v>
      </c>
      <c r="L1416" s="5" t="s">
        <v>1527</v>
      </c>
      <c r="M1416" s="5">
        <v>1100</v>
      </c>
      <c r="N1416" s="5" t="s">
        <v>170</v>
      </c>
      <c r="O1416" s="6" t="s">
        <v>81</v>
      </c>
      <c r="P1416" s="6" t="s">
        <v>1529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18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6" t="str">
        <f>+VLOOKUP(G1416,Liste!$A$7:$H$69,8,FALSE)</f>
        <v>Résineux</v>
      </c>
      <c r="BU1416" s="296">
        <f t="shared" si="440"/>
        <v>0</v>
      </c>
      <c r="BV1416" s="298">
        <f t="shared" si="441"/>
        <v>1</v>
      </c>
      <c r="BW1416" s="317">
        <v>0</v>
      </c>
      <c r="BX1416" s="296">
        <f t="shared" si="442"/>
        <v>0.43</v>
      </c>
      <c r="BY1416">
        <f t="shared" si="443"/>
        <v>0</v>
      </c>
      <c r="BZ1416" s="302">
        <f t="shared" si="444"/>
        <v>0</v>
      </c>
      <c r="CB1416" s="297">
        <v>0.6</v>
      </c>
      <c r="CC1416" s="297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14">
        <v>44320</v>
      </c>
      <c r="C1417" s="4" t="s">
        <v>1523</v>
      </c>
      <c r="D1417" s="4" t="s">
        <v>1524</v>
      </c>
      <c r="F1417" s="4" t="s">
        <v>1525</v>
      </c>
      <c r="G1417" s="5" t="s">
        <v>1513</v>
      </c>
      <c r="H1417" s="5" t="s">
        <v>1526</v>
      </c>
      <c r="I1417" s="5" t="s">
        <v>146</v>
      </c>
      <c r="J1417" s="5" t="s">
        <v>9</v>
      </c>
      <c r="K1417" s="5">
        <v>15.5</v>
      </c>
      <c r="L1417" s="5" t="s">
        <v>1527</v>
      </c>
      <c r="M1417" s="5">
        <v>1100</v>
      </c>
      <c r="N1417" s="5" t="s">
        <v>170</v>
      </c>
      <c r="O1417" s="6" t="s">
        <v>81</v>
      </c>
      <c r="P1417" s="6" t="s">
        <v>1529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18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6" t="str">
        <f>+VLOOKUP(G1417,Liste!$A$7:$H$69,8,FALSE)</f>
        <v>Résineux</v>
      </c>
      <c r="BU1417" s="296">
        <f t="shared" si="440"/>
        <v>0</v>
      </c>
      <c r="BV1417" s="298">
        <f t="shared" si="441"/>
        <v>1</v>
      </c>
      <c r="BW1417" s="317">
        <v>0</v>
      </c>
      <c r="BX1417" s="296">
        <f t="shared" si="442"/>
        <v>0.43</v>
      </c>
      <c r="BY1417">
        <f t="shared" si="443"/>
        <v>0</v>
      </c>
      <c r="BZ1417" s="302">
        <f t="shared" si="444"/>
        <v>0</v>
      </c>
      <c r="CB1417" s="297">
        <v>0.6</v>
      </c>
      <c r="CC1417" s="297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14">
        <v>44320</v>
      </c>
      <c r="C1418" s="4" t="s">
        <v>1523</v>
      </c>
      <c r="D1418" s="4" t="s">
        <v>1524</v>
      </c>
      <c r="F1418" s="4" t="s">
        <v>1525</v>
      </c>
      <c r="G1418" s="5" t="s">
        <v>1513</v>
      </c>
      <c r="H1418" s="5" t="s">
        <v>1526</v>
      </c>
      <c r="I1418" s="5" t="s">
        <v>146</v>
      </c>
      <c r="J1418" s="5" t="s">
        <v>9</v>
      </c>
      <c r="K1418" s="5">
        <v>15.5</v>
      </c>
      <c r="L1418" s="5" t="s">
        <v>1527</v>
      </c>
      <c r="M1418" s="5">
        <v>1100</v>
      </c>
      <c r="N1418" s="5" t="s">
        <v>170</v>
      </c>
      <c r="O1418" s="6" t="s">
        <v>81</v>
      </c>
      <c r="P1418" s="6" t="s">
        <v>1529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18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6" t="str">
        <f>+VLOOKUP(G1418,Liste!$A$7:$H$69,8,FALSE)</f>
        <v>Résineux</v>
      </c>
      <c r="BU1418" s="296">
        <f t="shared" si="440"/>
        <v>0</v>
      </c>
      <c r="BV1418" s="298">
        <f t="shared" si="441"/>
        <v>1</v>
      </c>
      <c r="BW1418" s="317">
        <v>0</v>
      </c>
      <c r="BX1418" s="296">
        <f t="shared" si="442"/>
        <v>0.43</v>
      </c>
      <c r="BY1418">
        <f t="shared" si="443"/>
        <v>0</v>
      </c>
      <c r="BZ1418" s="302">
        <f t="shared" si="444"/>
        <v>0</v>
      </c>
      <c r="CB1418" s="297">
        <v>0.6</v>
      </c>
      <c r="CC1418" s="297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14">
        <v>44320</v>
      </c>
      <c r="C1419" s="4" t="s">
        <v>1523</v>
      </c>
      <c r="D1419" s="4" t="s">
        <v>1524</v>
      </c>
      <c r="F1419" s="4" t="s">
        <v>1525</v>
      </c>
      <c r="G1419" s="5" t="s">
        <v>1513</v>
      </c>
      <c r="H1419" s="5" t="s">
        <v>1526</v>
      </c>
      <c r="I1419" s="5" t="s">
        <v>146</v>
      </c>
      <c r="J1419" s="5" t="s">
        <v>9</v>
      </c>
      <c r="K1419" s="5">
        <v>15.5</v>
      </c>
      <c r="L1419" s="5" t="s">
        <v>1527</v>
      </c>
      <c r="M1419" s="5">
        <v>1100</v>
      </c>
      <c r="N1419" s="5" t="s">
        <v>170</v>
      </c>
      <c r="O1419" s="6" t="s">
        <v>81</v>
      </c>
      <c r="P1419" s="6" t="s">
        <v>1529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18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6" t="str">
        <f>+VLOOKUP(G1419,Liste!$A$7:$H$69,8,FALSE)</f>
        <v>Résineux</v>
      </c>
      <c r="BU1419" s="296">
        <f t="shared" si="440"/>
        <v>0</v>
      </c>
      <c r="BV1419" s="298">
        <f t="shared" si="441"/>
        <v>1</v>
      </c>
      <c r="BW1419" s="317">
        <v>0</v>
      </c>
      <c r="BX1419" s="296">
        <f t="shared" si="442"/>
        <v>0.43</v>
      </c>
      <c r="BY1419">
        <f t="shared" si="443"/>
        <v>0</v>
      </c>
      <c r="BZ1419" s="302">
        <f t="shared" si="444"/>
        <v>0</v>
      </c>
      <c r="CB1419" s="297">
        <v>0.6</v>
      </c>
      <c r="CC1419" s="297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14">
        <v>44320</v>
      </c>
      <c r="C1420" s="4" t="s">
        <v>1523</v>
      </c>
      <c r="D1420" s="4" t="s">
        <v>1524</v>
      </c>
      <c r="F1420" s="4" t="s">
        <v>1525</v>
      </c>
      <c r="G1420" s="5" t="s">
        <v>1513</v>
      </c>
      <c r="H1420" s="5" t="s">
        <v>1526</v>
      </c>
      <c r="I1420" s="5" t="s">
        <v>146</v>
      </c>
      <c r="J1420" s="5" t="s">
        <v>9</v>
      </c>
      <c r="K1420" s="5">
        <v>15.5</v>
      </c>
      <c r="L1420" s="5" t="s">
        <v>1527</v>
      </c>
      <c r="M1420" s="5">
        <v>1100</v>
      </c>
      <c r="N1420" s="5" t="s">
        <v>170</v>
      </c>
      <c r="O1420" s="6" t="s">
        <v>81</v>
      </c>
      <c r="P1420" s="6" t="s">
        <v>1529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18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6" t="str">
        <f>+VLOOKUP(G1420,Liste!$A$7:$H$69,8,FALSE)</f>
        <v>Résineux</v>
      </c>
      <c r="BU1420" s="296">
        <f t="shared" si="440"/>
        <v>0</v>
      </c>
      <c r="BV1420" s="298">
        <f t="shared" si="441"/>
        <v>1</v>
      </c>
      <c r="BW1420" s="317">
        <v>0</v>
      </c>
      <c r="BX1420" s="296">
        <f t="shared" si="442"/>
        <v>0.43</v>
      </c>
      <c r="BY1420">
        <f t="shared" si="443"/>
        <v>0</v>
      </c>
      <c r="BZ1420" s="302">
        <f t="shared" si="444"/>
        <v>0</v>
      </c>
      <c r="CB1420" s="297">
        <v>0.6</v>
      </c>
      <c r="CC1420" s="297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14">
        <v>44320</v>
      </c>
      <c r="C1421" s="4" t="s">
        <v>1523</v>
      </c>
      <c r="D1421" s="4" t="s">
        <v>1524</v>
      </c>
      <c r="F1421" s="4" t="s">
        <v>1525</v>
      </c>
      <c r="G1421" s="5" t="s">
        <v>1513</v>
      </c>
      <c r="H1421" s="5" t="s">
        <v>1526</v>
      </c>
      <c r="I1421" s="5" t="s">
        <v>146</v>
      </c>
      <c r="J1421" s="5" t="s">
        <v>9</v>
      </c>
      <c r="K1421" s="5">
        <v>15.5</v>
      </c>
      <c r="L1421" s="5" t="s">
        <v>1527</v>
      </c>
      <c r="M1421" s="5">
        <v>1100</v>
      </c>
      <c r="N1421" s="5" t="s">
        <v>170</v>
      </c>
      <c r="O1421" s="6" t="s">
        <v>81</v>
      </c>
      <c r="P1421" s="6" t="s">
        <v>1529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18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6" t="str">
        <f>+VLOOKUP(G1421,Liste!$A$7:$H$69,8,FALSE)</f>
        <v>Résineux</v>
      </c>
      <c r="BU1421" s="296">
        <f t="shared" si="440"/>
        <v>0</v>
      </c>
      <c r="BV1421" s="298">
        <f t="shared" si="441"/>
        <v>1</v>
      </c>
      <c r="BW1421" s="317">
        <v>0</v>
      </c>
      <c r="BX1421" s="296">
        <f t="shared" si="442"/>
        <v>0.43</v>
      </c>
      <c r="BY1421">
        <f t="shared" si="443"/>
        <v>0</v>
      </c>
      <c r="BZ1421" s="302">
        <f t="shared" si="444"/>
        <v>0</v>
      </c>
      <c r="CB1421" s="297">
        <v>0.6</v>
      </c>
      <c r="CC1421" s="297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14">
        <v>44320</v>
      </c>
      <c r="C1422" s="4" t="s">
        <v>1523</v>
      </c>
      <c r="D1422" s="4" t="s">
        <v>1524</v>
      </c>
      <c r="F1422" s="4" t="s">
        <v>1525</v>
      </c>
      <c r="G1422" s="5" t="s">
        <v>1513</v>
      </c>
      <c r="H1422" s="5" t="s">
        <v>1526</v>
      </c>
      <c r="I1422" s="5" t="s">
        <v>146</v>
      </c>
      <c r="J1422" s="5" t="s">
        <v>9</v>
      </c>
      <c r="K1422" s="5">
        <v>15.5</v>
      </c>
      <c r="L1422" s="5" t="s">
        <v>1527</v>
      </c>
      <c r="M1422" s="5">
        <v>1100</v>
      </c>
      <c r="N1422" s="5" t="s">
        <v>170</v>
      </c>
      <c r="O1422" s="6" t="s">
        <v>81</v>
      </c>
      <c r="P1422" s="6" t="s">
        <v>1529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18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6" t="str">
        <f>+VLOOKUP(G1422,Liste!$A$7:$H$69,8,FALSE)</f>
        <v>Résineux</v>
      </c>
      <c r="BU1422" s="296">
        <f t="shared" si="440"/>
        <v>0</v>
      </c>
      <c r="BV1422" s="298">
        <f t="shared" si="441"/>
        <v>1</v>
      </c>
      <c r="BW1422" s="317">
        <v>0</v>
      </c>
      <c r="BX1422" s="296">
        <f t="shared" si="442"/>
        <v>0.43</v>
      </c>
      <c r="BY1422">
        <f t="shared" si="443"/>
        <v>0</v>
      </c>
      <c r="BZ1422" s="302">
        <f t="shared" si="444"/>
        <v>0</v>
      </c>
      <c r="CB1422" s="297">
        <v>0.6</v>
      </c>
      <c r="CC1422" s="297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14">
        <v>44320</v>
      </c>
      <c r="C1423" s="4" t="s">
        <v>1523</v>
      </c>
      <c r="D1423" s="4" t="s">
        <v>1524</v>
      </c>
      <c r="F1423" s="4" t="s">
        <v>1525</v>
      </c>
      <c r="G1423" s="5" t="s">
        <v>1513</v>
      </c>
      <c r="H1423" s="5" t="s">
        <v>1526</v>
      </c>
      <c r="I1423" s="5" t="s">
        <v>146</v>
      </c>
      <c r="J1423" s="5" t="s">
        <v>9</v>
      </c>
      <c r="K1423" s="5">
        <v>15.5</v>
      </c>
      <c r="L1423" s="5" t="s">
        <v>1527</v>
      </c>
      <c r="M1423" s="5">
        <v>1100</v>
      </c>
      <c r="N1423" s="5" t="s">
        <v>170</v>
      </c>
      <c r="O1423" s="6" t="s">
        <v>81</v>
      </c>
      <c r="P1423" s="6" t="s">
        <v>1529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18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6" t="str">
        <f>+VLOOKUP(G1423,Liste!$A$7:$H$69,8,FALSE)</f>
        <v>Résineux</v>
      </c>
      <c r="BU1423" s="296">
        <f t="shared" si="440"/>
        <v>0</v>
      </c>
      <c r="BV1423" s="298">
        <f t="shared" si="441"/>
        <v>1</v>
      </c>
      <c r="BW1423" s="317">
        <v>0</v>
      </c>
      <c r="BX1423" s="296">
        <f t="shared" si="442"/>
        <v>0.43</v>
      </c>
      <c r="BY1423">
        <f t="shared" si="443"/>
        <v>0</v>
      </c>
      <c r="BZ1423" s="302">
        <f t="shared" si="444"/>
        <v>0</v>
      </c>
      <c r="CB1423" s="297">
        <v>0.6</v>
      </c>
      <c r="CC1423" s="297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14">
        <v>44320</v>
      </c>
      <c r="C1424" s="4" t="s">
        <v>1523</v>
      </c>
      <c r="D1424" s="4" t="s">
        <v>1524</v>
      </c>
      <c r="F1424" s="4" t="s">
        <v>1525</v>
      </c>
      <c r="G1424" s="5" t="s">
        <v>1513</v>
      </c>
      <c r="H1424" s="5" t="s">
        <v>1526</v>
      </c>
      <c r="I1424" s="5" t="s">
        <v>146</v>
      </c>
      <c r="J1424" s="5" t="s">
        <v>9</v>
      </c>
      <c r="K1424" s="5">
        <v>15.5</v>
      </c>
      <c r="L1424" s="5" t="s">
        <v>1527</v>
      </c>
      <c r="M1424" s="5">
        <v>1100</v>
      </c>
      <c r="N1424" s="5" t="s">
        <v>170</v>
      </c>
      <c r="O1424" s="6" t="s">
        <v>81</v>
      </c>
      <c r="P1424" s="6" t="s">
        <v>1529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18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6" t="str">
        <f>+VLOOKUP(G1424,Liste!$A$7:$H$69,8,FALSE)</f>
        <v>Résineux</v>
      </c>
      <c r="BU1424" s="296">
        <f t="shared" si="440"/>
        <v>0</v>
      </c>
      <c r="BV1424" s="298">
        <f t="shared" si="441"/>
        <v>1</v>
      </c>
      <c r="BW1424" s="317">
        <v>0</v>
      </c>
      <c r="BX1424" s="296">
        <f t="shared" si="442"/>
        <v>0.43</v>
      </c>
      <c r="BY1424">
        <f t="shared" si="443"/>
        <v>0</v>
      </c>
      <c r="BZ1424" s="302">
        <f t="shared" si="444"/>
        <v>0</v>
      </c>
      <c r="CB1424" s="297">
        <v>0.6</v>
      </c>
      <c r="CC1424" s="297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14">
        <v>44320</v>
      </c>
      <c r="C1425" s="4" t="s">
        <v>1523</v>
      </c>
      <c r="D1425" s="4" t="s">
        <v>1524</v>
      </c>
      <c r="F1425" s="4" t="s">
        <v>1525</v>
      </c>
      <c r="G1425" s="5" t="s">
        <v>1513</v>
      </c>
      <c r="H1425" s="5" t="s">
        <v>1526</v>
      </c>
      <c r="I1425" s="5" t="s">
        <v>146</v>
      </c>
      <c r="J1425" s="5" t="s">
        <v>9</v>
      </c>
      <c r="K1425" s="5">
        <v>15.5</v>
      </c>
      <c r="L1425" s="5" t="s">
        <v>1527</v>
      </c>
      <c r="M1425" s="5">
        <v>1100</v>
      </c>
      <c r="N1425" s="5" t="s">
        <v>170</v>
      </c>
      <c r="O1425" s="6" t="s">
        <v>81</v>
      </c>
      <c r="P1425" s="6" t="s">
        <v>1529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18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6" t="str">
        <f>+VLOOKUP(G1425,Liste!$A$7:$H$69,8,FALSE)</f>
        <v>Résineux</v>
      </c>
      <c r="BU1425" s="296">
        <f t="shared" si="440"/>
        <v>0</v>
      </c>
      <c r="BV1425" s="298">
        <f t="shared" si="441"/>
        <v>1</v>
      </c>
      <c r="BW1425" s="317">
        <v>0</v>
      </c>
      <c r="BX1425" s="296">
        <f t="shared" si="442"/>
        <v>0.43</v>
      </c>
      <c r="BY1425">
        <f t="shared" si="443"/>
        <v>0</v>
      </c>
      <c r="BZ1425" s="302">
        <f t="shared" si="444"/>
        <v>0</v>
      </c>
      <c r="CB1425" s="297">
        <v>0.6</v>
      </c>
      <c r="CC1425" s="297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14">
        <v>44320</v>
      </c>
      <c r="C1426" s="4" t="s">
        <v>1523</v>
      </c>
      <c r="D1426" s="4" t="s">
        <v>1524</v>
      </c>
      <c r="F1426" s="4" t="s">
        <v>1525</v>
      </c>
      <c r="G1426" s="5" t="s">
        <v>1513</v>
      </c>
      <c r="H1426" s="5" t="s">
        <v>1526</v>
      </c>
      <c r="I1426" s="5" t="s">
        <v>146</v>
      </c>
      <c r="J1426" s="5" t="s">
        <v>9</v>
      </c>
      <c r="K1426" s="5">
        <v>15.5</v>
      </c>
      <c r="L1426" s="5" t="s">
        <v>1527</v>
      </c>
      <c r="M1426" s="5">
        <v>1100</v>
      </c>
      <c r="N1426" s="5" t="s">
        <v>170</v>
      </c>
      <c r="O1426" s="6" t="s">
        <v>81</v>
      </c>
      <c r="P1426" s="6" t="s">
        <v>1529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18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6" t="str">
        <f>+VLOOKUP(G1426,Liste!$A$7:$H$69,8,FALSE)</f>
        <v>Résineux</v>
      </c>
      <c r="BU1426" s="296">
        <f t="shared" si="440"/>
        <v>0</v>
      </c>
      <c r="BV1426" s="298">
        <f t="shared" si="441"/>
        <v>1</v>
      </c>
      <c r="BW1426" s="317">
        <v>0</v>
      </c>
      <c r="BX1426" s="296">
        <f t="shared" si="442"/>
        <v>0.43</v>
      </c>
      <c r="BY1426">
        <f t="shared" si="443"/>
        <v>0</v>
      </c>
      <c r="BZ1426" s="302">
        <f t="shared" si="444"/>
        <v>0</v>
      </c>
      <c r="CB1426" s="297">
        <v>0.6</v>
      </c>
      <c r="CC1426" s="297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14">
        <v>44320</v>
      </c>
      <c r="C1427" s="4" t="s">
        <v>1523</v>
      </c>
      <c r="D1427" s="4" t="s">
        <v>1524</v>
      </c>
      <c r="F1427" s="4" t="s">
        <v>1525</v>
      </c>
      <c r="G1427" s="5" t="s">
        <v>1513</v>
      </c>
      <c r="H1427" s="5" t="s">
        <v>1526</v>
      </c>
      <c r="I1427" s="5" t="s">
        <v>146</v>
      </c>
      <c r="J1427" s="5" t="s">
        <v>9</v>
      </c>
      <c r="K1427" s="5">
        <v>15.5</v>
      </c>
      <c r="L1427" s="5" t="s">
        <v>1527</v>
      </c>
      <c r="M1427" s="5">
        <v>1100</v>
      </c>
      <c r="N1427" s="5" t="s">
        <v>170</v>
      </c>
      <c r="O1427" s="6" t="s">
        <v>81</v>
      </c>
      <c r="P1427" s="6" t="s">
        <v>1529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18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6" t="str">
        <f>+VLOOKUP(G1427,Liste!$A$7:$H$69,8,FALSE)</f>
        <v>Résineux</v>
      </c>
      <c r="BU1427" s="296">
        <f t="shared" si="440"/>
        <v>0</v>
      </c>
      <c r="BV1427" s="298">
        <f t="shared" si="441"/>
        <v>1</v>
      </c>
      <c r="BW1427" s="317">
        <v>0</v>
      </c>
      <c r="BX1427" s="296">
        <f t="shared" si="442"/>
        <v>0.43</v>
      </c>
      <c r="BY1427">
        <f t="shared" si="443"/>
        <v>0</v>
      </c>
      <c r="BZ1427" s="302">
        <f t="shared" si="444"/>
        <v>0</v>
      </c>
      <c r="CB1427" s="297">
        <v>0.6</v>
      </c>
      <c r="CC1427" s="297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14">
        <v>44320</v>
      </c>
      <c r="C1428" s="4" t="s">
        <v>1523</v>
      </c>
      <c r="D1428" s="4" t="s">
        <v>1524</v>
      </c>
      <c r="F1428" s="4" t="s">
        <v>1525</v>
      </c>
      <c r="G1428" s="5" t="s">
        <v>1513</v>
      </c>
      <c r="H1428" s="5" t="s">
        <v>1526</v>
      </c>
      <c r="I1428" s="5" t="s">
        <v>146</v>
      </c>
      <c r="J1428" s="5" t="s">
        <v>9</v>
      </c>
      <c r="K1428" s="5">
        <v>15.5</v>
      </c>
      <c r="L1428" s="5" t="s">
        <v>1527</v>
      </c>
      <c r="M1428" s="5">
        <v>1100</v>
      </c>
      <c r="N1428" s="5" t="s">
        <v>170</v>
      </c>
      <c r="O1428" s="6" t="s">
        <v>81</v>
      </c>
      <c r="P1428" s="6" t="s">
        <v>1529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18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6" t="str">
        <f>+VLOOKUP(G1428,Liste!$A$7:$H$69,8,FALSE)</f>
        <v>Résineux</v>
      </c>
      <c r="BU1428" s="296">
        <f t="shared" si="440"/>
        <v>0</v>
      </c>
      <c r="BV1428" s="298">
        <f t="shared" si="441"/>
        <v>1</v>
      </c>
      <c r="BW1428" s="317">
        <v>0</v>
      </c>
      <c r="BX1428" s="296">
        <f t="shared" si="442"/>
        <v>0.43</v>
      </c>
      <c r="BY1428">
        <f t="shared" si="443"/>
        <v>0</v>
      </c>
      <c r="BZ1428" s="302">
        <f t="shared" si="444"/>
        <v>0</v>
      </c>
      <c r="CB1428" s="297">
        <v>0.6</v>
      </c>
      <c r="CC1428" s="297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14">
        <v>44320</v>
      </c>
      <c r="C1429" s="4" t="s">
        <v>1523</v>
      </c>
      <c r="D1429" s="4" t="s">
        <v>1524</v>
      </c>
      <c r="F1429" s="4" t="s">
        <v>1525</v>
      </c>
      <c r="G1429" s="5" t="s">
        <v>1513</v>
      </c>
      <c r="H1429" s="5" t="s">
        <v>1526</v>
      </c>
      <c r="I1429" s="5" t="s">
        <v>146</v>
      </c>
      <c r="J1429" s="5" t="s">
        <v>9</v>
      </c>
      <c r="K1429" s="5">
        <v>15.5</v>
      </c>
      <c r="L1429" s="5" t="s">
        <v>1527</v>
      </c>
      <c r="M1429" s="5">
        <v>1100</v>
      </c>
      <c r="N1429" s="5" t="s">
        <v>170</v>
      </c>
      <c r="O1429" s="6" t="s">
        <v>81</v>
      </c>
      <c r="P1429" s="6" t="s">
        <v>1529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18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6" t="str">
        <f>+VLOOKUP(G1429,Liste!$A$7:$H$69,8,FALSE)</f>
        <v>Résineux</v>
      </c>
      <c r="BU1429" s="296">
        <f t="shared" si="440"/>
        <v>0</v>
      </c>
      <c r="BV1429" s="298">
        <f t="shared" si="441"/>
        <v>1</v>
      </c>
      <c r="BW1429" s="317">
        <v>0</v>
      </c>
      <c r="BX1429" s="296">
        <f t="shared" si="442"/>
        <v>0.43</v>
      </c>
      <c r="BY1429">
        <f t="shared" si="443"/>
        <v>0</v>
      </c>
      <c r="BZ1429" s="302">
        <f t="shared" si="444"/>
        <v>0</v>
      </c>
      <c r="CB1429" s="297">
        <v>0.6</v>
      </c>
      <c r="CC1429" s="297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14">
        <v>44320</v>
      </c>
      <c r="C1430" s="4" t="s">
        <v>1523</v>
      </c>
      <c r="D1430" s="4" t="s">
        <v>1524</v>
      </c>
      <c r="F1430" s="4" t="s">
        <v>1525</v>
      </c>
      <c r="G1430" s="5" t="s">
        <v>1513</v>
      </c>
      <c r="H1430" s="5" t="s">
        <v>1526</v>
      </c>
      <c r="I1430" s="5" t="s">
        <v>146</v>
      </c>
      <c r="J1430" s="5" t="s">
        <v>9</v>
      </c>
      <c r="K1430" s="5">
        <v>15.5</v>
      </c>
      <c r="L1430" s="5" t="s">
        <v>1527</v>
      </c>
      <c r="M1430" s="5">
        <v>1100</v>
      </c>
      <c r="N1430" s="5" t="s">
        <v>170</v>
      </c>
      <c r="O1430" s="6" t="s">
        <v>81</v>
      </c>
      <c r="P1430" s="6" t="s">
        <v>1529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18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6" t="str">
        <f>+VLOOKUP(G1430,Liste!$A$7:$H$69,8,FALSE)</f>
        <v>Résineux</v>
      </c>
      <c r="BU1430" s="296">
        <f t="shared" si="440"/>
        <v>0</v>
      </c>
      <c r="BV1430" s="298">
        <f t="shared" si="441"/>
        <v>1</v>
      </c>
      <c r="BW1430" s="317">
        <v>0</v>
      </c>
      <c r="BX1430" s="296">
        <f t="shared" si="442"/>
        <v>0.43</v>
      </c>
      <c r="BY1430">
        <f t="shared" si="443"/>
        <v>0</v>
      </c>
      <c r="BZ1430" s="302">
        <f t="shared" si="444"/>
        <v>0</v>
      </c>
      <c r="CB1430" s="297">
        <v>0.6</v>
      </c>
      <c r="CC1430" s="297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14">
        <v>44320</v>
      </c>
      <c r="C1431" s="4" t="s">
        <v>1523</v>
      </c>
      <c r="D1431" s="4" t="s">
        <v>1524</v>
      </c>
      <c r="F1431" s="4" t="s">
        <v>1525</v>
      </c>
      <c r="G1431" s="5" t="s">
        <v>1513</v>
      </c>
      <c r="H1431" s="5" t="s">
        <v>1526</v>
      </c>
      <c r="I1431" s="5" t="s">
        <v>146</v>
      </c>
      <c r="J1431" s="5" t="s">
        <v>9</v>
      </c>
      <c r="K1431" s="5">
        <v>15.5</v>
      </c>
      <c r="L1431" s="5" t="s">
        <v>1527</v>
      </c>
      <c r="M1431" s="5">
        <v>1100</v>
      </c>
      <c r="N1431" s="5" t="s">
        <v>170</v>
      </c>
      <c r="O1431" s="6" t="s">
        <v>81</v>
      </c>
      <c r="P1431" s="6" t="s">
        <v>1529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18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6" t="str">
        <f>+VLOOKUP(G1431,Liste!$A$7:$H$69,8,FALSE)</f>
        <v>Résineux</v>
      </c>
      <c r="BU1431" s="296">
        <f t="shared" si="440"/>
        <v>0</v>
      </c>
      <c r="BV1431" s="298">
        <f t="shared" si="441"/>
        <v>1</v>
      </c>
      <c r="BW1431" s="317">
        <v>0</v>
      </c>
      <c r="BX1431" s="296">
        <f t="shared" si="442"/>
        <v>0.43</v>
      </c>
      <c r="BY1431">
        <f t="shared" si="443"/>
        <v>0</v>
      </c>
      <c r="BZ1431" s="302">
        <f t="shared" si="444"/>
        <v>0</v>
      </c>
      <c r="CB1431" s="297">
        <v>0.6</v>
      </c>
      <c r="CC1431" s="297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14">
        <v>44320</v>
      </c>
      <c r="C1432" s="4" t="s">
        <v>1523</v>
      </c>
      <c r="D1432" s="4" t="s">
        <v>1524</v>
      </c>
      <c r="F1432" s="4" t="s">
        <v>1525</v>
      </c>
      <c r="G1432" s="5" t="s">
        <v>1513</v>
      </c>
      <c r="H1432" s="5" t="s">
        <v>1526</v>
      </c>
      <c r="I1432" s="5" t="s">
        <v>146</v>
      </c>
      <c r="J1432" s="5" t="s">
        <v>9</v>
      </c>
      <c r="K1432" s="5">
        <v>15.5</v>
      </c>
      <c r="L1432" s="5" t="s">
        <v>1527</v>
      </c>
      <c r="M1432" s="5">
        <v>1100</v>
      </c>
      <c r="N1432" s="5" t="s">
        <v>170</v>
      </c>
      <c r="O1432" s="6" t="s">
        <v>81</v>
      </c>
      <c r="P1432" s="6" t="s">
        <v>1529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18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6" t="str">
        <f>+VLOOKUP(G1432,Liste!$A$7:$H$69,8,FALSE)</f>
        <v>Résineux</v>
      </c>
      <c r="BU1432" s="296">
        <f t="shared" si="440"/>
        <v>0</v>
      </c>
      <c r="BV1432" s="298">
        <f t="shared" si="441"/>
        <v>1</v>
      </c>
      <c r="BW1432" s="317">
        <v>0</v>
      </c>
      <c r="BX1432" s="296">
        <f t="shared" si="442"/>
        <v>0.43</v>
      </c>
      <c r="BY1432">
        <f t="shared" si="443"/>
        <v>0</v>
      </c>
      <c r="BZ1432" s="302">
        <f t="shared" si="444"/>
        <v>0</v>
      </c>
      <c r="CB1432" s="297">
        <v>0.6</v>
      </c>
      <c r="CC1432" s="297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14">
        <v>44320</v>
      </c>
      <c r="C1433" s="4" t="s">
        <v>1523</v>
      </c>
      <c r="D1433" s="4" t="s">
        <v>1524</v>
      </c>
      <c r="F1433" s="4" t="s">
        <v>1525</v>
      </c>
      <c r="G1433" s="5" t="s">
        <v>1513</v>
      </c>
      <c r="H1433" s="5" t="s">
        <v>1526</v>
      </c>
      <c r="I1433" s="5" t="s">
        <v>146</v>
      </c>
      <c r="J1433" s="5" t="s">
        <v>9</v>
      </c>
      <c r="K1433" s="5">
        <v>15.5</v>
      </c>
      <c r="L1433" s="5" t="s">
        <v>1527</v>
      </c>
      <c r="M1433" s="5">
        <v>1100</v>
      </c>
      <c r="N1433" s="5" t="s">
        <v>170</v>
      </c>
      <c r="O1433" s="6" t="s">
        <v>81</v>
      </c>
      <c r="P1433" s="6" t="s">
        <v>1529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18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6" t="str">
        <f>+VLOOKUP(G1433,Liste!$A$7:$H$69,8,FALSE)</f>
        <v>Résineux</v>
      </c>
      <c r="BU1433" s="296">
        <f t="shared" si="440"/>
        <v>0</v>
      </c>
      <c r="BV1433" s="298">
        <f t="shared" si="441"/>
        <v>1</v>
      </c>
      <c r="BW1433" s="317">
        <v>0</v>
      </c>
      <c r="BX1433" s="296">
        <f t="shared" si="442"/>
        <v>0.43</v>
      </c>
      <c r="BY1433">
        <f t="shared" si="443"/>
        <v>0</v>
      </c>
      <c r="BZ1433" s="302">
        <f t="shared" si="444"/>
        <v>0</v>
      </c>
      <c r="CB1433" s="297">
        <v>0.6</v>
      </c>
      <c r="CC1433" s="297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14">
        <v>44320</v>
      </c>
      <c r="C1434" s="4" t="s">
        <v>1523</v>
      </c>
      <c r="D1434" s="4" t="s">
        <v>1524</v>
      </c>
      <c r="F1434" s="4" t="s">
        <v>1525</v>
      </c>
      <c r="G1434" s="5" t="s">
        <v>1513</v>
      </c>
      <c r="H1434" s="5" t="s">
        <v>1526</v>
      </c>
      <c r="I1434" s="5" t="s">
        <v>146</v>
      </c>
      <c r="J1434" s="5" t="s">
        <v>9</v>
      </c>
      <c r="K1434" s="5">
        <v>15.5</v>
      </c>
      <c r="L1434" s="5" t="s">
        <v>1527</v>
      </c>
      <c r="M1434" s="5">
        <v>1100</v>
      </c>
      <c r="N1434" s="5" t="s">
        <v>170</v>
      </c>
      <c r="O1434" s="6" t="s">
        <v>81</v>
      </c>
      <c r="P1434" s="6" t="s">
        <v>1529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18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6" t="str">
        <f>+VLOOKUP(G1434,Liste!$A$7:$H$69,8,FALSE)</f>
        <v>Résineux</v>
      </c>
      <c r="BU1434" s="296">
        <f t="shared" si="440"/>
        <v>0</v>
      </c>
      <c r="BV1434" s="298">
        <f t="shared" si="441"/>
        <v>1</v>
      </c>
      <c r="BW1434" s="317">
        <v>0</v>
      </c>
      <c r="BX1434" s="296">
        <f t="shared" si="442"/>
        <v>0.43</v>
      </c>
      <c r="BY1434">
        <f t="shared" si="443"/>
        <v>0</v>
      </c>
      <c r="BZ1434" s="302">
        <f t="shared" si="444"/>
        <v>0</v>
      </c>
      <c r="CB1434" s="297">
        <v>0.6</v>
      </c>
      <c r="CC1434" s="297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14">
        <v>44320</v>
      </c>
      <c r="C1435" s="4" t="s">
        <v>1523</v>
      </c>
      <c r="D1435" s="4" t="s">
        <v>1524</v>
      </c>
      <c r="F1435" s="4" t="s">
        <v>1525</v>
      </c>
      <c r="G1435" s="5" t="s">
        <v>1513</v>
      </c>
      <c r="H1435" s="5" t="s">
        <v>1526</v>
      </c>
      <c r="I1435" s="5" t="s">
        <v>146</v>
      </c>
      <c r="J1435" s="5" t="s">
        <v>9</v>
      </c>
      <c r="K1435" s="5">
        <v>15.5</v>
      </c>
      <c r="L1435" s="5" t="s">
        <v>1527</v>
      </c>
      <c r="M1435" s="5">
        <v>1100</v>
      </c>
      <c r="N1435" s="5" t="s">
        <v>170</v>
      </c>
      <c r="O1435" s="6" t="s">
        <v>81</v>
      </c>
      <c r="P1435" s="6" t="s">
        <v>1529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18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6" t="str">
        <f>+VLOOKUP(G1435,Liste!$A$7:$H$69,8,FALSE)</f>
        <v>Résineux</v>
      </c>
      <c r="BU1435" s="296">
        <f t="shared" si="440"/>
        <v>0</v>
      </c>
      <c r="BV1435" s="298">
        <f t="shared" si="441"/>
        <v>1</v>
      </c>
      <c r="BW1435" s="317">
        <v>0</v>
      </c>
      <c r="BX1435" s="296">
        <f t="shared" si="442"/>
        <v>0.43</v>
      </c>
      <c r="BY1435">
        <f t="shared" si="443"/>
        <v>0</v>
      </c>
      <c r="BZ1435" s="302">
        <f t="shared" si="444"/>
        <v>0</v>
      </c>
      <c r="CB1435" s="297">
        <v>0.6</v>
      </c>
      <c r="CC1435" s="297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14">
        <v>44320</v>
      </c>
      <c r="C1436" s="4" t="s">
        <v>1523</v>
      </c>
      <c r="D1436" s="4" t="s">
        <v>1524</v>
      </c>
      <c r="F1436" s="4" t="s">
        <v>1525</v>
      </c>
      <c r="G1436" s="5" t="s">
        <v>1513</v>
      </c>
      <c r="H1436" s="5" t="s">
        <v>1526</v>
      </c>
      <c r="I1436" s="5" t="s">
        <v>146</v>
      </c>
      <c r="J1436" s="5" t="s">
        <v>9</v>
      </c>
      <c r="K1436" s="5">
        <v>15.5</v>
      </c>
      <c r="L1436" s="5" t="s">
        <v>1527</v>
      </c>
      <c r="M1436" s="5">
        <v>1100</v>
      </c>
      <c r="N1436" s="5" t="s">
        <v>170</v>
      </c>
      <c r="O1436" s="6" t="s">
        <v>81</v>
      </c>
      <c r="P1436" s="6" t="s">
        <v>1529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18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6" t="str">
        <f>+VLOOKUP(G1436,Liste!$A$7:$H$69,8,FALSE)</f>
        <v>Résineux</v>
      </c>
      <c r="BU1436" s="296">
        <f t="shared" si="440"/>
        <v>0</v>
      </c>
      <c r="BV1436" s="298">
        <f t="shared" si="441"/>
        <v>1</v>
      </c>
      <c r="BW1436" s="317">
        <v>0</v>
      </c>
      <c r="BX1436" s="296">
        <f t="shared" si="442"/>
        <v>0.43</v>
      </c>
      <c r="BY1436">
        <f t="shared" si="443"/>
        <v>0</v>
      </c>
      <c r="BZ1436" s="302">
        <f t="shared" si="444"/>
        <v>0</v>
      </c>
      <c r="CB1436" s="297">
        <v>0.6</v>
      </c>
      <c r="CC1436" s="297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14">
        <v>44320</v>
      </c>
      <c r="C1437" s="4" t="s">
        <v>1523</v>
      </c>
      <c r="D1437" s="4" t="s">
        <v>1524</v>
      </c>
      <c r="F1437" s="4" t="s">
        <v>1525</v>
      </c>
      <c r="G1437" s="5" t="s">
        <v>1513</v>
      </c>
      <c r="H1437" s="5" t="s">
        <v>1526</v>
      </c>
      <c r="I1437" s="5" t="s">
        <v>146</v>
      </c>
      <c r="J1437" s="5" t="s">
        <v>9</v>
      </c>
      <c r="K1437" s="5">
        <v>15.5</v>
      </c>
      <c r="L1437" s="5" t="s">
        <v>1527</v>
      </c>
      <c r="M1437" s="5">
        <v>1100</v>
      </c>
      <c r="N1437" s="5" t="s">
        <v>170</v>
      </c>
      <c r="O1437" s="6" t="s">
        <v>81</v>
      </c>
      <c r="P1437" s="6" t="s">
        <v>1529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18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6" t="str">
        <f>+VLOOKUP(G1437,Liste!$A$7:$H$69,8,FALSE)</f>
        <v>Résineux</v>
      </c>
      <c r="BU1437" s="296">
        <f t="shared" si="440"/>
        <v>0</v>
      </c>
      <c r="BV1437" s="298">
        <f t="shared" si="441"/>
        <v>1</v>
      </c>
      <c r="BW1437" s="317">
        <v>0</v>
      </c>
      <c r="BX1437" s="296">
        <f t="shared" si="442"/>
        <v>0.43</v>
      </c>
      <c r="BY1437">
        <f t="shared" si="443"/>
        <v>0</v>
      </c>
      <c r="BZ1437" s="302">
        <f t="shared" si="444"/>
        <v>0</v>
      </c>
      <c r="CB1437" s="297">
        <v>0.6</v>
      </c>
      <c r="CC1437" s="297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14">
        <v>44320</v>
      </c>
      <c r="C1438" s="4" t="s">
        <v>1523</v>
      </c>
      <c r="D1438" s="4" t="s">
        <v>1524</v>
      </c>
      <c r="F1438" s="4" t="s">
        <v>1525</v>
      </c>
      <c r="G1438" s="5" t="s">
        <v>1513</v>
      </c>
      <c r="H1438" s="5" t="s">
        <v>1526</v>
      </c>
      <c r="I1438" s="5" t="s">
        <v>146</v>
      </c>
      <c r="J1438" s="5" t="s">
        <v>9</v>
      </c>
      <c r="K1438" s="5">
        <v>15.5</v>
      </c>
      <c r="L1438" s="5" t="s">
        <v>1527</v>
      </c>
      <c r="M1438" s="5">
        <v>1100</v>
      </c>
      <c r="N1438" s="5" t="s">
        <v>170</v>
      </c>
      <c r="O1438" s="6" t="s">
        <v>81</v>
      </c>
      <c r="P1438" s="6" t="s">
        <v>1529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18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6" t="str">
        <f>+VLOOKUP(G1438,Liste!$A$7:$H$69,8,FALSE)</f>
        <v>Résineux</v>
      </c>
      <c r="BU1438" s="296">
        <f t="shared" si="440"/>
        <v>0</v>
      </c>
      <c r="BV1438" s="298">
        <f t="shared" si="441"/>
        <v>1</v>
      </c>
      <c r="BW1438" s="317">
        <v>0</v>
      </c>
      <c r="BX1438" s="296">
        <f t="shared" si="442"/>
        <v>0.43</v>
      </c>
      <c r="BY1438">
        <f t="shared" si="443"/>
        <v>0</v>
      </c>
      <c r="BZ1438" s="302">
        <f t="shared" si="444"/>
        <v>0</v>
      </c>
      <c r="CB1438" s="297">
        <v>0.6</v>
      </c>
      <c r="CC1438" s="297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14">
        <v>44320</v>
      </c>
      <c r="C1439" s="4" t="s">
        <v>1523</v>
      </c>
      <c r="D1439" s="4" t="s">
        <v>1524</v>
      </c>
      <c r="F1439" s="4" t="s">
        <v>1525</v>
      </c>
      <c r="G1439" s="5" t="s">
        <v>1513</v>
      </c>
      <c r="H1439" s="5" t="s">
        <v>1526</v>
      </c>
      <c r="I1439" s="5" t="s">
        <v>146</v>
      </c>
      <c r="J1439" s="5" t="s">
        <v>9</v>
      </c>
      <c r="K1439" s="5">
        <v>15.5</v>
      </c>
      <c r="L1439" s="5" t="s">
        <v>1527</v>
      </c>
      <c r="M1439" s="5">
        <v>1100</v>
      </c>
      <c r="N1439" s="5" t="s">
        <v>170</v>
      </c>
      <c r="O1439" s="6" t="s">
        <v>81</v>
      </c>
      <c r="P1439" s="6" t="s">
        <v>1529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18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6" t="str">
        <f>+VLOOKUP(G1439,Liste!$A$7:$H$69,8,FALSE)</f>
        <v>Résineux</v>
      </c>
      <c r="BU1439" s="296">
        <f t="shared" si="440"/>
        <v>0</v>
      </c>
      <c r="BV1439" s="298">
        <f t="shared" si="441"/>
        <v>1</v>
      </c>
      <c r="BW1439" s="317">
        <v>0</v>
      </c>
      <c r="BX1439" s="296">
        <f t="shared" si="442"/>
        <v>0.43</v>
      </c>
      <c r="BY1439">
        <f t="shared" si="443"/>
        <v>0</v>
      </c>
      <c r="BZ1439" s="302">
        <f t="shared" si="444"/>
        <v>0</v>
      </c>
      <c r="CB1439" s="297">
        <v>0.6</v>
      </c>
      <c r="CC1439" s="297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14">
        <v>44320</v>
      </c>
      <c r="C1440" s="4" t="s">
        <v>1523</v>
      </c>
      <c r="D1440" s="4" t="s">
        <v>1524</v>
      </c>
      <c r="F1440" s="4" t="s">
        <v>1525</v>
      </c>
      <c r="G1440" s="5" t="s">
        <v>1513</v>
      </c>
      <c r="H1440" s="5" t="s">
        <v>1526</v>
      </c>
      <c r="I1440" s="5" t="s">
        <v>146</v>
      </c>
      <c r="J1440" s="5" t="s">
        <v>9</v>
      </c>
      <c r="K1440" s="5">
        <v>15.5</v>
      </c>
      <c r="L1440" s="5" t="s">
        <v>1527</v>
      </c>
      <c r="M1440" s="5">
        <v>1100</v>
      </c>
      <c r="N1440" s="5" t="s">
        <v>170</v>
      </c>
      <c r="O1440" s="6" t="s">
        <v>81</v>
      </c>
      <c r="P1440" s="6" t="s">
        <v>1529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18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6" t="str">
        <f>+VLOOKUP(G1440,Liste!$A$7:$H$69,8,FALSE)</f>
        <v>Résineux</v>
      </c>
      <c r="BU1440" s="296">
        <f t="shared" si="440"/>
        <v>0</v>
      </c>
      <c r="BV1440" s="298">
        <f t="shared" si="441"/>
        <v>1</v>
      </c>
      <c r="BW1440" s="317">
        <v>0</v>
      </c>
      <c r="BX1440" s="296">
        <f t="shared" si="442"/>
        <v>0.43</v>
      </c>
      <c r="BY1440">
        <f t="shared" si="443"/>
        <v>0</v>
      </c>
      <c r="BZ1440" s="302">
        <f t="shared" si="444"/>
        <v>0</v>
      </c>
      <c r="CB1440" s="297">
        <v>0.6</v>
      </c>
      <c r="CC1440" s="297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14">
        <v>44320</v>
      </c>
      <c r="C1441" s="4" t="s">
        <v>1523</v>
      </c>
      <c r="D1441" s="4" t="s">
        <v>1524</v>
      </c>
      <c r="F1441" s="4" t="s">
        <v>1525</v>
      </c>
      <c r="G1441" s="5" t="s">
        <v>1513</v>
      </c>
      <c r="H1441" s="5" t="s">
        <v>1526</v>
      </c>
      <c r="I1441" s="5" t="s">
        <v>146</v>
      </c>
      <c r="J1441" s="5" t="s">
        <v>9</v>
      </c>
      <c r="K1441" s="5">
        <v>15.5</v>
      </c>
      <c r="L1441" s="5" t="s">
        <v>1527</v>
      </c>
      <c r="M1441" s="5">
        <v>1100</v>
      </c>
      <c r="N1441" s="5" t="s">
        <v>170</v>
      </c>
      <c r="O1441" s="6" t="s">
        <v>81</v>
      </c>
      <c r="P1441" s="6" t="s">
        <v>1529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18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6" t="str">
        <f>+VLOOKUP(G1441,Liste!$A$7:$H$69,8,FALSE)</f>
        <v>Résineux</v>
      </c>
      <c r="BU1441" s="296">
        <f t="shared" si="440"/>
        <v>0</v>
      </c>
      <c r="BV1441" s="298">
        <f t="shared" si="441"/>
        <v>1</v>
      </c>
      <c r="BW1441" s="317">
        <v>0</v>
      </c>
      <c r="BX1441" s="296">
        <f t="shared" si="442"/>
        <v>0.43</v>
      </c>
      <c r="BY1441">
        <f t="shared" si="443"/>
        <v>0</v>
      </c>
      <c r="BZ1441" s="302">
        <f t="shared" si="444"/>
        <v>0</v>
      </c>
      <c r="CB1441" s="297">
        <v>0.6</v>
      </c>
      <c r="CC1441" s="297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14">
        <v>44320</v>
      </c>
      <c r="C1442" s="4" t="s">
        <v>1523</v>
      </c>
      <c r="D1442" s="4" t="s">
        <v>1524</v>
      </c>
      <c r="F1442" s="4" t="s">
        <v>1525</v>
      </c>
      <c r="G1442" s="5" t="s">
        <v>1513</v>
      </c>
      <c r="H1442" s="5" t="s">
        <v>1526</v>
      </c>
      <c r="I1442" s="5" t="s">
        <v>146</v>
      </c>
      <c r="J1442" s="5" t="s">
        <v>9</v>
      </c>
      <c r="K1442" s="5">
        <v>15.5</v>
      </c>
      <c r="L1442" s="5" t="s">
        <v>1527</v>
      </c>
      <c r="M1442" s="5">
        <v>1100</v>
      </c>
      <c r="N1442" s="5" t="s">
        <v>170</v>
      </c>
      <c r="O1442" s="6" t="s">
        <v>81</v>
      </c>
      <c r="P1442" s="6" t="s">
        <v>1529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18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6" t="str">
        <f>+VLOOKUP(G1442,Liste!$A$7:$H$69,8,FALSE)</f>
        <v>Résineux</v>
      </c>
      <c r="BU1442" s="296">
        <f t="shared" si="440"/>
        <v>0</v>
      </c>
      <c r="BV1442" s="298">
        <f t="shared" si="441"/>
        <v>1</v>
      </c>
      <c r="BW1442" s="317">
        <v>0</v>
      </c>
      <c r="BX1442" s="296">
        <f t="shared" si="442"/>
        <v>0.43</v>
      </c>
      <c r="BY1442">
        <f t="shared" si="443"/>
        <v>0</v>
      </c>
      <c r="BZ1442" s="302">
        <f t="shared" si="444"/>
        <v>0</v>
      </c>
      <c r="CB1442" s="297">
        <v>0.6</v>
      </c>
      <c r="CC1442" s="297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14">
        <v>44320</v>
      </c>
      <c r="C1443" s="4" t="s">
        <v>1523</v>
      </c>
      <c r="D1443" s="4" t="s">
        <v>1524</v>
      </c>
      <c r="F1443" s="4" t="s">
        <v>1525</v>
      </c>
      <c r="G1443" s="5" t="s">
        <v>1513</v>
      </c>
      <c r="H1443" s="5" t="s">
        <v>1526</v>
      </c>
      <c r="I1443" s="5" t="s">
        <v>146</v>
      </c>
      <c r="J1443" s="5" t="s">
        <v>9</v>
      </c>
      <c r="K1443" s="5">
        <v>15.5</v>
      </c>
      <c r="L1443" s="5" t="s">
        <v>1527</v>
      </c>
      <c r="M1443" s="5">
        <v>1100</v>
      </c>
      <c r="N1443" s="5" t="s">
        <v>170</v>
      </c>
      <c r="O1443" s="6" t="s">
        <v>81</v>
      </c>
      <c r="P1443" s="6" t="s">
        <v>1529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18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6" t="str">
        <f>+VLOOKUP(G1443,Liste!$A$7:$H$69,8,FALSE)</f>
        <v>Résineux</v>
      </c>
      <c r="BU1443" s="296">
        <f t="shared" si="440"/>
        <v>0</v>
      </c>
      <c r="BV1443" s="298">
        <f t="shared" si="441"/>
        <v>1</v>
      </c>
      <c r="BW1443" s="317">
        <v>0</v>
      </c>
      <c r="BX1443" s="296">
        <f t="shared" si="442"/>
        <v>0.43</v>
      </c>
      <c r="BY1443">
        <f t="shared" si="443"/>
        <v>0</v>
      </c>
      <c r="BZ1443" s="302">
        <f t="shared" si="444"/>
        <v>0</v>
      </c>
      <c r="CB1443" s="297">
        <v>0.6</v>
      </c>
      <c r="CC1443" s="297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14">
        <v>44320</v>
      </c>
      <c r="C1444" s="4" t="s">
        <v>1523</v>
      </c>
      <c r="D1444" s="4" t="s">
        <v>1524</v>
      </c>
      <c r="F1444" s="4" t="s">
        <v>1525</v>
      </c>
      <c r="G1444" s="5" t="s">
        <v>1513</v>
      </c>
      <c r="H1444" s="5" t="s">
        <v>1526</v>
      </c>
      <c r="I1444" s="5" t="s">
        <v>146</v>
      </c>
      <c r="J1444" s="5" t="s">
        <v>9</v>
      </c>
      <c r="K1444" s="5">
        <v>15.5</v>
      </c>
      <c r="L1444" s="5" t="s">
        <v>1527</v>
      </c>
      <c r="M1444" s="5">
        <v>1100</v>
      </c>
      <c r="N1444" s="5" t="s">
        <v>170</v>
      </c>
      <c r="O1444" s="6" t="s">
        <v>81</v>
      </c>
      <c r="P1444" s="6" t="s">
        <v>1529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18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6" t="str">
        <f>+VLOOKUP(G1444,Liste!$A$7:$H$69,8,FALSE)</f>
        <v>Résineux</v>
      </c>
      <c r="BU1444" s="296">
        <f t="shared" si="440"/>
        <v>0</v>
      </c>
      <c r="BV1444" s="298">
        <f t="shared" si="441"/>
        <v>1</v>
      </c>
      <c r="BW1444" s="317">
        <v>0</v>
      </c>
      <c r="BX1444" s="296">
        <f t="shared" si="442"/>
        <v>0.43</v>
      </c>
      <c r="BY1444">
        <f t="shared" si="443"/>
        <v>0</v>
      </c>
      <c r="BZ1444" s="302">
        <f t="shared" si="444"/>
        <v>0</v>
      </c>
      <c r="CB1444" s="297">
        <v>0.6</v>
      </c>
      <c r="CC1444" s="297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14">
        <v>44320</v>
      </c>
      <c r="C1445" s="4" t="s">
        <v>1523</v>
      </c>
      <c r="D1445" s="4" t="s">
        <v>1524</v>
      </c>
      <c r="F1445" s="4" t="s">
        <v>1525</v>
      </c>
      <c r="G1445" s="5" t="s">
        <v>1513</v>
      </c>
      <c r="H1445" s="5" t="s">
        <v>1526</v>
      </c>
      <c r="I1445" s="5" t="s">
        <v>146</v>
      </c>
      <c r="J1445" s="5" t="s">
        <v>9</v>
      </c>
      <c r="K1445" s="5">
        <v>15.5</v>
      </c>
      <c r="L1445" s="5" t="s">
        <v>1527</v>
      </c>
      <c r="M1445" s="5">
        <v>1100</v>
      </c>
      <c r="N1445" s="5" t="s">
        <v>170</v>
      </c>
      <c r="O1445" s="6" t="s">
        <v>81</v>
      </c>
      <c r="P1445" s="6" t="s">
        <v>1529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18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6" t="str">
        <f>+VLOOKUP(G1445,Liste!$A$7:$H$69,8,FALSE)</f>
        <v>Résineux</v>
      </c>
      <c r="BU1445" s="296">
        <f t="shared" si="440"/>
        <v>0</v>
      </c>
      <c r="BV1445" s="298">
        <f t="shared" si="441"/>
        <v>1</v>
      </c>
      <c r="BW1445" s="317">
        <v>0</v>
      </c>
      <c r="BX1445" s="296">
        <f t="shared" si="442"/>
        <v>0.43</v>
      </c>
      <c r="BY1445">
        <f t="shared" si="443"/>
        <v>0</v>
      </c>
      <c r="BZ1445" s="302">
        <f t="shared" si="444"/>
        <v>0</v>
      </c>
      <c r="CB1445" s="297">
        <v>0.6</v>
      </c>
      <c r="CC1445" s="297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14">
        <v>44320</v>
      </c>
      <c r="C1446" s="4" t="s">
        <v>1523</v>
      </c>
      <c r="D1446" s="4" t="s">
        <v>1524</v>
      </c>
      <c r="F1446" s="4" t="s">
        <v>1525</v>
      </c>
      <c r="G1446" s="5" t="s">
        <v>1513</v>
      </c>
      <c r="H1446" s="5" t="s">
        <v>1526</v>
      </c>
      <c r="I1446" s="5" t="s">
        <v>146</v>
      </c>
      <c r="J1446" s="5" t="s">
        <v>9</v>
      </c>
      <c r="K1446" s="5">
        <v>15.5</v>
      </c>
      <c r="L1446" s="5" t="s">
        <v>1527</v>
      </c>
      <c r="M1446" s="5">
        <v>1100</v>
      </c>
      <c r="N1446" s="5" t="s">
        <v>170</v>
      </c>
      <c r="O1446" s="6" t="s">
        <v>81</v>
      </c>
      <c r="P1446" s="6" t="s">
        <v>1529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18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6" t="str">
        <f>+VLOOKUP(G1446,Liste!$A$7:$H$69,8,FALSE)</f>
        <v>Résineux</v>
      </c>
      <c r="BU1446" s="296">
        <f t="shared" si="440"/>
        <v>0</v>
      </c>
      <c r="BV1446" s="298">
        <f t="shared" si="441"/>
        <v>1</v>
      </c>
      <c r="BW1446" s="317">
        <v>0</v>
      </c>
      <c r="BX1446" s="296">
        <f t="shared" si="442"/>
        <v>0.43</v>
      </c>
      <c r="BY1446">
        <f t="shared" si="443"/>
        <v>0</v>
      </c>
      <c r="BZ1446" s="302">
        <f t="shared" si="444"/>
        <v>0</v>
      </c>
      <c r="CB1446" s="297">
        <v>0.6</v>
      </c>
      <c r="CC1446" s="297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14">
        <v>44320</v>
      </c>
      <c r="C1447" s="4" t="s">
        <v>1523</v>
      </c>
      <c r="D1447" s="4" t="s">
        <v>1524</v>
      </c>
      <c r="F1447" s="4" t="s">
        <v>1525</v>
      </c>
      <c r="G1447" s="5" t="s">
        <v>1513</v>
      </c>
      <c r="H1447" s="5" t="s">
        <v>1526</v>
      </c>
      <c r="I1447" s="5" t="s">
        <v>146</v>
      </c>
      <c r="J1447" s="5" t="s">
        <v>9</v>
      </c>
      <c r="K1447" s="5">
        <v>15.5</v>
      </c>
      <c r="L1447" s="5" t="s">
        <v>1527</v>
      </c>
      <c r="M1447" s="5">
        <v>1100</v>
      </c>
      <c r="N1447" s="5" t="s">
        <v>170</v>
      </c>
      <c r="O1447" s="6" t="s">
        <v>81</v>
      </c>
      <c r="P1447" s="6" t="s">
        <v>1529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18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6" t="str">
        <f>+VLOOKUP(G1447,Liste!$A$7:$H$69,8,FALSE)</f>
        <v>Résineux</v>
      </c>
      <c r="BU1447" s="296">
        <f t="shared" si="440"/>
        <v>0</v>
      </c>
      <c r="BV1447" s="298">
        <f t="shared" si="441"/>
        <v>1</v>
      </c>
      <c r="BW1447" s="317">
        <v>0</v>
      </c>
      <c r="BX1447" s="296">
        <f t="shared" si="442"/>
        <v>0.43</v>
      </c>
      <c r="BY1447">
        <f t="shared" si="443"/>
        <v>0</v>
      </c>
      <c r="BZ1447" s="302">
        <f t="shared" si="444"/>
        <v>0</v>
      </c>
      <c r="CB1447" s="297">
        <v>0.6</v>
      </c>
      <c r="CC1447" s="297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14">
        <v>44320</v>
      </c>
      <c r="C1448" s="4" t="s">
        <v>1523</v>
      </c>
      <c r="D1448" s="4" t="s">
        <v>1524</v>
      </c>
      <c r="F1448" s="4" t="s">
        <v>1525</v>
      </c>
      <c r="G1448" s="5" t="s">
        <v>1513</v>
      </c>
      <c r="H1448" s="5" t="s">
        <v>1526</v>
      </c>
      <c r="I1448" s="5" t="s">
        <v>146</v>
      </c>
      <c r="J1448" s="5" t="s">
        <v>9</v>
      </c>
      <c r="K1448" s="5">
        <v>15.5</v>
      </c>
      <c r="L1448" s="5" t="s">
        <v>1527</v>
      </c>
      <c r="M1448" s="5">
        <v>1100</v>
      </c>
      <c r="N1448" s="5" t="s">
        <v>170</v>
      </c>
      <c r="O1448" s="6" t="s">
        <v>81</v>
      </c>
      <c r="P1448" s="6" t="s">
        <v>1529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18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6" t="str">
        <f>+VLOOKUP(G1448,Liste!$A$7:$H$69,8,FALSE)</f>
        <v>Résineux</v>
      </c>
      <c r="BU1448" s="296">
        <f t="shared" si="440"/>
        <v>0</v>
      </c>
      <c r="BV1448" s="298">
        <f t="shared" si="441"/>
        <v>1</v>
      </c>
      <c r="BW1448" s="317">
        <v>0</v>
      </c>
      <c r="BX1448" s="296">
        <f t="shared" si="442"/>
        <v>0.43</v>
      </c>
      <c r="BY1448">
        <f t="shared" si="443"/>
        <v>0</v>
      </c>
      <c r="BZ1448" s="302">
        <f t="shared" si="444"/>
        <v>0</v>
      </c>
      <c r="CB1448" s="297">
        <v>0.6</v>
      </c>
      <c r="CC1448" s="297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14">
        <v>44320</v>
      </c>
      <c r="C1449" s="4" t="s">
        <v>1523</v>
      </c>
      <c r="D1449" s="4" t="s">
        <v>1524</v>
      </c>
      <c r="F1449" s="4" t="s">
        <v>1525</v>
      </c>
      <c r="G1449" s="5" t="s">
        <v>1513</v>
      </c>
      <c r="H1449" s="5" t="s">
        <v>1526</v>
      </c>
      <c r="I1449" s="5" t="s">
        <v>146</v>
      </c>
      <c r="J1449" s="5" t="s">
        <v>9</v>
      </c>
      <c r="K1449" s="5">
        <v>15.5</v>
      </c>
      <c r="L1449" s="5" t="s">
        <v>1527</v>
      </c>
      <c r="M1449" s="5">
        <v>1100</v>
      </c>
      <c r="N1449" s="5" t="s">
        <v>170</v>
      </c>
      <c r="O1449" s="6" t="s">
        <v>81</v>
      </c>
      <c r="P1449" s="6" t="s">
        <v>1529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18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6" t="str">
        <f>+VLOOKUP(G1449,Liste!$A$7:$H$69,8,FALSE)</f>
        <v>Résineux</v>
      </c>
      <c r="BU1449" s="296">
        <f t="shared" si="440"/>
        <v>0</v>
      </c>
      <c r="BV1449" s="298">
        <f t="shared" si="441"/>
        <v>1</v>
      </c>
      <c r="BW1449" s="317">
        <v>0</v>
      </c>
      <c r="BX1449" s="296">
        <f t="shared" si="442"/>
        <v>0.43</v>
      </c>
      <c r="BY1449">
        <f t="shared" si="443"/>
        <v>0</v>
      </c>
      <c r="BZ1449" s="302">
        <f t="shared" si="444"/>
        <v>0</v>
      </c>
      <c r="CB1449" s="297">
        <v>0.6</v>
      </c>
      <c r="CC1449" s="297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14">
        <v>44320</v>
      </c>
      <c r="C1450" s="4" t="s">
        <v>1523</v>
      </c>
      <c r="D1450" s="4" t="s">
        <v>1524</v>
      </c>
      <c r="F1450" s="4" t="s">
        <v>1525</v>
      </c>
      <c r="G1450" s="5" t="s">
        <v>1513</v>
      </c>
      <c r="H1450" s="5" t="s">
        <v>1526</v>
      </c>
      <c r="I1450" s="5" t="s">
        <v>146</v>
      </c>
      <c r="J1450" s="5" t="s">
        <v>9</v>
      </c>
      <c r="K1450" s="5">
        <v>15.5</v>
      </c>
      <c r="L1450" s="5" t="s">
        <v>1527</v>
      </c>
      <c r="M1450" s="5">
        <v>1100</v>
      </c>
      <c r="N1450" s="5" t="s">
        <v>170</v>
      </c>
      <c r="O1450" s="6" t="s">
        <v>81</v>
      </c>
      <c r="P1450" s="6" t="s">
        <v>1529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18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6" t="str">
        <f>+VLOOKUP(G1450,Liste!$A$7:$H$69,8,FALSE)</f>
        <v>Résineux</v>
      </c>
      <c r="BU1450" s="296">
        <f t="shared" si="440"/>
        <v>0</v>
      </c>
      <c r="BV1450" s="298">
        <f t="shared" si="441"/>
        <v>1</v>
      </c>
      <c r="BW1450" s="317">
        <v>0</v>
      </c>
      <c r="BX1450" s="296">
        <f t="shared" si="442"/>
        <v>0.43</v>
      </c>
      <c r="BY1450">
        <f t="shared" si="443"/>
        <v>0</v>
      </c>
      <c r="BZ1450" s="302">
        <f t="shared" si="444"/>
        <v>0</v>
      </c>
      <c r="CB1450" s="297">
        <v>0.6</v>
      </c>
      <c r="CC1450" s="297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14">
        <v>44320</v>
      </c>
      <c r="C1451" s="4" t="s">
        <v>1523</v>
      </c>
      <c r="D1451" s="4" t="s">
        <v>1524</v>
      </c>
      <c r="F1451" s="4" t="s">
        <v>1525</v>
      </c>
      <c r="G1451" s="5" t="s">
        <v>1513</v>
      </c>
      <c r="H1451" s="5" t="s">
        <v>1526</v>
      </c>
      <c r="I1451" s="5" t="s">
        <v>146</v>
      </c>
      <c r="J1451" s="5" t="s">
        <v>9</v>
      </c>
      <c r="K1451" s="5">
        <v>15.5</v>
      </c>
      <c r="L1451" s="5" t="s">
        <v>1527</v>
      </c>
      <c r="M1451" s="5">
        <v>1100</v>
      </c>
      <c r="N1451" s="5" t="s">
        <v>170</v>
      </c>
      <c r="O1451" s="6" t="s">
        <v>81</v>
      </c>
      <c r="P1451" s="6" t="s">
        <v>1529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18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6" t="str">
        <f>+VLOOKUP(G1451,Liste!$A$7:$H$69,8,FALSE)</f>
        <v>Résineux</v>
      </c>
      <c r="BU1451" s="296">
        <f t="shared" si="440"/>
        <v>0</v>
      </c>
      <c r="BV1451" s="298">
        <f t="shared" si="441"/>
        <v>1</v>
      </c>
      <c r="BW1451" s="317">
        <v>0</v>
      </c>
      <c r="BX1451" s="296">
        <f t="shared" si="442"/>
        <v>0.43</v>
      </c>
      <c r="BY1451">
        <f t="shared" si="443"/>
        <v>0</v>
      </c>
      <c r="BZ1451" s="302">
        <f t="shared" si="444"/>
        <v>0</v>
      </c>
      <c r="CB1451" s="297">
        <v>0.6</v>
      </c>
      <c r="CC1451" s="297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14">
        <v>44320</v>
      </c>
      <c r="C1452" s="4" t="s">
        <v>1523</v>
      </c>
      <c r="D1452" s="4" t="s">
        <v>1524</v>
      </c>
      <c r="F1452" s="4" t="s">
        <v>1525</v>
      </c>
      <c r="G1452" s="5" t="s">
        <v>1513</v>
      </c>
      <c r="H1452" s="5" t="s">
        <v>1526</v>
      </c>
      <c r="I1452" s="5" t="s">
        <v>146</v>
      </c>
      <c r="J1452" s="5" t="s">
        <v>9</v>
      </c>
      <c r="K1452" s="5">
        <v>15.5</v>
      </c>
      <c r="L1452" s="5" t="s">
        <v>1527</v>
      </c>
      <c r="M1452" s="5">
        <v>1100</v>
      </c>
      <c r="N1452" s="5" t="s">
        <v>170</v>
      </c>
      <c r="O1452" s="6" t="s">
        <v>81</v>
      </c>
      <c r="P1452" s="6" t="s">
        <v>1529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18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6" t="str">
        <f>+VLOOKUP(G1452,Liste!$A$7:$H$69,8,FALSE)</f>
        <v>Résineux</v>
      </c>
      <c r="BU1452" s="296">
        <f t="shared" si="440"/>
        <v>0</v>
      </c>
      <c r="BV1452" s="298">
        <f t="shared" si="441"/>
        <v>1</v>
      </c>
      <c r="BW1452" s="317">
        <v>0</v>
      </c>
      <c r="BX1452" s="296">
        <f t="shared" si="442"/>
        <v>0.43</v>
      </c>
      <c r="BY1452">
        <f t="shared" si="443"/>
        <v>0</v>
      </c>
      <c r="BZ1452" s="302">
        <f t="shared" si="444"/>
        <v>0</v>
      </c>
      <c r="CB1452" s="297">
        <v>0.6</v>
      </c>
      <c r="CC1452" s="297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14">
        <v>44320</v>
      </c>
      <c r="C1453" s="4" t="s">
        <v>1523</v>
      </c>
      <c r="D1453" s="4" t="s">
        <v>1524</v>
      </c>
      <c r="F1453" s="4" t="s">
        <v>1525</v>
      </c>
      <c r="G1453" s="5" t="s">
        <v>1513</v>
      </c>
      <c r="H1453" s="5" t="s">
        <v>1526</v>
      </c>
      <c r="I1453" s="5" t="s">
        <v>146</v>
      </c>
      <c r="J1453" s="5" t="s">
        <v>9</v>
      </c>
      <c r="K1453" s="5">
        <v>15.5</v>
      </c>
      <c r="L1453" s="5" t="s">
        <v>1527</v>
      </c>
      <c r="M1453" s="5">
        <v>1100</v>
      </c>
      <c r="N1453" s="5" t="s">
        <v>170</v>
      </c>
      <c r="O1453" s="6" t="s">
        <v>81</v>
      </c>
      <c r="P1453" s="6" t="s">
        <v>1529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18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6" t="str">
        <f>+VLOOKUP(G1453,Liste!$A$7:$H$69,8,FALSE)</f>
        <v>Résineux</v>
      </c>
      <c r="BU1453" s="296">
        <f t="shared" si="440"/>
        <v>0</v>
      </c>
      <c r="BV1453" s="298">
        <f t="shared" si="441"/>
        <v>1</v>
      </c>
      <c r="BW1453" s="317">
        <v>0</v>
      </c>
      <c r="BX1453" s="296">
        <f t="shared" si="442"/>
        <v>0.43</v>
      </c>
      <c r="BY1453">
        <f t="shared" si="443"/>
        <v>0</v>
      </c>
      <c r="BZ1453" s="302">
        <f t="shared" si="444"/>
        <v>0</v>
      </c>
      <c r="CB1453" s="297">
        <v>0.6</v>
      </c>
      <c r="CC1453" s="297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14">
        <v>44320</v>
      </c>
      <c r="C1454" s="4" t="s">
        <v>1523</v>
      </c>
      <c r="D1454" s="4" t="s">
        <v>1524</v>
      </c>
      <c r="F1454" s="4" t="s">
        <v>1525</v>
      </c>
      <c r="G1454" s="5" t="s">
        <v>1513</v>
      </c>
      <c r="H1454" s="5" t="s">
        <v>1526</v>
      </c>
      <c r="I1454" s="5" t="s">
        <v>146</v>
      </c>
      <c r="J1454" s="5" t="s">
        <v>9</v>
      </c>
      <c r="K1454" s="5">
        <v>15.5</v>
      </c>
      <c r="L1454" s="5" t="s">
        <v>1527</v>
      </c>
      <c r="M1454" s="5">
        <v>1100</v>
      </c>
      <c r="N1454" s="5" t="s">
        <v>170</v>
      </c>
      <c r="O1454" s="6" t="s">
        <v>81</v>
      </c>
      <c r="P1454" s="6" t="s">
        <v>1529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18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6" t="str">
        <f>+VLOOKUP(G1454,Liste!$A$7:$H$69,8,FALSE)</f>
        <v>Résineux</v>
      </c>
      <c r="BU1454" s="296">
        <f t="shared" si="440"/>
        <v>0</v>
      </c>
      <c r="BV1454" s="298">
        <f t="shared" si="441"/>
        <v>1</v>
      </c>
      <c r="BW1454" s="317">
        <v>0</v>
      </c>
      <c r="BX1454" s="296">
        <f t="shared" si="442"/>
        <v>0.43</v>
      </c>
      <c r="BY1454">
        <f t="shared" si="443"/>
        <v>0</v>
      </c>
      <c r="BZ1454" s="302">
        <f t="shared" si="444"/>
        <v>0</v>
      </c>
      <c r="CB1454" s="297">
        <v>0.6</v>
      </c>
      <c r="CC1454" s="297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14">
        <v>44320</v>
      </c>
      <c r="C1455" s="4" t="s">
        <v>1523</v>
      </c>
      <c r="D1455" s="4" t="s">
        <v>1524</v>
      </c>
      <c r="F1455" s="4" t="s">
        <v>1525</v>
      </c>
      <c r="G1455" s="5" t="s">
        <v>1513</v>
      </c>
      <c r="H1455" s="5" t="s">
        <v>1526</v>
      </c>
      <c r="I1455" s="5" t="s">
        <v>146</v>
      </c>
      <c r="J1455" s="5" t="s">
        <v>9</v>
      </c>
      <c r="K1455" s="5">
        <v>15.5</v>
      </c>
      <c r="L1455" s="5" t="s">
        <v>1527</v>
      </c>
      <c r="M1455" s="5">
        <v>1100</v>
      </c>
      <c r="N1455" s="5" t="s">
        <v>170</v>
      </c>
      <c r="O1455" s="6" t="s">
        <v>81</v>
      </c>
      <c r="P1455" s="6" t="s">
        <v>1529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6" t="str">
        <f>+VLOOKUP(G1455,Liste!$A$7:$H$69,8,FALSE)</f>
        <v>Résineux</v>
      </c>
      <c r="BU1455" s="296">
        <f t="shared" si="440"/>
        <v>0</v>
      </c>
      <c r="BV1455" s="298">
        <f t="shared" si="441"/>
        <v>1</v>
      </c>
      <c r="BW1455" s="317">
        <v>0</v>
      </c>
      <c r="BX1455" s="296">
        <f t="shared" si="442"/>
        <v>0.43</v>
      </c>
      <c r="BY1455">
        <f t="shared" si="443"/>
        <v>0</v>
      </c>
      <c r="BZ1455" s="302">
        <f t="shared" si="444"/>
        <v>0</v>
      </c>
      <c r="CB1455" s="297">
        <v>0.6</v>
      </c>
      <c r="CC1455" s="297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14">
        <v>44320</v>
      </c>
      <c r="C1456" s="4" t="s">
        <v>1523</v>
      </c>
      <c r="D1456" s="4" t="s">
        <v>1524</v>
      </c>
      <c r="F1456" s="4" t="s">
        <v>1525</v>
      </c>
      <c r="G1456" s="5" t="s">
        <v>1513</v>
      </c>
      <c r="H1456" s="5" t="s">
        <v>1526</v>
      </c>
      <c r="I1456" s="5" t="s">
        <v>146</v>
      </c>
      <c r="J1456" s="5" t="s">
        <v>9</v>
      </c>
      <c r="K1456" s="5">
        <v>15.5</v>
      </c>
      <c r="L1456" s="5" t="s">
        <v>1527</v>
      </c>
      <c r="M1456" s="5">
        <v>1100</v>
      </c>
      <c r="N1456" s="5" t="s">
        <v>170</v>
      </c>
      <c r="O1456" s="6" t="s">
        <v>81</v>
      </c>
      <c r="P1456" s="6" t="s">
        <v>1529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6" t="str">
        <f>+VLOOKUP(G1456,Liste!$A$7:$H$69,8,FALSE)</f>
        <v>Résineux</v>
      </c>
      <c r="BU1456" s="296">
        <f t="shared" si="440"/>
        <v>0</v>
      </c>
      <c r="BV1456" s="298">
        <f t="shared" si="441"/>
        <v>1</v>
      </c>
      <c r="BW1456" s="317">
        <v>0</v>
      </c>
      <c r="BX1456" s="296">
        <f t="shared" si="442"/>
        <v>0.43</v>
      </c>
      <c r="BY1456">
        <f t="shared" si="443"/>
        <v>0</v>
      </c>
      <c r="BZ1456" s="302">
        <f t="shared" si="444"/>
        <v>0</v>
      </c>
      <c r="CB1456" s="297">
        <v>0.6</v>
      </c>
      <c r="CC1456" s="297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14">
        <v>44320</v>
      </c>
      <c r="C1457" s="4" t="s">
        <v>1523</v>
      </c>
      <c r="D1457" s="4" t="s">
        <v>1524</v>
      </c>
      <c r="F1457" s="4" t="s">
        <v>1525</v>
      </c>
      <c r="G1457" s="5" t="s">
        <v>1513</v>
      </c>
      <c r="H1457" s="5" t="s">
        <v>1526</v>
      </c>
      <c r="I1457" s="5" t="s">
        <v>146</v>
      </c>
      <c r="J1457" s="5" t="s">
        <v>9</v>
      </c>
      <c r="K1457" s="5">
        <v>15.5</v>
      </c>
      <c r="L1457" s="5" t="s">
        <v>1527</v>
      </c>
      <c r="M1457" s="5">
        <v>1100</v>
      </c>
      <c r="N1457" s="5" t="s">
        <v>170</v>
      </c>
      <c r="O1457" s="6" t="s">
        <v>81</v>
      </c>
      <c r="P1457" s="6" t="s">
        <v>1529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6" t="str">
        <f>+VLOOKUP(G1457,Liste!$A$7:$H$69,8,FALSE)</f>
        <v>Résineux</v>
      </c>
      <c r="BU1457" s="296">
        <f t="shared" si="440"/>
        <v>0</v>
      </c>
      <c r="BV1457" s="298">
        <f t="shared" si="441"/>
        <v>1</v>
      </c>
      <c r="BW1457" s="317">
        <v>0</v>
      </c>
      <c r="BX1457" s="296">
        <f t="shared" si="442"/>
        <v>0.43</v>
      </c>
      <c r="BY1457">
        <f t="shared" si="443"/>
        <v>0</v>
      </c>
      <c r="BZ1457" s="302">
        <f t="shared" si="444"/>
        <v>0</v>
      </c>
      <c r="CB1457" s="297">
        <v>0.6</v>
      </c>
      <c r="CC1457" s="297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14">
        <v>44320</v>
      </c>
      <c r="C1458" s="4" t="s">
        <v>1523</v>
      </c>
      <c r="D1458" s="4" t="s">
        <v>1524</v>
      </c>
      <c r="F1458" s="4" t="s">
        <v>1525</v>
      </c>
      <c r="G1458" s="5" t="s">
        <v>1513</v>
      </c>
      <c r="H1458" s="5" t="s">
        <v>1526</v>
      </c>
      <c r="I1458" s="5" t="s">
        <v>146</v>
      </c>
      <c r="J1458" s="5" t="s">
        <v>9</v>
      </c>
      <c r="K1458" s="5">
        <v>15.5</v>
      </c>
      <c r="L1458" s="5" t="s">
        <v>1527</v>
      </c>
      <c r="M1458" s="5">
        <v>1100</v>
      </c>
      <c r="N1458" s="5" t="s">
        <v>170</v>
      </c>
      <c r="O1458" s="6" t="s">
        <v>81</v>
      </c>
      <c r="P1458" s="6" t="s">
        <v>1529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6" t="str">
        <f>+VLOOKUP(G1458,Liste!$A$7:$H$69,8,FALSE)</f>
        <v>Résineux</v>
      </c>
      <c r="BU1458" s="296">
        <f t="shared" si="440"/>
        <v>0</v>
      </c>
      <c r="BV1458" s="298">
        <f t="shared" si="441"/>
        <v>1</v>
      </c>
      <c r="BW1458" s="317">
        <v>0</v>
      </c>
      <c r="BX1458" s="296">
        <f t="shared" si="442"/>
        <v>0.43</v>
      </c>
      <c r="BY1458">
        <f t="shared" si="443"/>
        <v>0</v>
      </c>
      <c r="BZ1458" s="302">
        <f t="shared" si="444"/>
        <v>0</v>
      </c>
      <c r="CB1458" s="297">
        <v>0.6</v>
      </c>
      <c r="CC1458" s="297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14">
        <v>44320</v>
      </c>
      <c r="C1459" s="4" t="s">
        <v>1523</v>
      </c>
      <c r="D1459" s="4" t="s">
        <v>1524</v>
      </c>
      <c r="F1459" s="4" t="s">
        <v>1525</v>
      </c>
      <c r="G1459" s="5" t="s">
        <v>1513</v>
      </c>
      <c r="H1459" s="5" t="s">
        <v>1526</v>
      </c>
      <c r="I1459" s="5" t="s">
        <v>146</v>
      </c>
      <c r="J1459" s="5" t="s">
        <v>9</v>
      </c>
      <c r="K1459" s="5">
        <v>15.5</v>
      </c>
      <c r="L1459" s="5" t="s">
        <v>1527</v>
      </c>
      <c r="M1459" s="5">
        <v>1100</v>
      </c>
      <c r="N1459" s="5" t="s">
        <v>170</v>
      </c>
      <c r="O1459" s="6" t="s">
        <v>81</v>
      </c>
      <c r="P1459" s="6" t="s">
        <v>1529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6" t="str">
        <f>+VLOOKUP(G1459,Liste!$A$7:$H$69,8,FALSE)</f>
        <v>Résineux</v>
      </c>
      <c r="BU1459" s="296">
        <f t="shared" si="440"/>
        <v>0</v>
      </c>
      <c r="BV1459" s="298">
        <f t="shared" si="441"/>
        <v>1</v>
      </c>
      <c r="BW1459" s="317">
        <v>0</v>
      </c>
      <c r="BX1459" s="296">
        <f t="shared" si="442"/>
        <v>0.43</v>
      </c>
      <c r="BY1459">
        <f t="shared" si="443"/>
        <v>0</v>
      </c>
      <c r="BZ1459" s="302">
        <f t="shared" si="444"/>
        <v>0</v>
      </c>
      <c r="CB1459" s="297">
        <v>0.6</v>
      </c>
      <c r="CC1459" s="297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14">
        <v>44320</v>
      </c>
      <c r="C1460" s="4" t="s">
        <v>1523</v>
      </c>
      <c r="D1460" s="4" t="s">
        <v>1524</v>
      </c>
      <c r="F1460" s="4" t="s">
        <v>1525</v>
      </c>
      <c r="G1460" s="5" t="s">
        <v>1513</v>
      </c>
      <c r="H1460" s="5" t="s">
        <v>1526</v>
      </c>
      <c r="I1460" s="5" t="s">
        <v>146</v>
      </c>
      <c r="J1460" s="5" t="s">
        <v>9</v>
      </c>
      <c r="K1460" s="5">
        <v>15.5</v>
      </c>
      <c r="L1460" s="5" t="s">
        <v>1527</v>
      </c>
      <c r="M1460" s="5">
        <v>1100</v>
      </c>
      <c r="N1460" s="5" t="s">
        <v>170</v>
      </c>
      <c r="O1460" s="6" t="s">
        <v>81</v>
      </c>
      <c r="P1460" s="6" t="s">
        <v>1529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6" t="str">
        <f>+VLOOKUP(G1460,Liste!$A$7:$H$69,8,FALSE)</f>
        <v>Résineux</v>
      </c>
      <c r="BU1460" s="296">
        <f t="shared" si="440"/>
        <v>0</v>
      </c>
      <c r="BV1460" s="298">
        <f t="shared" si="441"/>
        <v>1</v>
      </c>
      <c r="BW1460" s="317">
        <v>0</v>
      </c>
      <c r="BX1460" s="296">
        <f t="shared" si="442"/>
        <v>0.43</v>
      </c>
      <c r="BY1460">
        <f t="shared" si="443"/>
        <v>0</v>
      </c>
      <c r="BZ1460" s="302">
        <f t="shared" si="444"/>
        <v>0</v>
      </c>
      <c r="CB1460" s="297">
        <v>0.6</v>
      </c>
      <c r="CC1460" s="297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14">
        <v>44320</v>
      </c>
      <c r="C1461" s="4" t="s">
        <v>1523</v>
      </c>
      <c r="D1461" s="4" t="s">
        <v>1524</v>
      </c>
      <c r="F1461" s="4" t="s">
        <v>1525</v>
      </c>
      <c r="G1461" s="5" t="s">
        <v>1513</v>
      </c>
      <c r="H1461" s="5" t="s">
        <v>1526</v>
      </c>
      <c r="I1461" s="5" t="s">
        <v>146</v>
      </c>
      <c r="J1461" s="5" t="s">
        <v>9</v>
      </c>
      <c r="K1461" s="5">
        <v>15.5</v>
      </c>
      <c r="L1461" s="5" t="s">
        <v>1527</v>
      </c>
      <c r="M1461" s="5">
        <v>1100</v>
      </c>
      <c r="N1461" s="5" t="s">
        <v>170</v>
      </c>
      <c r="O1461" s="6" t="s">
        <v>81</v>
      </c>
      <c r="P1461" s="6" t="s">
        <v>1529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6" t="str">
        <f>+VLOOKUP(G1461,Liste!$A$7:$H$69,8,FALSE)</f>
        <v>Résineux</v>
      </c>
      <c r="BU1461" s="296">
        <f t="shared" si="440"/>
        <v>0</v>
      </c>
      <c r="BV1461" s="298">
        <f t="shared" si="441"/>
        <v>1</v>
      </c>
      <c r="BW1461" s="317">
        <v>0</v>
      </c>
      <c r="BX1461" s="296">
        <f t="shared" si="442"/>
        <v>0.43</v>
      </c>
      <c r="BY1461">
        <f t="shared" si="443"/>
        <v>0</v>
      </c>
      <c r="BZ1461" s="302">
        <f t="shared" si="444"/>
        <v>0</v>
      </c>
      <c r="CB1461" s="297">
        <v>0.6</v>
      </c>
      <c r="CC1461" s="297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14">
        <v>44320</v>
      </c>
      <c r="C1462" s="4" t="s">
        <v>1523</v>
      </c>
      <c r="D1462" s="4" t="s">
        <v>1524</v>
      </c>
      <c r="F1462" s="4" t="s">
        <v>1525</v>
      </c>
      <c r="G1462" s="5" t="s">
        <v>1513</v>
      </c>
      <c r="H1462" s="5" t="s">
        <v>1526</v>
      </c>
      <c r="I1462" s="5" t="s">
        <v>146</v>
      </c>
      <c r="J1462" s="5" t="s">
        <v>9</v>
      </c>
      <c r="K1462" s="5">
        <v>15.5</v>
      </c>
      <c r="L1462" s="5" t="s">
        <v>1527</v>
      </c>
      <c r="M1462" s="5">
        <v>1100</v>
      </c>
      <c r="N1462" s="5" t="s">
        <v>170</v>
      </c>
      <c r="O1462" s="6" t="s">
        <v>81</v>
      </c>
      <c r="P1462" s="6" t="s">
        <v>1529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6" t="str">
        <f>+VLOOKUP(G1462,Liste!$A$7:$H$69,8,FALSE)</f>
        <v>Résineux</v>
      </c>
      <c r="BU1462" s="296">
        <f t="shared" si="440"/>
        <v>0</v>
      </c>
      <c r="BV1462" s="298">
        <f t="shared" si="441"/>
        <v>1</v>
      </c>
      <c r="BW1462" s="317">
        <v>0</v>
      </c>
      <c r="BX1462" s="296">
        <f t="shared" si="442"/>
        <v>0.43</v>
      </c>
      <c r="BY1462">
        <f t="shared" si="443"/>
        <v>0</v>
      </c>
      <c r="BZ1462" s="302">
        <f t="shared" si="444"/>
        <v>0</v>
      </c>
      <c r="CB1462" s="297">
        <v>0.6</v>
      </c>
      <c r="CC1462" s="297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14">
        <v>44320</v>
      </c>
      <c r="C1463" s="4" t="s">
        <v>1523</v>
      </c>
      <c r="D1463" s="4" t="s">
        <v>1524</v>
      </c>
      <c r="F1463" s="4" t="s">
        <v>1525</v>
      </c>
      <c r="G1463" s="5" t="s">
        <v>1513</v>
      </c>
      <c r="H1463" s="5" t="s">
        <v>1526</v>
      </c>
      <c r="I1463" s="5" t="s">
        <v>146</v>
      </c>
      <c r="J1463" s="5" t="s">
        <v>9</v>
      </c>
      <c r="K1463" s="5">
        <v>15.5</v>
      </c>
      <c r="L1463" s="5" t="s">
        <v>1527</v>
      </c>
      <c r="M1463" s="5">
        <v>1100</v>
      </c>
      <c r="N1463" s="5" t="s">
        <v>170</v>
      </c>
      <c r="O1463" s="6" t="s">
        <v>81</v>
      </c>
      <c r="P1463" s="6" t="s">
        <v>1529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6" t="str">
        <f>+VLOOKUP(G1463,Liste!$A$7:$H$69,8,FALSE)</f>
        <v>Résineux</v>
      </c>
      <c r="BU1463" s="296">
        <f t="shared" si="440"/>
        <v>0</v>
      </c>
      <c r="BV1463" s="298">
        <f t="shared" si="441"/>
        <v>1</v>
      </c>
      <c r="BW1463" s="317">
        <v>0</v>
      </c>
      <c r="BX1463" s="296">
        <f t="shared" si="442"/>
        <v>0.43</v>
      </c>
      <c r="BY1463">
        <f t="shared" si="443"/>
        <v>0</v>
      </c>
      <c r="BZ1463" s="302">
        <f t="shared" si="444"/>
        <v>0</v>
      </c>
      <c r="CB1463" s="297">
        <v>0.6</v>
      </c>
      <c r="CC1463" s="297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14">
        <v>44320</v>
      </c>
      <c r="C1464" s="4" t="s">
        <v>1523</v>
      </c>
      <c r="D1464" s="4" t="s">
        <v>1524</v>
      </c>
      <c r="F1464" s="4" t="s">
        <v>1525</v>
      </c>
      <c r="G1464" s="5" t="s">
        <v>1513</v>
      </c>
      <c r="H1464" s="5" t="s">
        <v>1526</v>
      </c>
      <c r="I1464" s="5" t="s">
        <v>146</v>
      </c>
      <c r="J1464" s="5" t="s">
        <v>9</v>
      </c>
      <c r="K1464" s="5">
        <v>15.5</v>
      </c>
      <c r="L1464" s="5" t="s">
        <v>1527</v>
      </c>
      <c r="M1464" s="5">
        <v>1100</v>
      </c>
      <c r="N1464" s="5" t="s">
        <v>170</v>
      </c>
      <c r="O1464" s="6" t="s">
        <v>81</v>
      </c>
      <c r="P1464" s="6" t="s">
        <v>1529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6" t="str">
        <f>+VLOOKUP(G1464,Liste!$A$7:$H$69,8,FALSE)</f>
        <v>Résineux</v>
      </c>
      <c r="BU1464" s="296">
        <f t="shared" si="440"/>
        <v>0</v>
      </c>
      <c r="BV1464" s="298">
        <f t="shared" si="441"/>
        <v>1</v>
      </c>
      <c r="BW1464" s="317">
        <v>0</v>
      </c>
      <c r="BX1464" s="296">
        <f t="shared" si="442"/>
        <v>0.43</v>
      </c>
      <c r="BY1464">
        <f t="shared" si="443"/>
        <v>0</v>
      </c>
      <c r="BZ1464" s="302">
        <f t="shared" si="444"/>
        <v>0</v>
      </c>
      <c r="CB1464" s="297">
        <v>0.6</v>
      </c>
      <c r="CC1464" s="297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14">
        <v>44320</v>
      </c>
      <c r="C1465" s="4" t="s">
        <v>1523</v>
      </c>
      <c r="D1465" s="4" t="s">
        <v>1524</v>
      </c>
      <c r="F1465" s="4" t="s">
        <v>1525</v>
      </c>
      <c r="G1465" s="5" t="s">
        <v>1513</v>
      </c>
      <c r="H1465" s="5" t="s">
        <v>1526</v>
      </c>
      <c r="I1465" s="5" t="s">
        <v>146</v>
      </c>
      <c r="J1465" s="5" t="s">
        <v>9</v>
      </c>
      <c r="K1465" s="5">
        <v>15.5</v>
      </c>
      <c r="L1465" s="5" t="s">
        <v>1527</v>
      </c>
      <c r="M1465" s="5">
        <v>1100</v>
      </c>
      <c r="N1465" s="5" t="s">
        <v>170</v>
      </c>
      <c r="O1465" s="6" t="s">
        <v>81</v>
      </c>
      <c r="P1465" s="6" t="s">
        <v>1529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6" t="str">
        <f>+VLOOKUP(G1465,Liste!$A$7:$H$69,8,FALSE)</f>
        <v>Résineux</v>
      </c>
      <c r="BU1465" s="296">
        <f t="shared" si="440"/>
        <v>0</v>
      </c>
      <c r="BV1465" s="298">
        <f t="shared" si="441"/>
        <v>1</v>
      </c>
      <c r="BW1465" s="317">
        <v>0</v>
      </c>
      <c r="BX1465" s="296">
        <f t="shared" si="442"/>
        <v>0.43</v>
      </c>
      <c r="BY1465">
        <f t="shared" si="443"/>
        <v>0</v>
      </c>
      <c r="BZ1465" s="302">
        <f t="shared" si="444"/>
        <v>0</v>
      </c>
      <c r="CB1465" s="297">
        <v>0.6</v>
      </c>
      <c r="CC1465" s="297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14">
        <v>44320</v>
      </c>
      <c r="C1466" s="4" t="s">
        <v>1523</v>
      </c>
      <c r="D1466" s="4" t="s">
        <v>1524</v>
      </c>
      <c r="F1466" s="4" t="s">
        <v>1525</v>
      </c>
      <c r="G1466" s="5" t="s">
        <v>1513</v>
      </c>
      <c r="H1466" s="5" t="s">
        <v>1526</v>
      </c>
      <c r="I1466" s="5" t="s">
        <v>146</v>
      </c>
      <c r="J1466" s="5" t="s">
        <v>9</v>
      </c>
      <c r="K1466" s="5">
        <v>15.5</v>
      </c>
      <c r="L1466" s="5" t="s">
        <v>1527</v>
      </c>
      <c r="M1466" s="5">
        <v>1100</v>
      </c>
      <c r="N1466" s="5" t="s">
        <v>170</v>
      </c>
      <c r="O1466" s="6" t="s">
        <v>81</v>
      </c>
      <c r="P1466" s="6" t="s">
        <v>1529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6" t="str">
        <f>+VLOOKUP(G1466,Liste!$A$7:$H$69,8,FALSE)</f>
        <v>Résineux</v>
      </c>
      <c r="BU1466" s="296">
        <f t="shared" si="440"/>
        <v>0</v>
      </c>
      <c r="BV1466" s="298">
        <f t="shared" si="441"/>
        <v>1</v>
      </c>
      <c r="BW1466" s="317">
        <v>0</v>
      </c>
      <c r="BX1466" s="296">
        <f t="shared" si="442"/>
        <v>0.43</v>
      </c>
      <c r="BY1466">
        <f t="shared" si="443"/>
        <v>0</v>
      </c>
      <c r="BZ1466" s="302">
        <f t="shared" si="444"/>
        <v>0</v>
      </c>
      <c r="CB1466" s="297">
        <v>0.6</v>
      </c>
      <c r="CC1466" s="297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14">
        <v>44320</v>
      </c>
      <c r="C1467" s="4" t="s">
        <v>1523</v>
      </c>
      <c r="D1467" s="4" t="s">
        <v>1524</v>
      </c>
      <c r="F1467" s="4" t="s">
        <v>1525</v>
      </c>
      <c r="G1467" s="5" t="s">
        <v>1513</v>
      </c>
      <c r="H1467" s="5" t="s">
        <v>1526</v>
      </c>
      <c r="I1467" s="5" t="s">
        <v>146</v>
      </c>
      <c r="J1467" s="5" t="s">
        <v>9</v>
      </c>
      <c r="K1467" s="5">
        <v>15.5</v>
      </c>
      <c r="L1467" s="5" t="s">
        <v>1527</v>
      </c>
      <c r="M1467" s="5">
        <v>1100</v>
      </c>
      <c r="N1467" s="5" t="s">
        <v>170</v>
      </c>
      <c r="O1467" s="6" t="s">
        <v>81</v>
      </c>
      <c r="P1467" s="6" t="s">
        <v>1529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6" t="str">
        <f>+VLOOKUP(G1467,Liste!$A$7:$H$69,8,FALSE)</f>
        <v>Résineux</v>
      </c>
      <c r="BU1467" s="296">
        <f t="shared" si="440"/>
        <v>0</v>
      </c>
      <c r="BV1467" s="298">
        <f t="shared" si="441"/>
        <v>1</v>
      </c>
      <c r="BW1467" s="317">
        <v>0</v>
      </c>
      <c r="BX1467" s="296">
        <f t="shared" si="442"/>
        <v>0.43</v>
      </c>
      <c r="BY1467">
        <f t="shared" si="443"/>
        <v>0</v>
      </c>
      <c r="BZ1467" s="302">
        <f t="shared" si="444"/>
        <v>0</v>
      </c>
      <c r="CB1467" s="297">
        <v>0.6</v>
      </c>
      <c r="CC1467" s="297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14">
        <v>44320</v>
      </c>
      <c r="C1468" s="4" t="s">
        <v>1523</v>
      </c>
      <c r="D1468" s="4" t="s">
        <v>1524</v>
      </c>
      <c r="F1468" s="4" t="s">
        <v>1525</v>
      </c>
      <c r="G1468" s="5" t="s">
        <v>1513</v>
      </c>
      <c r="H1468" s="5" t="s">
        <v>1526</v>
      </c>
      <c r="I1468" s="5" t="s">
        <v>146</v>
      </c>
      <c r="J1468" s="5" t="s">
        <v>9</v>
      </c>
      <c r="K1468" s="5">
        <v>15.5</v>
      </c>
      <c r="L1468" s="5" t="s">
        <v>1527</v>
      </c>
      <c r="M1468" s="5">
        <v>1100</v>
      </c>
      <c r="N1468" s="5" t="s">
        <v>170</v>
      </c>
      <c r="O1468" s="6" t="s">
        <v>81</v>
      </c>
      <c r="P1468" s="6" t="s">
        <v>1529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6" t="str">
        <f>+VLOOKUP(G1468,Liste!$A$7:$H$69,8,FALSE)</f>
        <v>Résineux</v>
      </c>
      <c r="BU1468" s="296">
        <f t="shared" si="440"/>
        <v>0</v>
      </c>
      <c r="BV1468" s="298">
        <f t="shared" si="441"/>
        <v>1</v>
      </c>
      <c r="BW1468" s="317">
        <v>0</v>
      </c>
      <c r="BX1468" s="296">
        <f t="shared" si="442"/>
        <v>0.43</v>
      </c>
      <c r="BY1468">
        <f t="shared" si="443"/>
        <v>0</v>
      </c>
      <c r="BZ1468" s="302">
        <f t="shared" si="444"/>
        <v>0</v>
      </c>
      <c r="CB1468" s="297">
        <v>0.6</v>
      </c>
      <c r="CC1468" s="297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14">
        <v>44320</v>
      </c>
      <c r="C1469" s="4" t="s">
        <v>1523</v>
      </c>
      <c r="D1469" s="4" t="s">
        <v>1524</v>
      </c>
      <c r="F1469" s="4" t="s">
        <v>1525</v>
      </c>
      <c r="G1469" s="5" t="s">
        <v>1513</v>
      </c>
      <c r="H1469" s="5" t="s">
        <v>1526</v>
      </c>
      <c r="I1469" s="5" t="s">
        <v>146</v>
      </c>
      <c r="J1469" s="5" t="s">
        <v>9</v>
      </c>
      <c r="K1469" s="5">
        <v>15.5</v>
      </c>
      <c r="L1469" s="5" t="s">
        <v>1527</v>
      </c>
      <c r="M1469" s="5">
        <v>1100</v>
      </c>
      <c r="N1469" s="5" t="s">
        <v>170</v>
      </c>
      <c r="O1469" s="6" t="s">
        <v>81</v>
      </c>
      <c r="P1469" s="6" t="s">
        <v>1529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6" t="str">
        <f>+VLOOKUP(G1469,Liste!$A$7:$H$69,8,FALSE)</f>
        <v>Résineux</v>
      </c>
      <c r="BU1469" s="296">
        <f t="shared" si="440"/>
        <v>0</v>
      </c>
      <c r="BV1469" s="298">
        <f t="shared" si="441"/>
        <v>1</v>
      </c>
      <c r="BW1469" s="317">
        <v>0</v>
      </c>
      <c r="BX1469" s="296">
        <f t="shared" si="442"/>
        <v>0.43</v>
      </c>
      <c r="BY1469">
        <f t="shared" si="443"/>
        <v>0</v>
      </c>
      <c r="BZ1469" s="302">
        <f t="shared" si="444"/>
        <v>0</v>
      </c>
      <c r="CB1469" s="297">
        <v>0.6</v>
      </c>
      <c r="CC1469" s="297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14">
        <v>44361</v>
      </c>
      <c r="C1470" s="4" t="s">
        <v>66</v>
      </c>
      <c r="D1470" s="4" t="s">
        <v>1524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1528</v>
      </c>
      <c r="M1470" s="5">
        <v>1666</v>
      </c>
      <c r="N1470" s="5" t="s">
        <v>170</v>
      </c>
      <c r="O1470" s="6" t="s">
        <v>81</v>
      </c>
      <c r="P1470" s="6" t="s">
        <v>1504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6" t="str">
        <f>+VLOOKUP(G1470,Liste!$A$7:$H$69,8,FALSE)</f>
        <v>Feuillus</v>
      </c>
      <c r="BU1470" s="296">
        <f t="shared" si="440"/>
        <v>1</v>
      </c>
      <c r="BV1470" s="298">
        <f t="shared" si="441"/>
        <v>0</v>
      </c>
      <c r="BW1470" s="317">
        <v>0</v>
      </c>
      <c r="BX1470" s="296">
        <f t="shared" si="442"/>
        <v>0.25</v>
      </c>
      <c r="BY1470">
        <f t="shared" si="443"/>
        <v>0</v>
      </c>
      <c r="BZ1470" s="302">
        <f t="shared" si="444"/>
        <v>0</v>
      </c>
      <c r="CB1470" s="297">
        <v>0.6</v>
      </c>
      <c r="CC1470" s="297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14">
        <v>44361</v>
      </c>
      <c r="C1471" s="4" t="s">
        <v>66</v>
      </c>
      <c r="D1471" s="4" t="s">
        <v>1524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1528</v>
      </c>
      <c r="M1471" s="5">
        <v>1666</v>
      </c>
      <c r="N1471" s="5" t="s">
        <v>170</v>
      </c>
      <c r="O1471" s="6" t="s">
        <v>81</v>
      </c>
      <c r="P1471" s="6" t="s">
        <v>1504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6" t="str">
        <f>+VLOOKUP(G1471,Liste!$A$7:$H$69,8,FALSE)</f>
        <v>Feuillus</v>
      </c>
      <c r="BU1471" s="296">
        <f t="shared" si="440"/>
        <v>1</v>
      </c>
      <c r="BV1471" s="298">
        <f t="shared" si="441"/>
        <v>0</v>
      </c>
      <c r="BW1471" s="317">
        <v>0</v>
      </c>
      <c r="BX1471" s="296">
        <f t="shared" si="442"/>
        <v>0.25</v>
      </c>
      <c r="BY1471">
        <f t="shared" si="443"/>
        <v>0</v>
      </c>
      <c r="BZ1471" s="302">
        <f t="shared" si="444"/>
        <v>0</v>
      </c>
      <c r="CB1471" s="297">
        <v>0.6</v>
      </c>
      <c r="CC1471" s="297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14">
        <v>44361</v>
      </c>
      <c r="C1472" s="4" t="s">
        <v>66</v>
      </c>
      <c r="D1472" s="4" t="s">
        <v>1524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1528</v>
      </c>
      <c r="M1472" s="5">
        <v>1666</v>
      </c>
      <c r="N1472" s="5" t="s">
        <v>170</v>
      </c>
      <c r="O1472" s="6" t="s">
        <v>81</v>
      </c>
      <c r="P1472" s="6" t="s">
        <v>1504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6" t="str">
        <f>+VLOOKUP(G1472,Liste!$A$7:$H$69,8,FALSE)</f>
        <v>Feuillus</v>
      </c>
      <c r="BU1472" s="296">
        <f t="shared" si="440"/>
        <v>1</v>
      </c>
      <c r="BV1472" s="298">
        <f t="shared" si="441"/>
        <v>0</v>
      </c>
      <c r="BW1472" s="317">
        <v>0</v>
      </c>
      <c r="BX1472" s="296">
        <f t="shared" si="442"/>
        <v>0.25</v>
      </c>
      <c r="BY1472">
        <f t="shared" si="443"/>
        <v>0</v>
      </c>
      <c r="BZ1472" s="302">
        <f t="shared" si="444"/>
        <v>0</v>
      </c>
      <c r="CB1472" s="297">
        <v>0.6</v>
      </c>
      <c r="CC1472" s="297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14">
        <v>44361</v>
      </c>
      <c r="C1473" s="4" t="s">
        <v>66</v>
      </c>
      <c r="D1473" s="4" t="s">
        <v>1524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1528</v>
      </c>
      <c r="M1473" s="5">
        <v>1666</v>
      </c>
      <c r="N1473" s="5" t="s">
        <v>170</v>
      </c>
      <c r="O1473" s="6" t="s">
        <v>81</v>
      </c>
      <c r="P1473" s="6" t="s">
        <v>1504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6" t="str">
        <f>+VLOOKUP(G1473,Liste!$A$7:$H$69,8,FALSE)</f>
        <v>Feuillus</v>
      </c>
      <c r="BU1473" s="296">
        <f t="shared" si="440"/>
        <v>1</v>
      </c>
      <c r="BV1473" s="298">
        <f t="shared" si="441"/>
        <v>0</v>
      </c>
      <c r="BW1473" s="317">
        <v>0</v>
      </c>
      <c r="BX1473" s="296">
        <f t="shared" si="442"/>
        <v>0.25</v>
      </c>
      <c r="BY1473">
        <f t="shared" si="443"/>
        <v>0</v>
      </c>
      <c r="BZ1473" s="302">
        <f t="shared" si="444"/>
        <v>0</v>
      </c>
      <c r="CB1473" s="297">
        <v>0.6</v>
      </c>
      <c r="CC1473" s="297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14">
        <v>44361</v>
      </c>
      <c r="C1474" s="4" t="s">
        <v>66</v>
      </c>
      <c r="D1474" s="4" t="s">
        <v>1524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1528</v>
      </c>
      <c r="M1474" s="5">
        <v>1666</v>
      </c>
      <c r="N1474" s="5" t="s">
        <v>170</v>
      </c>
      <c r="O1474" s="6" t="s">
        <v>81</v>
      </c>
      <c r="P1474" s="6" t="s">
        <v>1504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6" t="str">
        <f>+VLOOKUP(G1474,Liste!$A$7:$H$69,8,FALSE)</f>
        <v>Feuillus</v>
      </c>
      <c r="BU1474" s="296">
        <f t="shared" si="440"/>
        <v>1</v>
      </c>
      <c r="BV1474" s="298">
        <f t="shared" si="441"/>
        <v>0</v>
      </c>
      <c r="BW1474" s="317">
        <v>0</v>
      </c>
      <c r="BX1474" s="296">
        <f t="shared" si="442"/>
        <v>0.25</v>
      </c>
      <c r="BY1474">
        <f t="shared" si="443"/>
        <v>0</v>
      </c>
      <c r="BZ1474" s="302">
        <f t="shared" si="444"/>
        <v>0</v>
      </c>
      <c r="CB1474" s="297">
        <v>0.6</v>
      </c>
      <c r="CC1474" s="297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14">
        <v>44361</v>
      </c>
      <c r="C1475" s="4" t="s">
        <v>66</v>
      </c>
      <c r="D1475" s="4" t="s">
        <v>1524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1528</v>
      </c>
      <c r="M1475" s="5">
        <v>1666</v>
      </c>
      <c r="N1475" s="5" t="s">
        <v>170</v>
      </c>
      <c r="O1475" s="6" t="s">
        <v>81</v>
      </c>
      <c r="P1475" s="6" t="s">
        <v>1504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6" t="str">
        <f>+VLOOKUP(G1475,Liste!$A$7:$H$69,8,FALSE)</f>
        <v>Feuillus</v>
      </c>
      <c r="BU1475" s="296">
        <f t="shared" si="440"/>
        <v>1</v>
      </c>
      <c r="BV1475" s="298">
        <f t="shared" si="441"/>
        <v>0</v>
      </c>
      <c r="BW1475" s="317">
        <v>0</v>
      </c>
      <c r="BX1475" s="296">
        <f t="shared" si="442"/>
        <v>0.25</v>
      </c>
      <c r="BY1475">
        <f t="shared" si="443"/>
        <v>0</v>
      </c>
      <c r="BZ1475" s="302">
        <f t="shared" si="444"/>
        <v>0</v>
      </c>
      <c r="CB1475" s="297">
        <v>0.6</v>
      </c>
      <c r="CC1475" s="297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14">
        <v>44361</v>
      </c>
      <c r="C1476" s="4" t="s">
        <v>66</v>
      </c>
      <c r="D1476" s="4" t="s">
        <v>1524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1528</v>
      </c>
      <c r="M1476" s="5">
        <v>1666</v>
      </c>
      <c r="N1476" s="5" t="s">
        <v>170</v>
      </c>
      <c r="O1476" s="6" t="s">
        <v>81</v>
      </c>
      <c r="P1476" s="6" t="s">
        <v>1504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6" t="str">
        <f>+VLOOKUP(G1476,Liste!$A$7:$H$69,8,FALSE)</f>
        <v>Feuillus</v>
      </c>
      <c r="BU1476" s="296">
        <f t="shared" ref="BU1476:BU1539" si="459">IF(BT1476="Résineux",0%,100%)</f>
        <v>1</v>
      </c>
      <c r="BV1476" s="298">
        <f t="shared" ref="BV1476:BV1539" si="460">+IF(BT1476="Résineux",100%,0%)</f>
        <v>0</v>
      </c>
      <c r="BW1476" s="317">
        <v>0</v>
      </c>
      <c r="BX1476" s="296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2">
        <f t="shared" ref="BZ1476:BZ1539" si="463">+IF(BJ1476&gt;=31,0,BY1476+BZ1475)</f>
        <v>0</v>
      </c>
      <c r="CB1476" s="297">
        <v>0.6</v>
      </c>
      <c r="CC1476" s="297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14">
        <v>44361</v>
      </c>
      <c r="C1477" s="4" t="s">
        <v>66</v>
      </c>
      <c r="D1477" s="4" t="s">
        <v>1524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1528</v>
      </c>
      <c r="M1477" s="5">
        <v>1666</v>
      </c>
      <c r="N1477" s="5" t="s">
        <v>170</v>
      </c>
      <c r="O1477" s="6" t="s">
        <v>81</v>
      </c>
      <c r="P1477" s="6" t="s">
        <v>1504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6" t="str">
        <f>+VLOOKUP(G1477,Liste!$A$7:$H$69,8,FALSE)</f>
        <v>Feuillus</v>
      </c>
      <c r="BU1477" s="296">
        <f t="shared" si="459"/>
        <v>1</v>
      </c>
      <c r="BV1477" s="298">
        <f t="shared" si="460"/>
        <v>0</v>
      </c>
      <c r="BW1477" s="317">
        <v>0</v>
      </c>
      <c r="BX1477" s="296">
        <f t="shared" si="461"/>
        <v>0.25</v>
      </c>
      <c r="BY1477">
        <f t="shared" si="462"/>
        <v>0</v>
      </c>
      <c r="BZ1477" s="302">
        <f t="shared" si="463"/>
        <v>0</v>
      </c>
      <c r="CB1477" s="297">
        <v>0.6</v>
      </c>
      <c r="CC1477" s="297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14">
        <v>44361</v>
      </c>
      <c r="C1478" s="4" t="s">
        <v>66</v>
      </c>
      <c r="D1478" s="4" t="s">
        <v>1524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1528</v>
      </c>
      <c r="M1478" s="5">
        <v>1666</v>
      </c>
      <c r="N1478" s="5" t="s">
        <v>170</v>
      </c>
      <c r="O1478" s="6" t="s">
        <v>81</v>
      </c>
      <c r="P1478" s="6" t="s">
        <v>1504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6" t="str">
        <f>+VLOOKUP(G1478,Liste!$A$7:$H$69,8,FALSE)</f>
        <v>Feuillus</v>
      </c>
      <c r="BU1478" s="296">
        <f t="shared" si="459"/>
        <v>1</v>
      </c>
      <c r="BV1478" s="298">
        <f t="shared" si="460"/>
        <v>0</v>
      </c>
      <c r="BW1478" s="317">
        <v>0</v>
      </c>
      <c r="BX1478" s="296">
        <f t="shared" si="461"/>
        <v>0.25</v>
      </c>
      <c r="BY1478">
        <f t="shared" si="462"/>
        <v>0</v>
      </c>
      <c r="BZ1478" s="302">
        <f t="shared" si="463"/>
        <v>0</v>
      </c>
      <c r="CB1478" s="297">
        <v>0.6</v>
      </c>
      <c r="CC1478" s="297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14">
        <v>44361</v>
      </c>
      <c r="C1479" s="4" t="s">
        <v>66</v>
      </c>
      <c r="D1479" s="4" t="s">
        <v>1524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1528</v>
      </c>
      <c r="M1479" s="5">
        <v>1666</v>
      </c>
      <c r="N1479" s="5" t="s">
        <v>170</v>
      </c>
      <c r="O1479" s="6" t="s">
        <v>81</v>
      </c>
      <c r="P1479" s="6" t="s">
        <v>1504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6" t="str">
        <f>+VLOOKUP(G1479,Liste!$A$7:$H$69,8,FALSE)</f>
        <v>Feuillus</v>
      </c>
      <c r="BU1479" s="296">
        <f t="shared" si="459"/>
        <v>1</v>
      </c>
      <c r="BV1479" s="298">
        <f t="shared" si="460"/>
        <v>0</v>
      </c>
      <c r="BW1479" s="317">
        <v>0</v>
      </c>
      <c r="BX1479" s="296">
        <f t="shared" si="461"/>
        <v>0.25</v>
      </c>
      <c r="BY1479">
        <f t="shared" si="462"/>
        <v>0</v>
      </c>
      <c r="BZ1479" s="302">
        <f t="shared" si="463"/>
        <v>0</v>
      </c>
      <c r="CB1479" s="297">
        <v>0.6</v>
      </c>
      <c r="CC1479" s="297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14">
        <v>44361</v>
      </c>
      <c r="C1480" s="4" t="s">
        <v>66</v>
      </c>
      <c r="D1480" s="4" t="s">
        <v>1524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1528</v>
      </c>
      <c r="M1480" s="5">
        <v>1666</v>
      </c>
      <c r="N1480" s="5" t="s">
        <v>170</v>
      </c>
      <c r="O1480" s="6" t="s">
        <v>81</v>
      </c>
      <c r="P1480" s="6" t="s">
        <v>1504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6" t="str">
        <f>+VLOOKUP(G1480,Liste!$A$7:$H$69,8,FALSE)</f>
        <v>Feuillus</v>
      </c>
      <c r="BU1480" s="296">
        <f t="shared" si="459"/>
        <v>1</v>
      </c>
      <c r="BV1480" s="298">
        <f t="shared" si="460"/>
        <v>0</v>
      </c>
      <c r="BW1480" s="317">
        <v>0</v>
      </c>
      <c r="BX1480" s="296">
        <f t="shared" si="461"/>
        <v>0.25</v>
      </c>
      <c r="BY1480">
        <f t="shared" si="462"/>
        <v>0</v>
      </c>
      <c r="BZ1480" s="302">
        <f t="shared" si="463"/>
        <v>0</v>
      </c>
      <c r="CB1480" s="297">
        <v>0.6</v>
      </c>
      <c r="CC1480" s="297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14">
        <v>44361</v>
      </c>
      <c r="C1481" s="4" t="s">
        <v>66</v>
      </c>
      <c r="D1481" s="4" t="s">
        <v>1524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1528</v>
      </c>
      <c r="M1481" s="5">
        <v>1666</v>
      </c>
      <c r="N1481" s="5" t="s">
        <v>170</v>
      </c>
      <c r="O1481" s="6" t="s">
        <v>81</v>
      </c>
      <c r="P1481" s="6" t="s">
        <v>1504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6" t="str">
        <f>+VLOOKUP(G1481,Liste!$A$7:$H$69,8,FALSE)</f>
        <v>Feuillus</v>
      </c>
      <c r="BU1481" s="296">
        <f t="shared" si="459"/>
        <v>1</v>
      </c>
      <c r="BV1481" s="298">
        <f t="shared" si="460"/>
        <v>0</v>
      </c>
      <c r="BW1481" s="317">
        <v>0</v>
      </c>
      <c r="BX1481" s="296">
        <f t="shared" si="461"/>
        <v>0.25</v>
      </c>
      <c r="BY1481">
        <f t="shared" si="462"/>
        <v>0</v>
      </c>
      <c r="BZ1481" s="302">
        <f t="shared" si="463"/>
        <v>0</v>
      </c>
      <c r="CB1481" s="297">
        <v>0.6</v>
      </c>
      <c r="CC1481" s="297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14">
        <v>44361</v>
      </c>
      <c r="C1482" s="4" t="s">
        <v>66</v>
      </c>
      <c r="D1482" s="4" t="s">
        <v>1524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1528</v>
      </c>
      <c r="M1482" s="5">
        <v>1666</v>
      </c>
      <c r="N1482" s="5" t="s">
        <v>170</v>
      </c>
      <c r="O1482" s="6" t="s">
        <v>81</v>
      </c>
      <c r="P1482" s="6" t="s">
        <v>1504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6" t="str">
        <f>+VLOOKUP(G1482,Liste!$A$7:$H$69,8,FALSE)</f>
        <v>Feuillus</v>
      </c>
      <c r="BU1482" s="296">
        <f t="shared" si="459"/>
        <v>1</v>
      </c>
      <c r="BV1482" s="298">
        <f t="shared" si="460"/>
        <v>0</v>
      </c>
      <c r="BW1482" s="317">
        <v>0</v>
      </c>
      <c r="BX1482" s="296">
        <f t="shared" si="461"/>
        <v>0.25</v>
      </c>
      <c r="BY1482">
        <f t="shared" si="462"/>
        <v>0</v>
      </c>
      <c r="BZ1482" s="302">
        <f t="shared" si="463"/>
        <v>0</v>
      </c>
      <c r="CB1482" s="297">
        <v>0.6</v>
      </c>
      <c r="CC1482" s="297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14">
        <v>44361</v>
      </c>
      <c r="C1483" s="4" t="s">
        <v>66</v>
      </c>
      <c r="D1483" s="4" t="s">
        <v>1524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1528</v>
      </c>
      <c r="M1483" s="5">
        <v>1666</v>
      </c>
      <c r="N1483" s="5" t="s">
        <v>170</v>
      </c>
      <c r="O1483" s="6" t="s">
        <v>81</v>
      </c>
      <c r="P1483" s="6" t="s">
        <v>1504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6" t="str">
        <f>+VLOOKUP(G1483,Liste!$A$7:$H$69,8,FALSE)</f>
        <v>Feuillus</v>
      </c>
      <c r="BU1483" s="296">
        <f t="shared" si="459"/>
        <v>1</v>
      </c>
      <c r="BV1483" s="298">
        <f t="shared" si="460"/>
        <v>0</v>
      </c>
      <c r="BW1483" s="317">
        <v>0</v>
      </c>
      <c r="BX1483" s="296">
        <f t="shared" si="461"/>
        <v>0.25</v>
      </c>
      <c r="BY1483">
        <f t="shared" si="462"/>
        <v>0</v>
      </c>
      <c r="BZ1483" s="302">
        <f t="shared" si="463"/>
        <v>0</v>
      </c>
      <c r="CB1483" s="297">
        <v>0.6</v>
      </c>
      <c r="CC1483" s="297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14">
        <v>44361</v>
      </c>
      <c r="C1484" s="4" t="s">
        <v>66</v>
      </c>
      <c r="D1484" s="4" t="s">
        <v>1524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1528</v>
      </c>
      <c r="M1484" s="5">
        <v>1666</v>
      </c>
      <c r="N1484" s="5" t="s">
        <v>170</v>
      </c>
      <c r="O1484" s="6" t="s">
        <v>81</v>
      </c>
      <c r="P1484" s="6" t="s">
        <v>1504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6" t="str">
        <f>+VLOOKUP(G1484,Liste!$A$7:$H$69,8,FALSE)</f>
        <v>Feuillus</v>
      </c>
      <c r="BU1484" s="296">
        <f t="shared" si="459"/>
        <v>1</v>
      </c>
      <c r="BV1484" s="298">
        <f t="shared" si="460"/>
        <v>0</v>
      </c>
      <c r="BW1484" s="317">
        <v>0</v>
      </c>
      <c r="BX1484" s="296">
        <f t="shared" si="461"/>
        <v>0.25</v>
      </c>
      <c r="BY1484">
        <f t="shared" si="462"/>
        <v>0</v>
      </c>
      <c r="BZ1484" s="302">
        <f t="shared" si="463"/>
        <v>0</v>
      </c>
      <c r="CB1484" s="297">
        <v>0.6</v>
      </c>
      <c r="CC1484" s="297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14">
        <v>44361</v>
      </c>
      <c r="C1485" s="4" t="s">
        <v>66</v>
      </c>
      <c r="D1485" s="4" t="s">
        <v>1524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1528</v>
      </c>
      <c r="M1485" s="5">
        <v>1666</v>
      </c>
      <c r="N1485" s="5" t="s">
        <v>170</v>
      </c>
      <c r="O1485" s="6" t="s">
        <v>81</v>
      </c>
      <c r="P1485" s="6" t="s">
        <v>1504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6" t="str">
        <f>+VLOOKUP(G1485,Liste!$A$7:$H$69,8,FALSE)</f>
        <v>Feuillus</v>
      </c>
      <c r="BU1485" s="296">
        <f t="shared" si="459"/>
        <v>1</v>
      </c>
      <c r="BV1485" s="298">
        <f t="shared" si="460"/>
        <v>0</v>
      </c>
      <c r="BW1485" s="317">
        <v>0</v>
      </c>
      <c r="BX1485" s="296">
        <f t="shared" si="461"/>
        <v>0.25</v>
      </c>
      <c r="BY1485">
        <f t="shared" si="462"/>
        <v>0</v>
      </c>
      <c r="BZ1485" s="302">
        <f t="shared" si="463"/>
        <v>0</v>
      </c>
      <c r="CB1485" s="297">
        <v>0.6</v>
      </c>
      <c r="CC1485" s="297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14">
        <v>44361</v>
      </c>
      <c r="C1486" s="4" t="s">
        <v>66</v>
      </c>
      <c r="D1486" s="4" t="s">
        <v>1524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1528</v>
      </c>
      <c r="M1486" s="5">
        <v>1666</v>
      </c>
      <c r="N1486" s="5" t="s">
        <v>170</v>
      </c>
      <c r="O1486" s="6" t="s">
        <v>81</v>
      </c>
      <c r="P1486" s="6" t="s">
        <v>1504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6" t="str">
        <f>+VLOOKUP(G1486,Liste!$A$7:$H$69,8,FALSE)</f>
        <v>Feuillus</v>
      </c>
      <c r="BU1486" s="296">
        <f t="shared" si="459"/>
        <v>1</v>
      </c>
      <c r="BV1486" s="298">
        <f t="shared" si="460"/>
        <v>0</v>
      </c>
      <c r="BW1486" s="317">
        <v>0</v>
      </c>
      <c r="BX1486" s="296">
        <f t="shared" si="461"/>
        <v>0.25</v>
      </c>
      <c r="BY1486">
        <f t="shared" si="462"/>
        <v>0</v>
      </c>
      <c r="BZ1486" s="302">
        <f t="shared" si="463"/>
        <v>0</v>
      </c>
      <c r="CB1486" s="297">
        <v>0.6</v>
      </c>
      <c r="CC1486" s="297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14">
        <v>44361</v>
      </c>
      <c r="C1487" s="4" t="s">
        <v>66</v>
      </c>
      <c r="D1487" s="4" t="s">
        <v>1524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1528</v>
      </c>
      <c r="M1487" s="5">
        <v>1666</v>
      </c>
      <c r="N1487" s="5" t="s">
        <v>170</v>
      </c>
      <c r="O1487" s="6" t="s">
        <v>81</v>
      </c>
      <c r="P1487" s="6" t="s">
        <v>1504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6" t="str">
        <f>+VLOOKUP(G1487,Liste!$A$7:$H$69,8,FALSE)</f>
        <v>Feuillus</v>
      </c>
      <c r="BU1487" s="296">
        <f t="shared" si="459"/>
        <v>1</v>
      </c>
      <c r="BV1487" s="298">
        <f t="shared" si="460"/>
        <v>0</v>
      </c>
      <c r="BW1487" s="317">
        <v>0</v>
      </c>
      <c r="BX1487" s="296">
        <f t="shared" si="461"/>
        <v>0.25</v>
      </c>
      <c r="BY1487">
        <f t="shared" si="462"/>
        <v>0</v>
      </c>
      <c r="BZ1487" s="302">
        <f t="shared" si="463"/>
        <v>0</v>
      </c>
      <c r="CB1487" s="297">
        <v>0.6</v>
      </c>
      <c r="CC1487" s="297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14">
        <v>44361</v>
      </c>
      <c r="C1488" s="4" t="s">
        <v>66</v>
      </c>
      <c r="D1488" s="4" t="s">
        <v>1524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1528</v>
      </c>
      <c r="M1488" s="5">
        <v>1666</v>
      </c>
      <c r="N1488" s="5" t="s">
        <v>170</v>
      </c>
      <c r="O1488" s="6" t="s">
        <v>81</v>
      </c>
      <c r="P1488" s="6" t="s">
        <v>1504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6" t="str">
        <f>+VLOOKUP(G1488,Liste!$A$7:$H$69,8,FALSE)</f>
        <v>Feuillus</v>
      </c>
      <c r="BU1488" s="296">
        <f t="shared" si="459"/>
        <v>1</v>
      </c>
      <c r="BV1488" s="298">
        <f t="shared" si="460"/>
        <v>0</v>
      </c>
      <c r="BW1488" s="317">
        <v>0</v>
      </c>
      <c r="BX1488" s="296">
        <f t="shared" si="461"/>
        <v>0.25</v>
      </c>
      <c r="BY1488">
        <f t="shared" si="462"/>
        <v>0</v>
      </c>
      <c r="BZ1488" s="302">
        <f t="shared" si="463"/>
        <v>0</v>
      </c>
      <c r="CB1488" s="297">
        <v>0.6</v>
      </c>
      <c r="CC1488" s="297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14">
        <v>44361</v>
      </c>
      <c r="C1489" s="4" t="s">
        <v>66</v>
      </c>
      <c r="D1489" s="4" t="s">
        <v>1524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1528</v>
      </c>
      <c r="M1489" s="5">
        <v>1666</v>
      </c>
      <c r="N1489" s="5" t="s">
        <v>170</v>
      </c>
      <c r="O1489" s="6" t="s">
        <v>81</v>
      </c>
      <c r="P1489" s="6" t="s">
        <v>1504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6" t="str">
        <f>+VLOOKUP(G1489,Liste!$A$7:$H$69,8,FALSE)</f>
        <v>Feuillus</v>
      </c>
      <c r="BU1489" s="296">
        <f t="shared" si="459"/>
        <v>1</v>
      </c>
      <c r="BV1489" s="298">
        <f t="shared" si="460"/>
        <v>0</v>
      </c>
      <c r="BW1489" s="317">
        <v>0</v>
      </c>
      <c r="BX1489" s="296">
        <f t="shared" si="461"/>
        <v>0.25</v>
      </c>
      <c r="BY1489">
        <f t="shared" si="462"/>
        <v>0</v>
      </c>
      <c r="BZ1489" s="302">
        <f t="shared" si="463"/>
        <v>0</v>
      </c>
      <c r="CB1489" s="297">
        <v>0.6</v>
      </c>
      <c r="CC1489" s="297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14">
        <v>44361</v>
      </c>
      <c r="C1490" s="4" t="s">
        <v>66</v>
      </c>
      <c r="D1490" s="4" t="s">
        <v>1524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1528</v>
      </c>
      <c r="M1490" s="5">
        <v>1666</v>
      </c>
      <c r="N1490" s="5" t="s">
        <v>170</v>
      </c>
      <c r="O1490" s="6" t="s">
        <v>81</v>
      </c>
      <c r="P1490" s="6" t="s">
        <v>1504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6" t="str">
        <f>+VLOOKUP(G1490,Liste!$A$7:$H$69,8,FALSE)</f>
        <v>Feuillus</v>
      </c>
      <c r="BU1490" s="296">
        <f t="shared" si="459"/>
        <v>1</v>
      </c>
      <c r="BV1490" s="298">
        <f t="shared" si="460"/>
        <v>0</v>
      </c>
      <c r="BW1490" s="317">
        <v>0</v>
      </c>
      <c r="BX1490" s="296">
        <f t="shared" si="461"/>
        <v>0.25</v>
      </c>
      <c r="BY1490">
        <f t="shared" si="462"/>
        <v>0</v>
      </c>
      <c r="BZ1490" s="302">
        <f t="shared" si="463"/>
        <v>0</v>
      </c>
      <c r="CB1490" s="297">
        <v>0.6</v>
      </c>
      <c r="CC1490" s="297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14">
        <v>44361</v>
      </c>
      <c r="C1491" s="4" t="s">
        <v>66</v>
      </c>
      <c r="D1491" s="4" t="s">
        <v>1524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1528</v>
      </c>
      <c r="M1491" s="5">
        <v>1666</v>
      </c>
      <c r="N1491" s="5" t="s">
        <v>170</v>
      </c>
      <c r="O1491" s="6" t="s">
        <v>81</v>
      </c>
      <c r="P1491" s="6" t="s">
        <v>1504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6" t="str">
        <f>+VLOOKUP(G1491,Liste!$A$7:$H$69,8,FALSE)</f>
        <v>Feuillus</v>
      </c>
      <c r="BU1491" s="296">
        <f t="shared" si="459"/>
        <v>1</v>
      </c>
      <c r="BV1491" s="298">
        <f t="shared" si="460"/>
        <v>0</v>
      </c>
      <c r="BW1491" s="317">
        <v>0</v>
      </c>
      <c r="BX1491" s="296">
        <f t="shared" si="461"/>
        <v>0.25</v>
      </c>
      <c r="BY1491">
        <f t="shared" si="462"/>
        <v>0</v>
      </c>
      <c r="BZ1491" s="302">
        <f t="shared" si="463"/>
        <v>0</v>
      </c>
      <c r="CB1491" s="297">
        <v>0.6</v>
      </c>
      <c r="CC1491" s="297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14">
        <v>44361</v>
      </c>
      <c r="C1492" s="4" t="s">
        <v>66</v>
      </c>
      <c r="D1492" s="4" t="s">
        <v>1524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1528</v>
      </c>
      <c r="M1492" s="5">
        <v>1666</v>
      </c>
      <c r="N1492" s="5" t="s">
        <v>170</v>
      </c>
      <c r="O1492" s="6" t="s">
        <v>81</v>
      </c>
      <c r="P1492" s="6" t="s">
        <v>1504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6" t="str">
        <f>+VLOOKUP(G1492,Liste!$A$7:$H$69,8,FALSE)</f>
        <v>Feuillus</v>
      </c>
      <c r="BU1492" s="296">
        <f t="shared" si="459"/>
        <v>1</v>
      </c>
      <c r="BV1492" s="298">
        <f t="shared" si="460"/>
        <v>0</v>
      </c>
      <c r="BW1492" s="317">
        <v>0</v>
      </c>
      <c r="BX1492" s="296">
        <f t="shared" si="461"/>
        <v>0.25</v>
      </c>
      <c r="BY1492">
        <f t="shared" si="462"/>
        <v>0</v>
      </c>
      <c r="BZ1492" s="302">
        <f t="shared" si="463"/>
        <v>0</v>
      </c>
      <c r="CB1492" s="297">
        <v>0.6</v>
      </c>
      <c r="CC1492" s="297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14">
        <v>44361</v>
      </c>
      <c r="C1493" s="4" t="s">
        <v>66</v>
      </c>
      <c r="D1493" s="4" t="s">
        <v>1524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1528</v>
      </c>
      <c r="M1493" s="5">
        <v>1666</v>
      </c>
      <c r="N1493" s="5" t="s">
        <v>170</v>
      </c>
      <c r="O1493" s="6" t="s">
        <v>81</v>
      </c>
      <c r="P1493" s="6" t="s">
        <v>1504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6" t="str">
        <f>+VLOOKUP(G1493,Liste!$A$7:$H$69,8,FALSE)</f>
        <v>Feuillus</v>
      </c>
      <c r="BU1493" s="296">
        <f t="shared" si="459"/>
        <v>1</v>
      </c>
      <c r="BV1493" s="298">
        <f t="shared" si="460"/>
        <v>0</v>
      </c>
      <c r="BW1493" s="317">
        <v>0</v>
      </c>
      <c r="BX1493" s="296">
        <f t="shared" si="461"/>
        <v>0.25</v>
      </c>
      <c r="BY1493">
        <f t="shared" si="462"/>
        <v>0</v>
      </c>
      <c r="BZ1493" s="302">
        <f t="shared" si="463"/>
        <v>0</v>
      </c>
      <c r="CB1493" s="297">
        <v>0.6</v>
      </c>
      <c r="CC1493" s="297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14">
        <v>44361</v>
      </c>
      <c r="C1494" s="4" t="s">
        <v>66</v>
      </c>
      <c r="D1494" s="4" t="s">
        <v>1524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1528</v>
      </c>
      <c r="M1494" s="5">
        <v>1666</v>
      </c>
      <c r="N1494" s="5" t="s">
        <v>170</v>
      </c>
      <c r="O1494" s="6" t="s">
        <v>81</v>
      </c>
      <c r="P1494" s="6" t="s">
        <v>1504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6" t="str">
        <f>+VLOOKUP(G1494,Liste!$A$7:$H$69,8,FALSE)</f>
        <v>Feuillus</v>
      </c>
      <c r="BU1494" s="296">
        <f t="shared" si="459"/>
        <v>1</v>
      </c>
      <c r="BV1494" s="298">
        <f t="shared" si="460"/>
        <v>0</v>
      </c>
      <c r="BW1494" s="317">
        <v>0</v>
      </c>
      <c r="BX1494" s="296">
        <f t="shared" si="461"/>
        <v>0.25</v>
      </c>
      <c r="BY1494">
        <f t="shared" si="462"/>
        <v>0</v>
      </c>
      <c r="BZ1494" s="302">
        <f t="shared" si="463"/>
        <v>0</v>
      </c>
      <c r="CB1494" s="297">
        <v>0.6</v>
      </c>
      <c r="CC1494" s="297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14">
        <v>44361</v>
      </c>
      <c r="C1495" s="4" t="s">
        <v>66</v>
      </c>
      <c r="D1495" s="4" t="s">
        <v>1524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1528</v>
      </c>
      <c r="M1495" s="5">
        <v>1666</v>
      </c>
      <c r="N1495" s="5" t="s">
        <v>170</v>
      </c>
      <c r="O1495" s="6" t="s">
        <v>81</v>
      </c>
      <c r="P1495" s="6" t="s">
        <v>1504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6" t="str">
        <f>+VLOOKUP(G1495,Liste!$A$7:$H$69,8,FALSE)</f>
        <v>Feuillus</v>
      </c>
      <c r="BU1495" s="296">
        <f t="shared" si="459"/>
        <v>1</v>
      </c>
      <c r="BV1495" s="298">
        <f t="shared" si="460"/>
        <v>0</v>
      </c>
      <c r="BW1495" s="317">
        <v>0</v>
      </c>
      <c r="BX1495" s="296">
        <f t="shared" si="461"/>
        <v>0.25</v>
      </c>
      <c r="BY1495">
        <f t="shared" si="462"/>
        <v>0</v>
      </c>
      <c r="BZ1495" s="302">
        <f t="shared" si="463"/>
        <v>0</v>
      </c>
      <c r="CB1495" s="297">
        <v>0.6</v>
      </c>
      <c r="CC1495" s="297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14">
        <v>44361</v>
      </c>
      <c r="C1496" s="4" t="s">
        <v>66</v>
      </c>
      <c r="D1496" s="4" t="s">
        <v>1524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1528</v>
      </c>
      <c r="M1496" s="5">
        <v>1666</v>
      </c>
      <c r="N1496" s="5" t="s">
        <v>170</v>
      </c>
      <c r="O1496" s="6" t="s">
        <v>81</v>
      </c>
      <c r="P1496" s="6" t="s">
        <v>1504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6" t="str">
        <f>+VLOOKUP(G1496,Liste!$A$7:$H$69,8,FALSE)</f>
        <v>Feuillus</v>
      </c>
      <c r="BU1496" s="296">
        <f t="shared" si="459"/>
        <v>1</v>
      </c>
      <c r="BV1496" s="298">
        <f t="shared" si="460"/>
        <v>0</v>
      </c>
      <c r="BW1496" s="317">
        <v>0</v>
      </c>
      <c r="BX1496" s="296">
        <f t="shared" si="461"/>
        <v>0.25</v>
      </c>
      <c r="BY1496">
        <f t="shared" si="462"/>
        <v>0</v>
      </c>
      <c r="BZ1496" s="302">
        <f t="shared" si="463"/>
        <v>0</v>
      </c>
      <c r="CB1496" s="297">
        <v>0.6</v>
      </c>
      <c r="CC1496" s="297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14">
        <v>44361</v>
      </c>
      <c r="C1497" s="4" t="s">
        <v>66</v>
      </c>
      <c r="D1497" s="4" t="s">
        <v>1524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1528</v>
      </c>
      <c r="M1497" s="5">
        <v>1666</v>
      </c>
      <c r="N1497" s="5" t="s">
        <v>170</v>
      </c>
      <c r="O1497" s="6" t="s">
        <v>81</v>
      </c>
      <c r="P1497" s="6" t="s">
        <v>1504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6" t="str">
        <f>+VLOOKUP(G1497,Liste!$A$7:$H$69,8,FALSE)</f>
        <v>Feuillus</v>
      </c>
      <c r="BU1497" s="296">
        <f t="shared" si="459"/>
        <v>1</v>
      </c>
      <c r="BV1497" s="298">
        <f t="shared" si="460"/>
        <v>0</v>
      </c>
      <c r="BW1497" s="317">
        <v>0</v>
      </c>
      <c r="BX1497" s="296">
        <f t="shared" si="461"/>
        <v>0.25</v>
      </c>
      <c r="BY1497">
        <f t="shared" si="462"/>
        <v>0</v>
      </c>
      <c r="BZ1497" s="302">
        <f t="shared" si="463"/>
        <v>0</v>
      </c>
      <c r="CB1497" s="297">
        <v>0.6</v>
      </c>
      <c r="CC1497" s="297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14">
        <v>44361</v>
      </c>
      <c r="C1498" s="4" t="s">
        <v>66</v>
      </c>
      <c r="D1498" s="4" t="s">
        <v>1524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1528</v>
      </c>
      <c r="M1498" s="5">
        <v>1666</v>
      </c>
      <c r="N1498" s="5" t="s">
        <v>170</v>
      </c>
      <c r="O1498" s="6" t="s">
        <v>81</v>
      </c>
      <c r="P1498" s="6" t="s">
        <v>1504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6" t="str">
        <f>+VLOOKUP(G1498,Liste!$A$7:$H$69,8,FALSE)</f>
        <v>Feuillus</v>
      </c>
      <c r="BU1498" s="296">
        <f t="shared" si="459"/>
        <v>1</v>
      </c>
      <c r="BV1498" s="298">
        <f t="shared" si="460"/>
        <v>0</v>
      </c>
      <c r="BW1498" s="317">
        <v>0</v>
      </c>
      <c r="BX1498" s="296">
        <f t="shared" si="461"/>
        <v>0.25</v>
      </c>
      <c r="BY1498">
        <f t="shared" si="462"/>
        <v>0</v>
      </c>
      <c r="BZ1498" s="302">
        <f t="shared" si="463"/>
        <v>0</v>
      </c>
      <c r="CB1498" s="297">
        <v>0.6</v>
      </c>
      <c r="CC1498" s="297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14">
        <v>44361</v>
      </c>
      <c r="C1499" s="4" t="s">
        <v>66</v>
      </c>
      <c r="D1499" s="4" t="s">
        <v>1524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1528</v>
      </c>
      <c r="M1499" s="5">
        <v>1666</v>
      </c>
      <c r="N1499" s="5" t="s">
        <v>170</v>
      </c>
      <c r="O1499" s="6" t="s">
        <v>81</v>
      </c>
      <c r="P1499" s="6" t="s">
        <v>1504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6" t="str">
        <f>+VLOOKUP(G1499,Liste!$A$7:$H$69,8,FALSE)</f>
        <v>Feuillus</v>
      </c>
      <c r="BU1499" s="296">
        <f t="shared" si="459"/>
        <v>1</v>
      </c>
      <c r="BV1499" s="298">
        <f t="shared" si="460"/>
        <v>0</v>
      </c>
      <c r="BW1499" s="317">
        <v>0</v>
      </c>
      <c r="BX1499" s="296">
        <f t="shared" si="461"/>
        <v>0.25</v>
      </c>
      <c r="BY1499">
        <f t="shared" si="462"/>
        <v>0</v>
      </c>
      <c r="BZ1499" s="302">
        <f t="shared" si="463"/>
        <v>0</v>
      </c>
      <c r="CB1499" s="297">
        <v>0.6</v>
      </c>
      <c r="CC1499" s="297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14">
        <v>44361</v>
      </c>
      <c r="C1500" s="4" t="s">
        <v>66</v>
      </c>
      <c r="D1500" s="4" t="s">
        <v>1524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1528</v>
      </c>
      <c r="M1500" s="5">
        <v>1666</v>
      </c>
      <c r="N1500" s="5" t="s">
        <v>170</v>
      </c>
      <c r="O1500" s="6" t="s">
        <v>81</v>
      </c>
      <c r="P1500" s="6" t="s">
        <v>1504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6" t="str">
        <f>+VLOOKUP(G1500,Liste!$A$7:$H$69,8,FALSE)</f>
        <v>Feuillus</v>
      </c>
      <c r="BU1500" s="296">
        <f t="shared" si="459"/>
        <v>1</v>
      </c>
      <c r="BV1500" s="298">
        <f t="shared" si="460"/>
        <v>0</v>
      </c>
      <c r="BW1500" s="317">
        <v>0</v>
      </c>
      <c r="BX1500" s="296">
        <f t="shared" si="461"/>
        <v>0.25</v>
      </c>
      <c r="BY1500">
        <f t="shared" si="462"/>
        <v>0</v>
      </c>
      <c r="BZ1500" s="302">
        <f t="shared" si="463"/>
        <v>0</v>
      </c>
      <c r="CB1500" s="297">
        <v>0.6</v>
      </c>
      <c r="CC1500" s="297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14">
        <v>44361</v>
      </c>
      <c r="C1501" s="4" t="s">
        <v>66</v>
      </c>
      <c r="D1501" s="4" t="s">
        <v>1524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1528</v>
      </c>
      <c r="M1501" s="5">
        <v>1666</v>
      </c>
      <c r="N1501" s="5" t="s">
        <v>170</v>
      </c>
      <c r="O1501" s="6" t="s">
        <v>81</v>
      </c>
      <c r="P1501" s="6" t="s">
        <v>1504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6" t="str">
        <f>+VLOOKUP(G1501,Liste!$A$7:$H$69,8,FALSE)</f>
        <v>Feuillus</v>
      </c>
      <c r="BU1501" s="296">
        <f t="shared" si="459"/>
        <v>1</v>
      </c>
      <c r="BV1501" s="298">
        <f t="shared" si="460"/>
        <v>0</v>
      </c>
      <c r="BW1501" s="317">
        <v>0</v>
      </c>
      <c r="BX1501" s="296">
        <f t="shared" si="461"/>
        <v>0.25</v>
      </c>
      <c r="BY1501">
        <f t="shared" si="462"/>
        <v>0</v>
      </c>
      <c r="BZ1501" s="302">
        <f t="shared" si="463"/>
        <v>0</v>
      </c>
      <c r="CB1501" s="297">
        <v>0.6</v>
      </c>
      <c r="CC1501" s="297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14">
        <v>44361</v>
      </c>
      <c r="C1502" s="4" t="s">
        <v>66</v>
      </c>
      <c r="D1502" s="4" t="s">
        <v>1524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1528</v>
      </c>
      <c r="M1502" s="5">
        <v>1666</v>
      </c>
      <c r="N1502" s="5" t="s">
        <v>170</v>
      </c>
      <c r="O1502" s="6" t="s">
        <v>81</v>
      </c>
      <c r="P1502" s="6" t="s">
        <v>1504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6" t="str">
        <f>+VLOOKUP(G1502,Liste!$A$7:$H$69,8,FALSE)</f>
        <v>Feuillus</v>
      </c>
      <c r="BU1502" s="296">
        <f t="shared" si="459"/>
        <v>1</v>
      </c>
      <c r="BV1502" s="298">
        <f t="shared" si="460"/>
        <v>0</v>
      </c>
      <c r="BW1502" s="317">
        <v>0</v>
      </c>
      <c r="BX1502" s="296">
        <f t="shared" si="461"/>
        <v>0.25</v>
      </c>
      <c r="BY1502">
        <f t="shared" si="462"/>
        <v>0</v>
      </c>
      <c r="BZ1502" s="302">
        <f t="shared" si="463"/>
        <v>0</v>
      </c>
      <c r="CB1502" s="297">
        <v>0.6</v>
      </c>
      <c r="CC1502" s="297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14">
        <v>44361</v>
      </c>
      <c r="C1503" s="4" t="s">
        <v>66</v>
      </c>
      <c r="D1503" s="4" t="s">
        <v>1524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1528</v>
      </c>
      <c r="M1503" s="5">
        <v>1666</v>
      </c>
      <c r="N1503" s="5" t="s">
        <v>170</v>
      </c>
      <c r="O1503" s="6" t="s">
        <v>81</v>
      </c>
      <c r="P1503" s="6" t="s">
        <v>1504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6" t="str">
        <f>+VLOOKUP(G1503,Liste!$A$7:$H$69,8,FALSE)</f>
        <v>Feuillus</v>
      </c>
      <c r="BU1503" s="296">
        <f t="shared" si="459"/>
        <v>1</v>
      </c>
      <c r="BV1503" s="298">
        <f t="shared" si="460"/>
        <v>0</v>
      </c>
      <c r="BW1503" s="317">
        <v>0</v>
      </c>
      <c r="BX1503" s="296">
        <f t="shared" si="461"/>
        <v>0.25</v>
      </c>
      <c r="BY1503">
        <f t="shared" si="462"/>
        <v>0</v>
      </c>
      <c r="BZ1503" s="302">
        <f t="shared" si="463"/>
        <v>0</v>
      </c>
      <c r="CB1503" s="297">
        <v>0.6</v>
      </c>
      <c r="CC1503" s="297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14">
        <v>44361</v>
      </c>
      <c r="C1504" s="4" t="s">
        <v>66</v>
      </c>
      <c r="D1504" s="4" t="s">
        <v>1524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1528</v>
      </c>
      <c r="M1504" s="5">
        <v>1666</v>
      </c>
      <c r="N1504" s="5" t="s">
        <v>170</v>
      </c>
      <c r="O1504" s="6" t="s">
        <v>81</v>
      </c>
      <c r="P1504" s="6" t="s">
        <v>1504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6" t="str">
        <f>+VLOOKUP(G1504,Liste!$A$7:$H$69,8,FALSE)</f>
        <v>Feuillus</v>
      </c>
      <c r="BU1504" s="296">
        <f t="shared" si="459"/>
        <v>1</v>
      </c>
      <c r="BV1504" s="298">
        <f t="shared" si="460"/>
        <v>0</v>
      </c>
      <c r="BW1504" s="317">
        <v>0</v>
      </c>
      <c r="BX1504" s="296">
        <f t="shared" si="461"/>
        <v>0.25</v>
      </c>
      <c r="BY1504">
        <f t="shared" si="462"/>
        <v>0</v>
      </c>
      <c r="BZ1504" s="302">
        <f t="shared" si="463"/>
        <v>0</v>
      </c>
      <c r="CB1504" s="297">
        <v>0.6</v>
      </c>
      <c r="CC1504" s="297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14">
        <v>44361</v>
      </c>
      <c r="C1505" s="4" t="s">
        <v>66</v>
      </c>
      <c r="D1505" s="4" t="s">
        <v>1524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1528</v>
      </c>
      <c r="M1505" s="5">
        <v>1666</v>
      </c>
      <c r="N1505" s="5" t="s">
        <v>170</v>
      </c>
      <c r="O1505" s="6" t="s">
        <v>81</v>
      </c>
      <c r="P1505" s="6" t="s">
        <v>1504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6" t="str">
        <f>+VLOOKUP(G1505,Liste!$A$7:$H$69,8,FALSE)</f>
        <v>Feuillus</v>
      </c>
      <c r="BU1505" s="296">
        <f t="shared" si="459"/>
        <v>1</v>
      </c>
      <c r="BV1505" s="298">
        <f t="shared" si="460"/>
        <v>0</v>
      </c>
      <c r="BW1505" s="317">
        <v>0</v>
      </c>
      <c r="BX1505" s="296">
        <f t="shared" si="461"/>
        <v>0.25</v>
      </c>
      <c r="BY1505">
        <f t="shared" si="462"/>
        <v>0</v>
      </c>
      <c r="BZ1505" s="302">
        <f t="shared" si="463"/>
        <v>0</v>
      </c>
      <c r="CB1505" s="297">
        <v>0.6</v>
      </c>
      <c r="CC1505" s="297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14">
        <v>44361</v>
      </c>
      <c r="C1506" s="4" t="s">
        <v>66</v>
      </c>
      <c r="D1506" s="4" t="s">
        <v>1524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1528</v>
      </c>
      <c r="M1506" s="5">
        <v>1666</v>
      </c>
      <c r="N1506" s="5" t="s">
        <v>170</v>
      </c>
      <c r="O1506" s="6" t="s">
        <v>81</v>
      </c>
      <c r="P1506" s="6" t="s">
        <v>1504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6" t="str">
        <f>+VLOOKUP(G1506,Liste!$A$7:$H$69,8,FALSE)</f>
        <v>Feuillus</v>
      </c>
      <c r="BU1506" s="296">
        <f t="shared" si="459"/>
        <v>1</v>
      </c>
      <c r="BV1506" s="298">
        <f t="shared" si="460"/>
        <v>0</v>
      </c>
      <c r="BW1506" s="317">
        <v>0</v>
      </c>
      <c r="BX1506" s="296">
        <f t="shared" si="461"/>
        <v>0.25</v>
      </c>
      <c r="BY1506">
        <f t="shared" si="462"/>
        <v>0</v>
      </c>
      <c r="BZ1506" s="302">
        <f t="shared" si="463"/>
        <v>0</v>
      </c>
      <c r="CB1506" s="297">
        <v>0.6</v>
      </c>
      <c r="CC1506" s="297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14">
        <v>44361</v>
      </c>
      <c r="C1507" s="4" t="s">
        <v>66</v>
      </c>
      <c r="D1507" s="4" t="s">
        <v>1524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1528</v>
      </c>
      <c r="M1507" s="5">
        <v>1666</v>
      </c>
      <c r="N1507" s="5" t="s">
        <v>170</v>
      </c>
      <c r="O1507" s="6" t="s">
        <v>81</v>
      </c>
      <c r="P1507" s="6" t="s">
        <v>1504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6" t="str">
        <f>+VLOOKUP(G1507,Liste!$A$7:$H$69,8,FALSE)</f>
        <v>Feuillus</v>
      </c>
      <c r="BU1507" s="296">
        <f t="shared" si="459"/>
        <v>1</v>
      </c>
      <c r="BV1507" s="298">
        <f t="shared" si="460"/>
        <v>0</v>
      </c>
      <c r="BW1507" s="317">
        <v>0</v>
      </c>
      <c r="BX1507" s="296">
        <f t="shared" si="461"/>
        <v>0.25</v>
      </c>
      <c r="BY1507">
        <f t="shared" si="462"/>
        <v>0</v>
      </c>
      <c r="BZ1507" s="302">
        <f t="shared" si="463"/>
        <v>0</v>
      </c>
      <c r="CB1507" s="297">
        <v>0.6</v>
      </c>
      <c r="CC1507" s="297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14">
        <v>44361</v>
      </c>
      <c r="C1508" s="4" t="s">
        <v>66</v>
      </c>
      <c r="D1508" s="4" t="s">
        <v>1524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1528</v>
      </c>
      <c r="M1508" s="5">
        <v>1666</v>
      </c>
      <c r="N1508" s="5" t="s">
        <v>170</v>
      </c>
      <c r="O1508" s="6" t="s">
        <v>81</v>
      </c>
      <c r="P1508" s="6" t="s">
        <v>1504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6" t="str">
        <f>+VLOOKUP(G1508,Liste!$A$7:$H$69,8,FALSE)</f>
        <v>Feuillus</v>
      </c>
      <c r="BU1508" s="296">
        <f t="shared" si="459"/>
        <v>1</v>
      </c>
      <c r="BV1508" s="298">
        <f t="shared" si="460"/>
        <v>0</v>
      </c>
      <c r="BW1508" s="317">
        <v>0</v>
      </c>
      <c r="BX1508" s="296">
        <f t="shared" si="461"/>
        <v>0.25</v>
      </c>
      <c r="BY1508">
        <f t="shared" si="462"/>
        <v>0</v>
      </c>
      <c r="BZ1508" s="302">
        <f t="shared" si="463"/>
        <v>0</v>
      </c>
      <c r="CB1508" s="297">
        <v>0.6</v>
      </c>
      <c r="CC1508" s="297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14">
        <v>44361</v>
      </c>
      <c r="C1509" s="4" t="s">
        <v>66</v>
      </c>
      <c r="D1509" s="4" t="s">
        <v>1524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1528</v>
      </c>
      <c r="M1509" s="5">
        <v>1666</v>
      </c>
      <c r="N1509" s="5" t="s">
        <v>170</v>
      </c>
      <c r="O1509" s="6" t="s">
        <v>81</v>
      </c>
      <c r="P1509" s="6" t="s">
        <v>1504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6" t="str">
        <f>+VLOOKUP(G1509,Liste!$A$7:$H$69,8,FALSE)</f>
        <v>Feuillus</v>
      </c>
      <c r="BU1509" s="296">
        <f t="shared" si="459"/>
        <v>1</v>
      </c>
      <c r="BV1509" s="298">
        <f t="shared" si="460"/>
        <v>0</v>
      </c>
      <c r="BW1509" s="317">
        <v>0</v>
      </c>
      <c r="BX1509" s="296">
        <f t="shared" si="461"/>
        <v>0.25</v>
      </c>
      <c r="BY1509">
        <f t="shared" si="462"/>
        <v>0</v>
      </c>
      <c r="BZ1509" s="302">
        <f t="shared" si="463"/>
        <v>0</v>
      </c>
      <c r="CB1509" s="297">
        <v>0.6</v>
      </c>
      <c r="CC1509" s="297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14">
        <v>44361</v>
      </c>
      <c r="C1510" s="4" t="s">
        <v>66</v>
      </c>
      <c r="D1510" s="4" t="s">
        <v>1524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1528</v>
      </c>
      <c r="M1510" s="5">
        <v>1666</v>
      </c>
      <c r="N1510" s="5" t="s">
        <v>170</v>
      </c>
      <c r="O1510" s="6" t="s">
        <v>81</v>
      </c>
      <c r="P1510" s="6" t="s">
        <v>1504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6" t="str">
        <f>+VLOOKUP(G1510,Liste!$A$7:$H$69,8,FALSE)</f>
        <v>Feuillus</v>
      </c>
      <c r="BU1510" s="296">
        <f t="shared" si="459"/>
        <v>1</v>
      </c>
      <c r="BV1510" s="298">
        <f t="shared" si="460"/>
        <v>0</v>
      </c>
      <c r="BW1510" s="317">
        <v>0</v>
      </c>
      <c r="BX1510" s="296">
        <f t="shared" si="461"/>
        <v>0.25</v>
      </c>
      <c r="BY1510">
        <f t="shared" si="462"/>
        <v>0</v>
      </c>
      <c r="BZ1510" s="302">
        <f t="shared" si="463"/>
        <v>0</v>
      </c>
      <c r="CB1510" s="297">
        <v>0.6</v>
      </c>
      <c r="CC1510" s="297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14">
        <v>44361</v>
      </c>
      <c r="C1511" s="4" t="s">
        <v>66</v>
      </c>
      <c r="D1511" s="4" t="s">
        <v>1524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1528</v>
      </c>
      <c r="M1511" s="5">
        <v>1666</v>
      </c>
      <c r="N1511" s="5" t="s">
        <v>170</v>
      </c>
      <c r="O1511" s="6" t="s">
        <v>81</v>
      </c>
      <c r="P1511" s="6" t="s">
        <v>1504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6" t="str">
        <f>+VLOOKUP(G1511,Liste!$A$7:$H$69,8,FALSE)</f>
        <v>Feuillus</v>
      </c>
      <c r="BU1511" s="296">
        <f t="shared" si="459"/>
        <v>1</v>
      </c>
      <c r="BV1511" s="298">
        <f t="shared" si="460"/>
        <v>0</v>
      </c>
      <c r="BW1511" s="317">
        <v>0</v>
      </c>
      <c r="BX1511" s="296">
        <f t="shared" si="461"/>
        <v>0.25</v>
      </c>
      <c r="BY1511">
        <f t="shared" si="462"/>
        <v>0</v>
      </c>
      <c r="BZ1511" s="302">
        <f t="shared" si="463"/>
        <v>0</v>
      </c>
      <c r="CB1511" s="297">
        <v>0.6</v>
      </c>
      <c r="CC1511" s="297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14">
        <v>44361</v>
      </c>
      <c r="C1512" s="4" t="s">
        <v>66</v>
      </c>
      <c r="D1512" s="4" t="s">
        <v>1524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1528</v>
      </c>
      <c r="M1512" s="5">
        <v>1666</v>
      </c>
      <c r="N1512" s="5" t="s">
        <v>170</v>
      </c>
      <c r="O1512" s="6" t="s">
        <v>81</v>
      </c>
      <c r="P1512" s="6" t="s">
        <v>1504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6" t="str">
        <f>+VLOOKUP(G1512,Liste!$A$7:$H$69,8,FALSE)</f>
        <v>Feuillus</v>
      </c>
      <c r="BU1512" s="296">
        <f t="shared" si="459"/>
        <v>1</v>
      </c>
      <c r="BV1512" s="298">
        <f t="shared" si="460"/>
        <v>0</v>
      </c>
      <c r="BW1512" s="317">
        <v>0</v>
      </c>
      <c r="BX1512" s="296">
        <f t="shared" si="461"/>
        <v>0.25</v>
      </c>
      <c r="BY1512">
        <f t="shared" si="462"/>
        <v>0</v>
      </c>
      <c r="BZ1512" s="302">
        <f t="shared" si="463"/>
        <v>0</v>
      </c>
      <c r="CB1512" s="297">
        <v>0.6</v>
      </c>
      <c r="CC1512" s="297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14">
        <v>44361</v>
      </c>
      <c r="C1513" s="4" t="s">
        <v>66</v>
      </c>
      <c r="D1513" s="4" t="s">
        <v>1524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1528</v>
      </c>
      <c r="M1513" s="5">
        <v>1666</v>
      </c>
      <c r="N1513" s="5" t="s">
        <v>170</v>
      </c>
      <c r="O1513" s="6" t="s">
        <v>81</v>
      </c>
      <c r="P1513" s="6" t="s">
        <v>1504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6" t="str">
        <f>+VLOOKUP(G1513,Liste!$A$7:$H$69,8,FALSE)</f>
        <v>Feuillus</v>
      </c>
      <c r="BU1513" s="296">
        <f t="shared" si="459"/>
        <v>1</v>
      </c>
      <c r="BV1513" s="298">
        <f t="shared" si="460"/>
        <v>0</v>
      </c>
      <c r="BW1513" s="317">
        <v>0</v>
      </c>
      <c r="BX1513" s="296">
        <f t="shared" si="461"/>
        <v>0.25</v>
      </c>
      <c r="BY1513">
        <f t="shared" si="462"/>
        <v>0</v>
      </c>
      <c r="BZ1513" s="302">
        <f t="shared" si="463"/>
        <v>0</v>
      </c>
      <c r="CB1513" s="297">
        <v>0.6</v>
      </c>
      <c r="CC1513" s="297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14">
        <v>44361</v>
      </c>
      <c r="C1514" s="4" t="s">
        <v>66</v>
      </c>
      <c r="D1514" s="4" t="s">
        <v>1524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1528</v>
      </c>
      <c r="M1514" s="5">
        <v>1666</v>
      </c>
      <c r="N1514" s="5" t="s">
        <v>170</v>
      </c>
      <c r="O1514" s="6" t="s">
        <v>81</v>
      </c>
      <c r="P1514" s="6" t="s">
        <v>1504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6" t="str">
        <f>+VLOOKUP(G1514,Liste!$A$7:$H$69,8,FALSE)</f>
        <v>Feuillus</v>
      </c>
      <c r="BU1514" s="296">
        <f t="shared" si="459"/>
        <v>1</v>
      </c>
      <c r="BV1514" s="298">
        <f t="shared" si="460"/>
        <v>0</v>
      </c>
      <c r="BW1514" s="317">
        <v>0</v>
      </c>
      <c r="BX1514" s="296">
        <f t="shared" si="461"/>
        <v>0.25</v>
      </c>
      <c r="BY1514">
        <f t="shared" si="462"/>
        <v>0</v>
      </c>
      <c r="BZ1514" s="302">
        <f t="shared" si="463"/>
        <v>0</v>
      </c>
      <c r="CB1514" s="297">
        <v>0.6</v>
      </c>
      <c r="CC1514" s="297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14">
        <v>44361</v>
      </c>
      <c r="C1515" s="4" t="s">
        <v>66</v>
      </c>
      <c r="D1515" s="4" t="s">
        <v>1524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1528</v>
      </c>
      <c r="M1515" s="5">
        <v>1666</v>
      </c>
      <c r="N1515" s="5" t="s">
        <v>170</v>
      </c>
      <c r="O1515" s="6" t="s">
        <v>81</v>
      </c>
      <c r="P1515" s="6" t="s">
        <v>1504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6" t="str">
        <f>+VLOOKUP(G1515,Liste!$A$7:$H$69,8,FALSE)</f>
        <v>Feuillus</v>
      </c>
      <c r="BU1515" s="296">
        <f t="shared" si="459"/>
        <v>1</v>
      </c>
      <c r="BV1515" s="298">
        <f t="shared" si="460"/>
        <v>0</v>
      </c>
      <c r="BW1515" s="317">
        <v>0</v>
      </c>
      <c r="BX1515" s="296">
        <f t="shared" si="461"/>
        <v>0.25</v>
      </c>
      <c r="BY1515">
        <f t="shared" si="462"/>
        <v>0</v>
      </c>
      <c r="BZ1515" s="302">
        <f t="shared" si="463"/>
        <v>0</v>
      </c>
      <c r="CB1515" s="297">
        <v>0.6</v>
      </c>
      <c r="CC1515" s="297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14">
        <v>44361</v>
      </c>
      <c r="C1516" s="4" t="s">
        <v>66</v>
      </c>
      <c r="D1516" s="4" t="s">
        <v>1524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1528</v>
      </c>
      <c r="M1516" s="5">
        <v>1666</v>
      </c>
      <c r="N1516" s="5" t="s">
        <v>170</v>
      </c>
      <c r="O1516" s="6" t="s">
        <v>81</v>
      </c>
      <c r="P1516" s="6" t="s">
        <v>1504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6" t="str">
        <f>+VLOOKUP(G1516,Liste!$A$7:$H$69,8,FALSE)</f>
        <v>Feuillus</v>
      </c>
      <c r="BU1516" s="296">
        <f t="shared" si="459"/>
        <v>1</v>
      </c>
      <c r="BV1516" s="298">
        <f t="shared" si="460"/>
        <v>0</v>
      </c>
      <c r="BW1516" s="317">
        <v>0</v>
      </c>
      <c r="BX1516" s="296">
        <f t="shared" si="461"/>
        <v>0.25</v>
      </c>
      <c r="BY1516">
        <f t="shared" si="462"/>
        <v>0</v>
      </c>
      <c r="BZ1516" s="302">
        <f t="shared" si="463"/>
        <v>0</v>
      </c>
      <c r="CB1516" s="297">
        <v>0.6</v>
      </c>
      <c r="CC1516" s="297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14">
        <v>44361</v>
      </c>
      <c r="C1517" s="4" t="s">
        <v>66</v>
      </c>
      <c r="D1517" s="4" t="s">
        <v>1524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1528</v>
      </c>
      <c r="M1517" s="5">
        <v>1666</v>
      </c>
      <c r="N1517" s="5" t="s">
        <v>170</v>
      </c>
      <c r="O1517" s="6" t="s">
        <v>81</v>
      </c>
      <c r="P1517" s="6" t="s">
        <v>1504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6" t="str">
        <f>+VLOOKUP(G1517,Liste!$A$7:$H$69,8,FALSE)</f>
        <v>Feuillus</v>
      </c>
      <c r="BU1517" s="296">
        <f t="shared" si="459"/>
        <v>1</v>
      </c>
      <c r="BV1517" s="298">
        <f t="shared" si="460"/>
        <v>0</v>
      </c>
      <c r="BW1517" s="317">
        <v>0</v>
      </c>
      <c r="BX1517" s="296">
        <f t="shared" si="461"/>
        <v>0.25</v>
      </c>
      <c r="BY1517">
        <f t="shared" si="462"/>
        <v>0</v>
      </c>
      <c r="BZ1517" s="302">
        <f t="shared" si="463"/>
        <v>0</v>
      </c>
      <c r="CB1517" s="297">
        <v>0.6</v>
      </c>
      <c r="CC1517" s="297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14">
        <v>44361</v>
      </c>
      <c r="C1518" s="4" t="s">
        <v>66</v>
      </c>
      <c r="D1518" s="4" t="s">
        <v>1524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1528</v>
      </c>
      <c r="M1518" s="5">
        <v>1666</v>
      </c>
      <c r="N1518" s="5" t="s">
        <v>170</v>
      </c>
      <c r="O1518" s="6" t="s">
        <v>81</v>
      </c>
      <c r="P1518" s="6" t="s">
        <v>1504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6" t="str">
        <f>+VLOOKUP(G1518,Liste!$A$7:$H$69,8,FALSE)</f>
        <v>Feuillus</v>
      </c>
      <c r="BU1518" s="296">
        <f t="shared" si="459"/>
        <v>1</v>
      </c>
      <c r="BV1518" s="298">
        <f t="shared" si="460"/>
        <v>0</v>
      </c>
      <c r="BW1518" s="317">
        <v>0</v>
      </c>
      <c r="BX1518" s="296">
        <f t="shared" si="461"/>
        <v>0.25</v>
      </c>
      <c r="BY1518">
        <f t="shared" si="462"/>
        <v>0</v>
      </c>
      <c r="BZ1518" s="302">
        <f t="shared" si="463"/>
        <v>0</v>
      </c>
      <c r="CB1518" s="297">
        <v>0.6</v>
      </c>
      <c r="CC1518" s="297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14">
        <v>44361</v>
      </c>
      <c r="C1519" s="4" t="s">
        <v>66</v>
      </c>
      <c r="D1519" s="4" t="s">
        <v>1524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1528</v>
      </c>
      <c r="M1519" s="5">
        <v>1666</v>
      </c>
      <c r="N1519" s="5" t="s">
        <v>170</v>
      </c>
      <c r="O1519" s="6" t="s">
        <v>81</v>
      </c>
      <c r="P1519" s="6" t="s">
        <v>1504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6" t="str">
        <f>+VLOOKUP(G1519,Liste!$A$7:$H$69,8,FALSE)</f>
        <v>Feuillus</v>
      </c>
      <c r="BU1519" s="296">
        <f t="shared" si="459"/>
        <v>1</v>
      </c>
      <c r="BV1519" s="298">
        <f t="shared" si="460"/>
        <v>0</v>
      </c>
      <c r="BW1519" s="317">
        <v>0</v>
      </c>
      <c r="BX1519" s="296">
        <f t="shared" si="461"/>
        <v>0.25</v>
      </c>
      <c r="BY1519">
        <f t="shared" si="462"/>
        <v>0</v>
      </c>
      <c r="BZ1519" s="302">
        <f t="shared" si="463"/>
        <v>0</v>
      </c>
      <c r="CB1519" s="297">
        <v>0.6</v>
      </c>
      <c r="CC1519" s="297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14">
        <v>44361</v>
      </c>
      <c r="C1520" s="4" t="s">
        <v>66</v>
      </c>
      <c r="D1520" s="4" t="s">
        <v>1524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1528</v>
      </c>
      <c r="M1520" s="5">
        <v>1666</v>
      </c>
      <c r="N1520" s="5" t="s">
        <v>170</v>
      </c>
      <c r="O1520" s="6" t="s">
        <v>81</v>
      </c>
      <c r="P1520" s="6" t="s">
        <v>1504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6" t="str">
        <f>+VLOOKUP(G1520,Liste!$A$7:$H$69,8,FALSE)</f>
        <v>Feuillus</v>
      </c>
      <c r="BU1520" s="296">
        <f t="shared" si="459"/>
        <v>1</v>
      </c>
      <c r="BV1520" s="298">
        <f t="shared" si="460"/>
        <v>0</v>
      </c>
      <c r="BW1520" s="317">
        <v>0</v>
      </c>
      <c r="BX1520" s="296">
        <f t="shared" si="461"/>
        <v>0.25</v>
      </c>
      <c r="BY1520">
        <f t="shared" si="462"/>
        <v>0</v>
      </c>
      <c r="BZ1520" s="302">
        <f t="shared" si="463"/>
        <v>0</v>
      </c>
      <c r="CB1520" s="297">
        <v>0.6</v>
      </c>
      <c r="CC1520" s="297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14">
        <v>44361</v>
      </c>
      <c r="C1521" s="4" t="s">
        <v>66</v>
      </c>
      <c r="D1521" s="4" t="s">
        <v>1524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1528</v>
      </c>
      <c r="M1521" s="5">
        <v>1666</v>
      </c>
      <c r="N1521" s="5" t="s">
        <v>170</v>
      </c>
      <c r="O1521" s="6" t="s">
        <v>81</v>
      </c>
      <c r="P1521" s="6" t="s">
        <v>1504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6" t="str">
        <f>+VLOOKUP(G1521,Liste!$A$7:$H$69,8,FALSE)</f>
        <v>Feuillus</v>
      </c>
      <c r="BU1521" s="296">
        <f t="shared" si="459"/>
        <v>1</v>
      </c>
      <c r="BV1521" s="298">
        <f t="shared" si="460"/>
        <v>0</v>
      </c>
      <c r="BW1521" s="317">
        <v>0</v>
      </c>
      <c r="BX1521" s="296">
        <f t="shared" si="461"/>
        <v>0.25</v>
      </c>
      <c r="BY1521">
        <f t="shared" si="462"/>
        <v>0</v>
      </c>
      <c r="BZ1521" s="302">
        <f t="shared" si="463"/>
        <v>0</v>
      </c>
      <c r="CB1521" s="297">
        <v>0.6</v>
      </c>
      <c r="CC1521" s="297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14">
        <v>44361</v>
      </c>
      <c r="C1522" s="4" t="s">
        <v>66</v>
      </c>
      <c r="D1522" s="4" t="s">
        <v>1524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1528</v>
      </c>
      <c r="M1522" s="5">
        <v>1666</v>
      </c>
      <c r="N1522" s="5" t="s">
        <v>170</v>
      </c>
      <c r="O1522" s="6" t="s">
        <v>81</v>
      </c>
      <c r="P1522" s="6" t="s">
        <v>1504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6" t="str">
        <f>+VLOOKUP(G1522,Liste!$A$7:$H$69,8,FALSE)</f>
        <v>Feuillus</v>
      </c>
      <c r="BU1522" s="296">
        <f t="shared" si="459"/>
        <v>1</v>
      </c>
      <c r="BV1522" s="298">
        <f t="shared" si="460"/>
        <v>0</v>
      </c>
      <c r="BW1522" s="317">
        <v>0</v>
      </c>
      <c r="BX1522" s="296">
        <f t="shared" si="461"/>
        <v>0.25</v>
      </c>
      <c r="BY1522">
        <f t="shared" si="462"/>
        <v>0</v>
      </c>
      <c r="BZ1522" s="302">
        <f t="shared" si="463"/>
        <v>0</v>
      </c>
      <c r="CB1522" s="297">
        <v>0.6</v>
      </c>
      <c r="CC1522" s="297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14">
        <v>44361</v>
      </c>
      <c r="C1523" s="4" t="s">
        <v>66</v>
      </c>
      <c r="D1523" s="4" t="s">
        <v>1524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1528</v>
      </c>
      <c r="M1523" s="5">
        <v>1666</v>
      </c>
      <c r="N1523" s="5" t="s">
        <v>170</v>
      </c>
      <c r="O1523" s="6" t="s">
        <v>81</v>
      </c>
      <c r="P1523" s="6" t="s">
        <v>1504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6" t="str">
        <f>+VLOOKUP(G1523,Liste!$A$7:$H$69,8,FALSE)</f>
        <v>Feuillus</v>
      </c>
      <c r="BU1523" s="296">
        <f t="shared" si="459"/>
        <v>1</v>
      </c>
      <c r="BV1523" s="298">
        <f t="shared" si="460"/>
        <v>0</v>
      </c>
      <c r="BW1523" s="317">
        <v>0</v>
      </c>
      <c r="BX1523" s="296">
        <f t="shared" si="461"/>
        <v>0.25</v>
      </c>
      <c r="BY1523">
        <f t="shared" si="462"/>
        <v>0</v>
      </c>
      <c r="BZ1523" s="302">
        <f t="shared" si="463"/>
        <v>0</v>
      </c>
      <c r="CB1523" s="297">
        <v>0.6</v>
      </c>
      <c r="CC1523" s="297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14">
        <v>44361</v>
      </c>
      <c r="C1524" s="4" t="s">
        <v>66</v>
      </c>
      <c r="D1524" s="4" t="s">
        <v>1524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1528</v>
      </c>
      <c r="M1524" s="5">
        <v>1666</v>
      </c>
      <c r="N1524" s="5" t="s">
        <v>170</v>
      </c>
      <c r="O1524" s="6" t="s">
        <v>81</v>
      </c>
      <c r="P1524" s="6" t="s">
        <v>1504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6" t="str">
        <f>+VLOOKUP(G1524,Liste!$A$7:$H$69,8,FALSE)</f>
        <v>Feuillus</v>
      </c>
      <c r="BU1524" s="296">
        <f t="shared" si="459"/>
        <v>1</v>
      </c>
      <c r="BV1524" s="298">
        <f t="shared" si="460"/>
        <v>0</v>
      </c>
      <c r="BW1524" s="317">
        <v>0</v>
      </c>
      <c r="BX1524" s="296">
        <f t="shared" si="461"/>
        <v>0.25</v>
      </c>
      <c r="BY1524">
        <f t="shared" si="462"/>
        <v>0</v>
      </c>
      <c r="BZ1524" s="302">
        <f t="shared" si="463"/>
        <v>0</v>
      </c>
      <c r="CB1524" s="297">
        <v>0.6</v>
      </c>
      <c r="CC1524" s="297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14">
        <v>44361</v>
      </c>
      <c r="C1525" s="4" t="s">
        <v>66</v>
      </c>
      <c r="D1525" s="4" t="s">
        <v>1524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1528</v>
      </c>
      <c r="M1525" s="5">
        <v>1666</v>
      </c>
      <c r="N1525" s="5" t="s">
        <v>170</v>
      </c>
      <c r="O1525" s="6" t="s">
        <v>81</v>
      </c>
      <c r="P1525" s="6" t="s">
        <v>1504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6" t="str">
        <f>+VLOOKUP(G1525,Liste!$A$7:$H$69,8,FALSE)</f>
        <v>Feuillus</v>
      </c>
      <c r="BU1525" s="296">
        <f t="shared" si="459"/>
        <v>1</v>
      </c>
      <c r="BV1525" s="298">
        <f t="shared" si="460"/>
        <v>0</v>
      </c>
      <c r="BW1525" s="317">
        <v>0</v>
      </c>
      <c r="BX1525" s="296">
        <f t="shared" si="461"/>
        <v>0.25</v>
      </c>
      <c r="BY1525">
        <f t="shared" si="462"/>
        <v>0</v>
      </c>
      <c r="BZ1525" s="302">
        <f t="shared" si="463"/>
        <v>0</v>
      </c>
      <c r="CB1525" s="297">
        <v>0.6</v>
      </c>
      <c r="CC1525" s="297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14">
        <v>44361</v>
      </c>
      <c r="C1526" s="4" t="s">
        <v>66</v>
      </c>
      <c r="D1526" s="4" t="s">
        <v>1524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1528</v>
      </c>
      <c r="M1526" s="5">
        <v>1666</v>
      </c>
      <c r="N1526" s="5" t="s">
        <v>170</v>
      </c>
      <c r="O1526" s="6" t="s">
        <v>81</v>
      </c>
      <c r="P1526" s="6" t="s">
        <v>1504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6" t="str">
        <f>+VLOOKUP(G1526,Liste!$A$7:$H$69,8,FALSE)</f>
        <v>Feuillus</v>
      </c>
      <c r="BU1526" s="296">
        <f t="shared" si="459"/>
        <v>1</v>
      </c>
      <c r="BV1526" s="298">
        <f t="shared" si="460"/>
        <v>0</v>
      </c>
      <c r="BW1526" s="317">
        <v>0</v>
      </c>
      <c r="BX1526" s="296">
        <f t="shared" si="461"/>
        <v>0.25</v>
      </c>
      <c r="BY1526">
        <f t="shared" si="462"/>
        <v>0</v>
      </c>
      <c r="BZ1526" s="302">
        <f t="shared" si="463"/>
        <v>0</v>
      </c>
      <c r="CB1526" s="297">
        <v>0.6</v>
      </c>
      <c r="CC1526" s="297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14">
        <v>44361</v>
      </c>
      <c r="C1527" s="4" t="s">
        <v>66</v>
      </c>
      <c r="D1527" s="4" t="s">
        <v>1524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1528</v>
      </c>
      <c r="M1527" s="5">
        <v>1666</v>
      </c>
      <c r="N1527" s="5" t="s">
        <v>170</v>
      </c>
      <c r="O1527" s="6" t="s">
        <v>81</v>
      </c>
      <c r="P1527" s="6" t="s">
        <v>1504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6" t="str">
        <f>+VLOOKUP(G1527,Liste!$A$7:$H$69,8,FALSE)</f>
        <v>Feuillus</v>
      </c>
      <c r="BU1527" s="296">
        <f t="shared" si="459"/>
        <v>1</v>
      </c>
      <c r="BV1527" s="298">
        <f t="shared" si="460"/>
        <v>0</v>
      </c>
      <c r="BW1527" s="317">
        <v>0</v>
      </c>
      <c r="BX1527" s="296">
        <f t="shared" si="461"/>
        <v>0.25</v>
      </c>
      <c r="BY1527">
        <f t="shared" si="462"/>
        <v>0</v>
      </c>
      <c r="BZ1527" s="302">
        <f t="shared" si="463"/>
        <v>0</v>
      </c>
      <c r="CB1527" s="297">
        <v>0.6</v>
      </c>
      <c r="CC1527" s="297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14">
        <v>44361</v>
      </c>
      <c r="C1528" s="4" t="s">
        <v>66</v>
      </c>
      <c r="D1528" s="4" t="s">
        <v>1524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1528</v>
      </c>
      <c r="M1528" s="5">
        <v>1666</v>
      </c>
      <c r="N1528" s="5" t="s">
        <v>170</v>
      </c>
      <c r="O1528" s="6" t="s">
        <v>81</v>
      </c>
      <c r="P1528" s="6" t="s">
        <v>1504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6" t="str">
        <f>+VLOOKUP(G1528,Liste!$A$7:$H$69,8,FALSE)</f>
        <v>Feuillus</v>
      </c>
      <c r="BU1528" s="296">
        <f t="shared" si="459"/>
        <v>1</v>
      </c>
      <c r="BV1528" s="298">
        <f t="shared" si="460"/>
        <v>0</v>
      </c>
      <c r="BW1528" s="317">
        <v>0</v>
      </c>
      <c r="BX1528" s="296">
        <f t="shared" si="461"/>
        <v>0.25</v>
      </c>
      <c r="BY1528">
        <f t="shared" si="462"/>
        <v>0</v>
      </c>
      <c r="BZ1528" s="302">
        <f t="shared" si="463"/>
        <v>0</v>
      </c>
      <c r="CB1528" s="297">
        <v>0.6</v>
      </c>
      <c r="CC1528" s="297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14">
        <v>44361</v>
      </c>
      <c r="C1529" s="4" t="s">
        <v>66</v>
      </c>
      <c r="D1529" s="4" t="s">
        <v>1524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1528</v>
      </c>
      <c r="M1529" s="5">
        <v>1666</v>
      </c>
      <c r="N1529" s="5" t="s">
        <v>170</v>
      </c>
      <c r="O1529" s="6" t="s">
        <v>81</v>
      </c>
      <c r="P1529" s="6" t="s">
        <v>1504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6" t="str">
        <f>+VLOOKUP(G1529,Liste!$A$7:$H$69,8,FALSE)</f>
        <v>Feuillus</v>
      </c>
      <c r="BU1529" s="296">
        <f t="shared" si="459"/>
        <v>1</v>
      </c>
      <c r="BV1529" s="298">
        <f t="shared" si="460"/>
        <v>0</v>
      </c>
      <c r="BW1529" s="317">
        <v>0</v>
      </c>
      <c r="BX1529" s="296">
        <f t="shared" si="461"/>
        <v>0.25</v>
      </c>
      <c r="BY1529">
        <f t="shared" si="462"/>
        <v>0</v>
      </c>
      <c r="BZ1529" s="302">
        <f t="shared" si="463"/>
        <v>0</v>
      </c>
      <c r="CB1529" s="297">
        <v>0.6</v>
      </c>
      <c r="CC1529" s="297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14">
        <v>44361</v>
      </c>
      <c r="C1530" s="4" t="s">
        <v>66</v>
      </c>
      <c r="D1530" s="4" t="s">
        <v>1524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1528</v>
      </c>
      <c r="M1530" s="5">
        <v>1666</v>
      </c>
      <c r="N1530" s="5" t="s">
        <v>170</v>
      </c>
      <c r="O1530" s="6" t="s">
        <v>81</v>
      </c>
      <c r="P1530" s="6" t="s">
        <v>1504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6" t="str">
        <f>+VLOOKUP(G1530,Liste!$A$7:$H$69,8,FALSE)</f>
        <v>Feuillus</v>
      </c>
      <c r="BU1530" s="296">
        <f t="shared" si="459"/>
        <v>1</v>
      </c>
      <c r="BV1530" s="298">
        <f t="shared" si="460"/>
        <v>0</v>
      </c>
      <c r="BW1530" s="317">
        <v>0</v>
      </c>
      <c r="BX1530" s="296">
        <f t="shared" si="461"/>
        <v>0.25</v>
      </c>
      <c r="BY1530">
        <f t="shared" si="462"/>
        <v>0</v>
      </c>
      <c r="BZ1530" s="302">
        <f t="shared" si="463"/>
        <v>0</v>
      </c>
      <c r="CB1530" s="297">
        <v>0.6</v>
      </c>
      <c r="CC1530" s="297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14">
        <v>44361</v>
      </c>
      <c r="C1531" s="4" t="s">
        <v>66</v>
      </c>
      <c r="D1531" s="4" t="s">
        <v>1524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6" t="str">
        <f>+VLOOKUP(G1531,Liste!$A$7:$H$69,8,FALSE)</f>
        <v>Feuillus</v>
      </c>
      <c r="BU1531" s="296">
        <f t="shared" si="459"/>
        <v>1</v>
      </c>
      <c r="BV1531" s="298">
        <f t="shared" si="460"/>
        <v>0</v>
      </c>
      <c r="BW1531" s="317">
        <v>0</v>
      </c>
      <c r="BX1531" s="296">
        <f t="shared" si="461"/>
        <v>0.25</v>
      </c>
      <c r="BY1531">
        <f t="shared" si="462"/>
        <v>0</v>
      </c>
      <c r="BZ1531" s="302">
        <f t="shared" si="463"/>
        <v>0</v>
      </c>
      <c r="CB1531" s="297">
        <v>0.6</v>
      </c>
      <c r="CC1531" s="297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14">
        <v>44361</v>
      </c>
      <c r="C1532" s="4" t="s">
        <v>66</v>
      </c>
      <c r="D1532" s="4" t="s">
        <v>1524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6" t="str">
        <f>+VLOOKUP(G1532,Liste!$A$7:$H$69,8,FALSE)</f>
        <v>Feuillus</v>
      </c>
      <c r="BU1532" s="296">
        <f t="shared" si="459"/>
        <v>1</v>
      </c>
      <c r="BV1532" s="298">
        <f t="shared" si="460"/>
        <v>0</v>
      </c>
      <c r="BW1532" s="317">
        <v>0</v>
      </c>
      <c r="BX1532" s="296">
        <f t="shared" si="461"/>
        <v>0.25</v>
      </c>
      <c r="BY1532">
        <f t="shared" si="462"/>
        <v>0</v>
      </c>
      <c r="BZ1532" s="302">
        <f t="shared" si="463"/>
        <v>0</v>
      </c>
      <c r="CB1532" s="297">
        <v>0.6</v>
      </c>
      <c r="CC1532" s="297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14">
        <v>44361</v>
      </c>
      <c r="C1533" s="4" t="s">
        <v>66</v>
      </c>
      <c r="D1533" s="4" t="s">
        <v>1524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6" t="str">
        <f>+VLOOKUP(G1533,Liste!$A$7:$H$69,8,FALSE)</f>
        <v>Feuillus</v>
      </c>
      <c r="BU1533" s="296">
        <f t="shared" si="459"/>
        <v>1</v>
      </c>
      <c r="BV1533" s="298">
        <f t="shared" si="460"/>
        <v>0</v>
      </c>
      <c r="BW1533" s="317">
        <v>0</v>
      </c>
      <c r="BX1533" s="296">
        <f t="shared" si="461"/>
        <v>0.25</v>
      </c>
      <c r="BY1533">
        <f t="shared" si="462"/>
        <v>0</v>
      </c>
      <c r="BZ1533" s="302">
        <f t="shared" si="463"/>
        <v>0</v>
      </c>
      <c r="CB1533" s="297">
        <v>0.6</v>
      </c>
      <c r="CC1533" s="297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14">
        <v>44361</v>
      </c>
      <c r="C1534" s="4" t="s">
        <v>66</v>
      </c>
      <c r="D1534" s="4" t="s">
        <v>1524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6" t="str">
        <f>+VLOOKUP(G1534,Liste!$A$7:$H$69,8,FALSE)</f>
        <v>Feuillus</v>
      </c>
      <c r="BU1534" s="296">
        <f t="shared" si="459"/>
        <v>1</v>
      </c>
      <c r="BV1534" s="298">
        <f t="shared" si="460"/>
        <v>0</v>
      </c>
      <c r="BW1534" s="317">
        <v>0</v>
      </c>
      <c r="BX1534" s="296">
        <f t="shared" si="461"/>
        <v>0.25</v>
      </c>
      <c r="BY1534">
        <f t="shared" si="462"/>
        <v>0</v>
      </c>
      <c r="BZ1534" s="302">
        <f t="shared" si="463"/>
        <v>0</v>
      </c>
      <c r="CB1534" s="297">
        <v>0.6</v>
      </c>
      <c r="CC1534" s="297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14">
        <v>44361</v>
      </c>
      <c r="C1535" s="4" t="s">
        <v>66</v>
      </c>
      <c r="D1535" s="4" t="s">
        <v>1524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6" t="str">
        <f>+VLOOKUP(G1535,Liste!$A$7:$H$69,8,FALSE)</f>
        <v>Feuillus</v>
      </c>
      <c r="BU1535" s="296">
        <f t="shared" si="459"/>
        <v>1</v>
      </c>
      <c r="BV1535" s="298">
        <f t="shared" si="460"/>
        <v>0</v>
      </c>
      <c r="BW1535" s="317">
        <v>0</v>
      </c>
      <c r="BX1535" s="296">
        <f t="shared" si="461"/>
        <v>0.25</v>
      </c>
      <c r="BY1535">
        <f t="shared" si="462"/>
        <v>0</v>
      </c>
      <c r="BZ1535" s="302">
        <f t="shared" si="463"/>
        <v>0</v>
      </c>
      <c r="CB1535" s="297">
        <v>0.6</v>
      </c>
      <c r="CC1535" s="297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14">
        <v>44361</v>
      </c>
      <c r="C1536" s="4" t="s">
        <v>66</v>
      </c>
      <c r="D1536" s="4" t="s">
        <v>1524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6" t="str">
        <f>+VLOOKUP(G1536,Liste!$A$7:$H$69,8,FALSE)</f>
        <v>Feuillus</v>
      </c>
      <c r="BU1536" s="296">
        <f t="shared" si="459"/>
        <v>1</v>
      </c>
      <c r="BV1536" s="298">
        <f t="shared" si="460"/>
        <v>0</v>
      </c>
      <c r="BW1536" s="317">
        <v>0</v>
      </c>
      <c r="BX1536" s="296">
        <f t="shared" si="461"/>
        <v>0.25</v>
      </c>
      <c r="BY1536">
        <f t="shared" si="462"/>
        <v>0</v>
      </c>
      <c r="BZ1536" s="302">
        <f t="shared" si="463"/>
        <v>0</v>
      </c>
      <c r="CB1536" s="297">
        <v>0.6</v>
      </c>
      <c r="CC1536" s="297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14">
        <v>44361</v>
      </c>
      <c r="C1537" s="4" t="s">
        <v>66</v>
      </c>
      <c r="D1537" s="4" t="s">
        <v>1524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6" t="str">
        <f>+VLOOKUP(G1537,Liste!$A$7:$H$69,8,FALSE)</f>
        <v>Feuillus</v>
      </c>
      <c r="BU1537" s="296">
        <f t="shared" si="459"/>
        <v>1</v>
      </c>
      <c r="BV1537" s="298">
        <f t="shared" si="460"/>
        <v>0</v>
      </c>
      <c r="BW1537" s="317">
        <v>0</v>
      </c>
      <c r="BX1537" s="296">
        <f t="shared" si="461"/>
        <v>0.25</v>
      </c>
      <c r="BY1537">
        <f t="shared" si="462"/>
        <v>0</v>
      </c>
      <c r="BZ1537" s="302">
        <f t="shared" si="463"/>
        <v>0</v>
      </c>
      <c r="CB1537" s="297">
        <v>0.6</v>
      </c>
      <c r="CC1537" s="297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14">
        <v>44361</v>
      </c>
      <c r="C1538" s="4" t="s">
        <v>66</v>
      </c>
      <c r="D1538" s="4" t="s">
        <v>1524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6" t="str">
        <f>+VLOOKUP(G1538,Liste!$A$7:$H$69,8,FALSE)</f>
        <v>Feuillus</v>
      </c>
      <c r="BU1538" s="296">
        <f t="shared" si="459"/>
        <v>1</v>
      </c>
      <c r="BV1538" s="298">
        <f t="shared" si="460"/>
        <v>0</v>
      </c>
      <c r="BW1538" s="317">
        <v>0</v>
      </c>
      <c r="BX1538" s="296">
        <f t="shared" si="461"/>
        <v>0.25</v>
      </c>
      <c r="BY1538">
        <f t="shared" si="462"/>
        <v>0</v>
      </c>
      <c r="BZ1538" s="302">
        <f t="shared" si="463"/>
        <v>0</v>
      </c>
      <c r="CB1538" s="297">
        <v>0.6</v>
      </c>
      <c r="CC1538" s="297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14">
        <v>44361</v>
      </c>
      <c r="C1539" s="4" t="s">
        <v>66</v>
      </c>
      <c r="D1539" s="4" t="s">
        <v>1524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6" t="str">
        <f>+VLOOKUP(G1539,Liste!$A$7:$H$69,8,FALSE)</f>
        <v>Feuillus</v>
      </c>
      <c r="BU1539" s="296">
        <f t="shared" si="459"/>
        <v>1</v>
      </c>
      <c r="BV1539" s="298">
        <f t="shared" si="460"/>
        <v>0</v>
      </c>
      <c r="BW1539" s="317">
        <v>0</v>
      </c>
      <c r="BX1539" s="296">
        <f t="shared" si="461"/>
        <v>0.25</v>
      </c>
      <c r="BY1539">
        <f t="shared" si="462"/>
        <v>0</v>
      </c>
      <c r="BZ1539" s="302">
        <f t="shared" si="463"/>
        <v>0</v>
      </c>
      <c r="CB1539" s="297">
        <v>0.6</v>
      </c>
      <c r="CC1539" s="297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25">
      <c r="A1540" s="4">
        <v>2021</v>
      </c>
      <c r="B1540" s="314">
        <v>44361</v>
      </c>
      <c r="C1540" s="4" t="s">
        <v>66</v>
      </c>
      <c r="D1540" s="4" t="s">
        <v>1524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6" t="str">
        <f>+VLOOKUP(G1540,Liste!$A$7:$H$69,8,FALSE)</f>
        <v>Feuillus</v>
      </c>
      <c r="BU1540" s="296">
        <f t="shared" ref="BU1540:BU1603" si="478">IF(BT1540="Résineux",0%,100%)</f>
        <v>1</v>
      </c>
      <c r="BV1540" s="298">
        <f t="shared" ref="BV1540:BV1603" si="479">+IF(BT1540="Résineux",100%,0%)</f>
        <v>0</v>
      </c>
      <c r="BW1540" s="317">
        <v>0</v>
      </c>
      <c r="BX1540" s="296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2">
        <f t="shared" ref="BZ1540:BZ1603" si="482">+IF(BJ1540&gt;=31,0,BY1540+BZ1539)</f>
        <v>0</v>
      </c>
      <c r="CB1540" s="297">
        <v>0.6</v>
      </c>
      <c r="CC1540" s="297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14">
        <v>44361</v>
      </c>
      <c r="C1541" s="4" t="s">
        <v>66</v>
      </c>
      <c r="D1541" s="4" t="s">
        <v>1524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6" t="str">
        <f>+VLOOKUP(G1541,Liste!$A$7:$H$69,8,FALSE)</f>
        <v>Feuillus</v>
      </c>
      <c r="BU1541" s="296">
        <f t="shared" si="478"/>
        <v>1</v>
      </c>
      <c r="BV1541" s="298">
        <f t="shared" si="479"/>
        <v>0</v>
      </c>
      <c r="BW1541" s="317">
        <v>0</v>
      </c>
      <c r="BX1541" s="296">
        <f t="shared" si="480"/>
        <v>0.25</v>
      </c>
      <c r="BY1541">
        <f t="shared" si="481"/>
        <v>0</v>
      </c>
      <c r="BZ1541" s="302">
        <f t="shared" si="482"/>
        <v>0</v>
      </c>
      <c r="CB1541" s="297">
        <v>0.6</v>
      </c>
      <c r="CC1541" s="297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14">
        <v>44361</v>
      </c>
      <c r="C1542" s="4" t="s">
        <v>66</v>
      </c>
      <c r="D1542" s="4" t="s">
        <v>1524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6" t="str">
        <f>+VLOOKUP(G1542,Liste!$A$7:$H$69,8,FALSE)</f>
        <v>Feuillus</v>
      </c>
      <c r="BU1542" s="296">
        <f t="shared" si="478"/>
        <v>1</v>
      </c>
      <c r="BV1542" s="298">
        <f t="shared" si="479"/>
        <v>0</v>
      </c>
      <c r="BW1542" s="317">
        <v>0</v>
      </c>
      <c r="BX1542" s="296">
        <f t="shared" si="480"/>
        <v>0.25</v>
      </c>
      <c r="BY1542">
        <f t="shared" si="481"/>
        <v>0</v>
      </c>
      <c r="BZ1542" s="302">
        <f t="shared" si="482"/>
        <v>0</v>
      </c>
      <c r="CB1542" s="297">
        <v>0.6</v>
      </c>
      <c r="CC1542" s="297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14">
        <v>44361</v>
      </c>
      <c r="C1543" s="4" t="s">
        <v>66</v>
      </c>
      <c r="D1543" s="4" t="s">
        <v>1524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6" t="str">
        <f>+VLOOKUP(G1543,Liste!$A$7:$H$69,8,FALSE)</f>
        <v>Feuillus</v>
      </c>
      <c r="BU1543" s="296">
        <f t="shared" si="478"/>
        <v>1</v>
      </c>
      <c r="BV1543" s="298">
        <f t="shared" si="479"/>
        <v>0</v>
      </c>
      <c r="BW1543" s="317">
        <v>0</v>
      </c>
      <c r="BX1543" s="296">
        <f t="shared" si="480"/>
        <v>0.25</v>
      </c>
      <c r="BY1543">
        <f t="shared" si="481"/>
        <v>0</v>
      </c>
      <c r="BZ1543" s="302">
        <f t="shared" si="482"/>
        <v>0</v>
      </c>
      <c r="CB1543" s="297">
        <v>0.6</v>
      </c>
      <c r="CC1543" s="297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14">
        <v>44361</v>
      </c>
      <c r="C1544" s="4" t="s">
        <v>66</v>
      </c>
      <c r="D1544" s="4" t="s">
        <v>1524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6" t="str">
        <f>+VLOOKUP(G1544,Liste!$A$7:$H$69,8,FALSE)</f>
        <v>Feuillus</v>
      </c>
      <c r="BU1544" s="296">
        <f t="shared" si="478"/>
        <v>1</v>
      </c>
      <c r="BV1544" s="298">
        <f t="shared" si="479"/>
        <v>0</v>
      </c>
      <c r="BW1544" s="317">
        <v>0</v>
      </c>
      <c r="BX1544" s="296">
        <f t="shared" si="480"/>
        <v>0.25</v>
      </c>
      <c r="BY1544">
        <f t="shared" si="481"/>
        <v>0</v>
      </c>
      <c r="BZ1544" s="302">
        <f t="shared" si="482"/>
        <v>0</v>
      </c>
      <c r="CB1544" s="297">
        <v>0.6</v>
      </c>
      <c r="CC1544" s="297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14">
        <v>44361</v>
      </c>
      <c r="C1545" s="4" t="s">
        <v>66</v>
      </c>
      <c r="D1545" s="4" t="s">
        <v>1524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6" t="str">
        <f>+VLOOKUP(G1545,Liste!$A$7:$H$69,8,FALSE)</f>
        <v>Feuillus</v>
      </c>
      <c r="BU1545" s="296">
        <f t="shared" si="478"/>
        <v>1</v>
      </c>
      <c r="BV1545" s="298">
        <f t="shared" si="479"/>
        <v>0</v>
      </c>
      <c r="BW1545" s="317">
        <v>0</v>
      </c>
      <c r="BX1545" s="296">
        <f t="shared" si="480"/>
        <v>0.25</v>
      </c>
      <c r="BY1545">
        <f t="shared" si="481"/>
        <v>0</v>
      </c>
      <c r="BZ1545" s="302">
        <f t="shared" si="482"/>
        <v>0</v>
      </c>
      <c r="CB1545" s="297">
        <v>0.6</v>
      </c>
      <c r="CC1545" s="297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14">
        <v>44361</v>
      </c>
      <c r="C1546" s="4" t="s">
        <v>66</v>
      </c>
      <c r="D1546" s="4" t="s">
        <v>1524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6" t="str">
        <f>+VLOOKUP(G1546,Liste!$A$7:$H$69,8,FALSE)</f>
        <v>Feuillus</v>
      </c>
      <c r="BU1546" s="296">
        <f t="shared" si="478"/>
        <v>1</v>
      </c>
      <c r="BV1546" s="298">
        <f t="shared" si="479"/>
        <v>0</v>
      </c>
      <c r="BW1546" s="317">
        <v>0</v>
      </c>
      <c r="BX1546" s="296">
        <f t="shared" si="480"/>
        <v>0.25</v>
      </c>
      <c r="BY1546">
        <f t="shared" si="481"/>
        <v>0</v>
      </c>
      <c r="BZ1546" s="302">
        <f t="shared" si="482"/>
        <v>0</v>
      </c>
      <c r="CB1546" s="297">
        <v>0.6</v>
      </c>
      <c r="CC1546" s="297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14">
        <v>44361</v>
      </c>
      <c r="C1547" s="4" t="s">
        <v>66</v>
      </c>
      <c r="D1547" s="4" t="s">
        <v>1524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6" t="str">
        <f>+VLOOKUP(G1547,Liste!$A$7:$H$69,8,FALSE)</f>
        <v>Feuillus</v>
      </c>
      <c r="BU1547" s="296">
        <f t="shared" si="478"/>
        <v>1</v>
      </c>
      <c r="BV1547" s="298">
        <f t="shared" si="479"/>
        <v>0</v>
      </c>
      <c r="BW1547" s="317">
        <v>0</v>
      </c>
      <c r="BX1547" s="296">
        <f t="shared" si="480"/>
        <v>0.25</v>
      </c>
      <c r="BY1547">
        <f t="shared" si="481"/>
        <v>0</v>
      </c>
      <c r="BZ1547" s="302">
        <f t="shared" si="482"/>
        <v>0</v>
      </c>
      <c r="CB1547" s="297">
        <v>0.6</v>
      </c>
      <c r="CC1547" s="297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14">
        <v>44361</v>
      </c>
      <c r="C1548" s="4" t="s">
        <v>66</v>
      </c>
      <c r="D1548" s="4" t="s">
        <v>1524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6" t="str">
        <f>+VLOOKUP(G1548,Liste!$A$7:$H$69,8,FALSE)</f>
        <v>Feuillus</v>
      </c>
      <c r="BU1548" s="296">
        <f t="shared" si="478"/>
        <v>1</v>
      </c>
      <c r="BV1548" s="298">
        <f t="shared" si="479"/>
        <v>0</v>
      </c>
      <c r="BW1548" s="317">
        <v>0</v>
      </c>
      <c r="BX1548" s="296">
        <f t="shared" si="480"/>
        <v>0.25</v>
      </c>
      <c r="BY1548">
        <f t="shared" si="481"/>
        <v>0</v>
      </c>
      <c r="BZ1548" s="302">
        <f t="shared" si="482"/>
        <v>0</v>
      </c>
      <c r="CB1548" s="297">
        <v>0.6</v>
      </c>
      <c r="CC1548" s="297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14">
        <v>44361</v>
      </c>
      <c r="C1549" s="4" t="s">
        <v>66</v>
      </c>
      <c r="D1549" s="4" t="s">
        <v>1524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6" t="str">
        <f>+VLOOKUP(G1549,Liste!$A$7:$H$69,8,FALSE)</f>
        <v>Feuillus</v>
      </c>
      <c r="BU1549" s="296">
        <f t="shared" si="478"/>
        <v>1</v>
      </c>
      <c r="BV1549" s="298">
        <f t="shared" si="479"/>
        <v>0</v>
      </c>
      <c r="BW1549" s="317">
        <v>0</v>
      </c>
      <c r="BX1549" s="296">
        <f t="shared" si="480"/>
        <v>0.25</v>
      </c>
      <c r="BY1549">
        <f t="shared" si="481"/>
        <v>0</v>
      </c>
      <c r="BZ1549" s="302">
        <f t="shared" si="482"/>
        <v>0</v>
      </c>
      <c r="CB1549" s="297">
        <v>0.6</v>
      </c>
      <c r="CC1549" s="297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14">
        <v>44361</v>
      </c>
      <c r="C1550" s="4" t="s">
        <v>66</v>
      </c>
      <c r="D1550" s="4" t="s">
        <v>1524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6" t="str">
        <f>+VLOOKUP(G1550,Liste!$A$7:$H$69,8,FALSE)</f>
        <v>Feuillus</v>
      </c>
      <c r="BU1550" s="296">
        <f t="shared" si="478"/>
        <v>1</v>
      </c>
      <c r="BV1550" s="298">
        <f t="shared" si="479"/>
        <v>0</v>
      </c>
      <c r="BW1550" s="317">
        <v>0</v>
      </c>
      <c r="BX1550" s="296">
        <f t="shared" si="480"/>
        <v>0.25</v>
      </c>
      <c r="BY1550">
        <f t="shared" si="481"/>
        <v>0</v>
      </c>
      <c r="BZ1550" s="302">
        <f t="shared" si="482"/>
        <v>0</v>
      </c>
      <c r="CB1550" s="297">
        <v>0.6</v>
      </c>
      <c r="CC1550" s="297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14">
        <v>44361</v>
      </c>
      <c r="C1551" s="4" t="s">
        <v>66</v>
      </c>
      <c r="D1551" s="4" t="s">
        <v>1524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6" t="str">
        <f>+VLOOKUP(G1551,Liste!$A$7:$H$69,8,FALSE)</f>
        <v>Feuillus</v>
      </c>
      <c r="BU1551" s="296">
        <f t="shared" si="478"/>
        <v>1</v>
      </c>
      <c r="BV1551" s="298">
        <f t="shared" si="479"/>
        <v>0</v>
      </c>
      <c r="BW1551" s="317">
        <v>0</v>
      </c>
      <c r="BX1551" s="296">
        <f t="shared" si="480"/>
        <v>0.25</v>
      </c>
      <c r="BY1551">
        <f t="shared" si="481"/>
        <v>0</v>
      </c>
      <c r="BZ1551" s="302">
        <f t="shared" si="482"/>
        <v>0</v>
      </c>
      <c r="CB1551" s="297">
        <v>0.6</v>
      </c>
      <c r="CC1551" s="297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14">
        <v>44361</v>
      </c>
      <c r="C1552" s="4" t="s">
        <v>66</v>
      </c>
      <c r="D1552" s="4" t="s">
        <v>1524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6" t="str">
        <f>+VLOOKUP(G1552,Liste!$A$7:$H$69,8,FALSE)</f>
        <v>Feuillus</v>
      </c>
      <c r="BU1552" s="296">
        <f t="shared" si="478"/>
        <v>1</v>
      </c>
      <c r="BV1552" s="298">
        <f t="shared" si="479"/>
        <v>0</v>
      </c>
      <c r="BW1552" s="317">
        <v>0</v>
      </c>
      <c r="BX1552" s="296">
        <f t="shared" si="480"/>
        <v>0.25</v>
      </c>
      <c r="BY1552">
        <f t="shared" si="481"/>
        <v>0</v>
      </c>
      <c r="BZ1552" s="302">
        <f t="shared" si="482"/>
        <v>0</v>
      </c>
      <c r="CB1552" s="297">
        <v>0.6</v>
      </c>
      <c r="CC1552" s="297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14">
        <v>44361</v>
      </c>
      <c r="C1553" s="4" t="s">
        <v>66</v>
      </c>
      <c r="D1553" s="4" t="s">
        <v>1524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6" t="str">
        <f>+VLOOKUP(G1553,Liste!$A$7:$H$69,8,FALSE)</f>
        <v>Feuillus</v>
      </c>
      <c r="BU1553" s="296">
        <f t="shared" si="478"/>
        <v>1</v>
      </c>
      <c r="BV1553" s="298">
        <f t="shared" si="479"/>
        <v>0</v>
      </c>
      <c r="BW1553" s="317">
        <v>0</v>
      </c>
      <c r="BX1553" s="296">
        <f t="shared" si="480"/>
        <v>0.25</v>
      </c>
      <c r="BY1553">
        <f t="shared" si="481"/>
        <v>0</v>
      </c>
      <c r="BZ1553" s="302">
        <f t="shared" si="482"/>
        <v>0</v>
      </c>
      <c r="CB1553" s="297">
        <v>0.6</v>
      </c>
      <c r="CC1553" s="297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14">
        <v>44361</v>
      </c>
      <c r="C1554" s="4" t="s">
        <v>66</v>
      </c>
      <c r="D1554" s="4" t="s">
        <v>1524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6" t="str">
        <f>+VLOOKUP(G1554,Liste!$A$7:$H$69,8,FALSE)</f>
        <v>Feuillus</v>
      </c>
      <c r="BU1554" s="296">
        <f t="shared" si="478"/>
        <v>1</v>
      </c>
      <c r="BV1554" s="298">
        <f t="shared" si="479"/>
        <v>0</v>
      </c>
      <c r="BW1554" s="317">
        <v>0</v>
      </c>
      <c r="BX1554" s="296">
        <f t="shared" si="480"/>
        <v>0.25</v>
      </c>
      <c r="BY1554">
        <f t="shared" si="481"/>
        <v>0</v>
      </c>
      <c r="BZ1554" s="302">
        <f t="shared" si="482"/>
        <v>0</v>
      </c>
      <c r="CB1554" s="297">
        <v>0.6</v>
      </c>
      <c r="CC1554" s="297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14">
        <v>44361</v>
      </c>
      <c r="C1555" s="4" t="s">
        <v>66</v>
      </c>
      <c r="D1555" s="4" t="s">
        <v>1524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6" t="str">
        <f>+VLOOKUP(G1555,Liste!$A$7:$H$69,8,FALSE)</f>
        <v>Feuillus</v>
      </c>
      <c r="BU1555" s="296">
        <f t="shared" si="478"/>
        <v>1</v>
      </c>
      <c r="BV1555" s="298">
        <f t="shared" si="479"/>
        <v>0</v>
      </c>
      <c r="BW1555" s="317">
        <v>0</v>
      </c>
      <c r="BX1555" s="296">
        <f t="shared" si="480"/>
        <v>0.25</v>
      </c>
      <c r="BY1555">
        <f t="shared" si="481"/>
        <v>0</v>
      </c>
      <c r="BZ1555" s="302">
        <f t="shared" si="482"/>
        <v>0</v>
      </c>
      <c r="CB1555" s="297">
        <v>0.6</v>
      </c>
      <c r="CC1555" s="297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14">
        <v>44361</v>
      </c>
      <c r="C1556" s="4" t="s">
        <v>66</v>
      </c>
      <c r="D1556" s="4" t="s">
        <v>1524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6" t="str">
        <f>+VLOOKUP(G1556,Liste!$A$7:$H$69,8,FALSE)</f>
        <v>Feuillus</v>
      </c>
      <c r="BU1556" s="296">
        <f t="shared" si="478"/>
        <v>1</v>
      </c>
      <c r="BV1556" s="298">
        <f t="shared" si="479"/>
        <v>0</v>
      </c>
      <c r="BW1556" s="317">
        <v>0</v>
      </c>
      <c r="BX1556" s="296">
        <f t="shared" si="480"/>
        <v>0.25</v>
      </c>
      <c r="BY1556">
        <f t="shared" si="481"/>
        <v>0</v>
      </c>
      <c r="BZ1556" s="302">
        <f t="shared" si="482"/>
        <v>0</v>
      </c>
      <c r="CB1556" s="297">
        <v>0.6</v>
      </c>
      <c r="CC1556" s="297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14">
        <v>44361</v>
      </c>
      <c r="C1557" s="4" t="s">
        <v>66</v>
      </c>
      <c r="D1557" s="4" t="s">
        <v>1524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6" t="str">
        <f>+VLOOKUP(G1557,Liste!$A$7:$H$69,8,FALSE)</f>
        <v>Feuillus</v>
      </c>
      <c r="BU1557" s="296">
        <f t="shared" si="478"/>
        <v>1</v>
      </c>
      <c r="BV1557" s="298">
        <f t="shared" si="479"/>
        <v>0</v>
      </c>
      <c r="BW1557" s="317">
        <v>0</v>
      </c>
      <c r="BX1557" s="296">
        <f t="shared" si="480"/>
        <v>0.25</v>
      </c>
      <c r="BY1557">
        <f t="shared" si="481"/>
        <v>0</v>
      </c>
      <c r="BZ1557" s="302">
        <f t="shared" si="482"/>
        <v>0</v>
      </c>
      <c r="CB1557" s="297">
        <v>0.6</v>
      </c>
      <c r="CC1557" s="297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14">
        <v>44361</v>
      </c>
      <c r="C1558" s="4" t="s">
        <v>66</v>
      </c>
      <c r="D1558" s="4" t="s">
        <v>1524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6" t="str">
        <f>+VLOOKUP(G1558,Liste!$A$7:$H$69,8,FALSE)</f>
        <v>Feuillus</v>
      </c>
      <c r="BU1558" s="296">
        <f t="shared" si="478"/>
        <v>1</v>
      </c>
      <c r="BV1558" s="298">
        <f t="shared" si="479"/>
        <v>0</v>
      </c>
      <c r="BW1558" s="317">
        <v>0</v>
      </c>
      <c r="BX1558" s="296">
        <f t="shared" si="480"/>
        <v>0.25</v>
      </c>
      <c r="BY1558">
        <f t="shared" si="481"/>
        <v>0</v>
      </c>
      <c r="BZ1558" s="302">
        <f t="shared" si="482"/>
        <v>0</v>
      </c>
      <c r="CB1558" s="297">
        <v>0.6</v>
      </c>
      <c r="CC1558" s="297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14">
        <v>44361</v>
      </c>
      <c r="C1559" s="4" t="s">
        <v>66</v>
      </c>
      <c r="D1559" s="4" t="s">
        <v>1524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6" t="str">
        <f>+VLOOKUP(G1559,Liste!$A$7:$H$69,8,FALSE)</f>
        <v>Feuillus</v>
      </c>
      <c r="BU1559" s="296">
        <f t="shared" si="478"/>
        <v>1</v>
      </c>
      <c r="BV1559" s="298">
        <f t="shared" si="479"/>
        <v>0</v>
      </c>
      <c r="BW1559" s="317">
        <v>0</v>
      </c>
      <c r="BX1559" s="296">
        <f t="shared" si="480"/>
        <v>0.25</v>
      </c>
      <c r="BY1559">
        <f t="shared" si="481"/>
        <v>0</v>
      </c>
      <c r="BZ1559" s="302">
        <f t="shared" si="482"/>
        <v>0</v>
      </c>
      <c r="CB1559" s="297">
        <v>0.6</v>
      </c>
      <c r="CC1559" s="297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14">
        <v>44361</v>
      </c>
      <c r="C1560" s="4" t="s">
        <v>66</v>
      </c>
      <c r="D1560" s="4" t="s">
        <v>1524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6" t="str">
        <f>+VLOOKUP(G1560,Liste!$A$7:$H$69,8,FALSE)</f>
        <v>Feuillus</v>
      </c>
      <c r="BU1560" s="296">
        <f t="shared" si="478"/>
        <v>1</v>
      </c>
      <c r="BV1560" s="298">
        <f t="shared" si="479"/>
        <v>0</v>
      </c>
      <c r="BW1560" s="317">
        <v>0</v>
      </c>
      <c r="BX1560" s="296">
        <f t="shared" si="480"/>
        <v>0.25</v>
      </c>
      <c r="BY1560">
        <f t="shared" si="481"/>
        <v>0</v>
      </c>
      <c r="BZ1560" s="302">
        <f t="shared" si="482"/>
        <v>0</v>
      </c>
      <c r="CB1560" s="297">
        <v>0.6</v>
      </c>
      <c r="CC1560" s="297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14">
        <v>44361</v>
      </c>
      <c r="C1561" s="4" t="s">
        <v>66</v>
      </c>
      <c r="D1561" s="4" t="s">
        <v>1524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6" t="str">
        <f>+VLOOKUP(G1561,Liste!$A$7:$H$69,8,FALSE)</f>
        <v>Feuillus</v>
      </c>
      <c r="BU1561" s="296">
        <f t="shared" si="478"/>
        <v>1</v>
      </c>
      <c r="BV1561" s="298">
        <f t="shared" si="479"/>
        <v>0</v>
      </c>
      <c r="BW1561" s="317">
        <v>0</v>
      </c>
      <c r="BX1561" s="296">
        <f t="shared" si="480"/>
        <v>0.25</v>
      </c>
      <c r="BY1561">
        <f t="shared" si="481"/>
        <v>0</v>
      </c>
      <c r="BZ1561" s="302">
        <f t="shared" si="482"/>
        <v>0</v>
      </c>
      <c r="CB1561" s="297">
        <v>0.6</v>
      </c>
      <c r="CC1561" s="297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14">
        <v>44361</v>
      </c>
      <c r="C1562" s="4" t="s">
        <v>66</v>
      </c>
      <c r="D1562" s="4" t="s">
        <v>1524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6" t="str">
        <f>+VLOOKUP(G1562,Liste!$A$7:$H$69,8,FALSE)</f>
        <v>Feuillus</v>
      </c>
      <c r="BU1562" s="296">
        <f t="shared" si="478"/>
        <v>1</v>
      </c>
      <c r="BV1562" s="298">
        <f t="shared" si="479"/>
        <v>0</v>
      </c>
      <c r="BW1562" s="317">
        <v>0</v>
      </c>
      <c r="BX1562" s="296">
        <f t="shared" si="480"/>
        <v>0.25</v>
      </c>
      <c r="BY1562">
        <f t="shared" si="481"/>
        <v>0</v>
      </c>
      <c r="BZ1562" s="302">
        <f t="shared" si="482"/>
        <v>0</v>
      </c>
      <c r="CB1562" s="297">
        <v>0.6</v>
      </c>
      <c r="CC1562" s="297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14">
        <v>44361</v>
      </c>
      <c r="C1563" s="4" t="s">
        <v>66</v>
      </c>
      <c r="D1563" s="4" t="s">
        <v>1524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6" t="str">
        <f>+VLOOKUP(G1563,Liste!$A$7:$H$69,8,FALSE)</f>
        <v>Feuillus</v>
      </c>
      <c r="BU1563" s="296">
        <f t="shared" si="478"/>
        <v>1</v>
      </c>
      <c r="BV1563" s="298">
        <f t="shared" si="479"/>
        <v>0</v>
      </c>
      <c r="BW1563" s="317">
        <v>0</v>
      </c>
      <c r="BX1563" s="296">
        <f t="shared" si="480"/>
        <v>0.25</v>
      </c>
      <c r="BY1563">
        <f t="shared" si="481"/>
        <v>0</v>
      </c>
      <c r="BZ1563" s="302">
        <f t="shared" si="482"/>
        <v>0</v>
      </c>
      <c r="CB1563" s="297">
        <v>0.6</v>
      </c>
      <c r="CC1563" s="297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14">
        <v>44361</v>
      </c>
      <c r="C1564" s="4" t="s">
        <v>66</v>
      </c>
      <c r="D1564" s="4" t="s">
        <v>1524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6" t="str">
        <f>+VLOOKUP(G1564,Liste!$A$7:$H$69,8,FALSE)</f>
        <v>Feuillus</v>
      </c>
      <c r="BU1564" s="296">
        <f t="shared" si="478"/>
        <v>1</v>
      </c>
      <c r="BV1564" s="298">
        <f t="shared" si="479"/>
        <v>0</v>
      </c>
      <c r="BW1564" s="317">
        <v>0</v>
      </c>
      <c r="BX1564" s="296">
        <f t="shared" si="480"/>
        <v>0.25</v>
      </c>
      <c r="BY1564">
        <f t="shared" si="481"/>
        <v>0</v>
      </c>
      <c r="BZ1564" s="302">
        <f t="shared" si="482"/>
        <v>0</v>
      </c>
      <c r="CB1564" s="297">
        <v>0.6</v>
      </c>
      <c r="CC1564" s="297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14">
        <v>44361</v>
      </c>
      <c r="C1565" s="4" t="s">
        <v>66</v>
      </c>
      <c r="D1565" s="4" t="s">
        <v>1524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6" t="str">
        <f>+VLOOKUP(G1565,Liste!$A$7:$H$69,8,FALSE)</f>
        <v>Feuillus</v>
      </c>
      <c r="BU1565" s="296">
        <f t="shared" si="478"/>
        <v>1</v>
      </c>
      <c r="BV1565" s="298">
        <f t="shared" si="479"/>
        <v>0</v>
      </c>
      <c r="BW1565" s="317">
        <v>0</v>
      </c>
      <c r="BX1565" s="296">
        <f t="shared" si="480"/>
        <v>0.25</v>
      </c>
      <c r="BY1565">
        <f t="shared" si="481"/>
        <v>0</v>
      </c>
      <c r="BZ1565" s="302">
        <f t="shared" si="482"/>
        <v>0</v>
      </c>
      <c r="CB1565" s="297">
        <v>0.6</v>
      </c>
      <c r="CC1565" s="297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14">
        <v>44361</v>
      </c>
      <c r="C1566" s="4" t="s">
        <v>66</v>
      </c>
      <c r="D1566" s="4" t="s">
        <v>1524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6" t="str">
        <f>+VLOOKUP(G1566,Liste!$A$7:$H$69,8,FALSE)</f>
        <v>Feuillus</v>
      </c>
      <c r="BU1566" s="296">
        <f t="shared" si="478"/>
        <v>1</v>
      </c>
      <c r="BV1566" s="298">
        <f t="shared" si="479"/>
        <v>0</v>
      </c>
      <c r="BW1566" s="317">
        <v>0</v>
      </c>
      <c r="BX1566" s="296">
        <f t="shared" si="480"/>
        <v>0.25</v>
      </c>
      <c r="BY1566">
        <f t="shared" si="481"/>
        <v>0</v>
      </c>
      <c r="BZ1566" s="302">
        <f t="shared" si="482"/>
        <v>0</v>
      </c>
      <c r="CB1566" s="297">
        <v>0.6</v>
      </c>
      <c r="CC1566" s="297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14">
        <v>44361</v>
      </c>
      <c r="C1567" s="4" t="s">
        <v>66</v>
      </c>
      <c r="D1567" s="4" t="s">
        <v>1524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6" t="str">
        <f>+VLOOKUP(G1567,Liste!$A$7:$H$69,8,FALSE)</f>
        <v>Feuillus</v>
      </c>
      <c r="BU1567" s="296">
        <f t="shared" si="478"/>
        <v>1</v>
      </c>
      <c r="BV1567" s="298">
        <f t="shared" si="479"/>
        <v>0</v>
      </c>
      <c r="BW1567" s="317">
        <v>0</v>
      </c>
      <c r="BX1567" s="296">
        <f t="shared" si="480"/>
        <v>0.25</v>
      </c>
      <c r="BY1567">
        <f t="shared" si="481"/>
        <v>0</v>
      </c>
      <c r="BZ1567" s="302">
        <f t="shared" si="482"/>
        <v>0</v>
      </c>
      <c r="CB1567" s="297">
        <v>0.6</v>
      </c>
      <c r="CC1567" s="297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14">
        <v>44361</v>
      </c>
      <c r="C1568" s="4" t="s">
        <v>66</v>
      </c>
      <c r="D1568" s="4" t="s">
        <v>1524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6" t="str">
        <f>+VLOOKUP(G1568,Liste!$A$7:$H$69,8,FALSE)</f>
        <v>Feuillus</v>
      </c>
      <c r="BU1568" s="296">
        <f t="shared" si="478"/>
        <v>1</v>
      </c>
      <c r="BV1568" s="298">
        <f t="shared" si="479"/>
        <v>0</v>
      </c>
      <c r="BW1568" s="317">
        <v>0</v>
      </c>
      <c r="BX1568" s="296">
        <f t="shared" si="480"/>
        <v>0.25</v>
      </c>
      <c r="BY1568">
        <f t="shared" si="481"/>
        <v>0</v>
      </c>
      <c r="BZ1568" s="302">
        <f t="shared" si="482"/>
        <v>0</v>
      </c>
      <c r="CB1568" s="297">
        <v>0.6</v>
      </c>
      <c r="CC1568" s="297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14">
        <v>44361</v>
      </c>
      <c r="C1569" s="4" t="s">
        <v>66</v>
      </c>
      <c r="D1569" s="4" t="s">
        <v>1524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6" t="str">
        <f>+VLOOKUP(G1569,Liste!$A$7:$H$69,8,FALSE)</f>
        <v>Feuillus</v>
      </c>
      <c r="BU1569" s="296">
        <f t="shared" si="478"/>
        <v>1</v>
      </c>
      <c r="BV1569" s="298">
        <f t="shared" si="479"/>
        <v>0</v>
      </c>
      <c r="BW1569" s="317">
        <v>0</v>
      </c>
      <c r="BX1569" s="296">
        <f t="shared" si="480"/>
        <v>0.25</v>
      </c>
      <c r="BY1569">
        <f t="shared" si="481"/>
        <v>0</v>
      </c>
      <c r="BZ1569" s="302">
        <f t="shared" si="482"/>
        <v>0</v>
      </c>
      <c r="CB1569" s="297">
        <v>0.6</v>
      </c>
      <c r="CC1569" s="297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14">
        <v>44361</v>
      </c>
      <c r="C1570" s="4" t="s">
        <v>66</v>
      </c>
      <c r="D1570" s="4" t="s">
        <v>1524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6" t="str">
        <f>+VLOOKUP(G1570,Liste!$A$7:$H$69,8,FALSE)</f>
        <v>Feuillus</v>
      </c>
      <c r="BU1570" s="296">
        <f t="shared" si="478"/>
        <v>1</v>
      </c>
      <c r="BV1570" s="298">
        <f t="shared" si="479"/>
        <v>0</v>
      </c>
      <c r="BW1570" s="317">
        <v>0</v>
      </c>
      <c r="BX1570" s="296">
        <f t="shared" si="480"/>
        <v>0.25</v>
      </c>
      <c r="BY1570">
        <f t="shared" si="481"/>
        <v>0</v>
      </c>
      <c r="BZ1570" s="302">
        <f t="shared" si="482"/>
        <v>0</v>
      </c>
      <c r="CB1570" s="297">
        <v>0.6</v>
      </c>
      <c r="CC1570" s="297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14">
        <v>44361</v>
      </c>
      <c r="C1571" s="4" t="s">
        <v>66</v>
      </c>
      <c r="D1571" s="4" t="s">
        <v>1524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6" t="str">
        <f>+VLOOKUP(G1571,Liste!$A$7:$H$69,8,FALSE)</f>
        <v>Feuillus</v>
      </c>
      <c r="BU1571" s="296">
        <f t="shared" si="478"/>
        <v>1</v>
      </c>
      <c r="BV1571" s="298">
        <f t="shared" si="479"/>
        <v>0</v>
      </c>
      <c r="BW1571" s="317">
        <v>0</v>
      </c>
      <c r="BX1571" s="296">
        <f t="shared" si="480"/>
        <v>0.25</v>
      </c>
      <c r="BY1571">
        <f t="shared" si="481"/>
        <v>0</v>
      </c>
      <c r="BZ1571" s="302">
        <f t="shared" si="482"/>
        <v>0</v>
      </c>
      <c r="CB1571" s="297">
        <v>0.6</v>
      </c>
      <c r="CC1571" s="297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14">
        <v>44361</v>
      </c>
      <c r="C1572" s="4" t="s">
        <v>66</v>
      </c>
      <c r="D1572" s="4" t="s">
        <v>1524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6" t="str">
        <f>+VLOOKUP(G1572,Liste!$A$7:$H$69,8,FALSE)</f>
        <v>Feuillus</v>
      </c>
      <c r="BU1572" s="296">
        <f t="shared" si="478"/>
        <v>1</v>
      </c>
      <c r="BV1572" s="298">
        <f t="shared" si="479"/>
        <v>0</v>
      </c>
      <c r="BW1572" s="317">
        <v>0</v>
      </c>
      <c r="BX1572" s="296">
        <f t="shared" si="480"/>
        <v>0.25</v>
      </c>
      <c r="BY1572">
        <f t="shared" si="481"/>
        <v>0</v>
      </c>
      <c r="BZ1572" s="302">
        <f t="shared" si="482"/>
        <v>0</v>
      </c>
      <c r="CB1572" s="297">
        <v>0.6</v>
      </c>
      <c r="CC1572" s="297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14">
        <v>44361</v>
      </c>
      <c r="C1573" s="4" t="s">
        <v>66</v>
      </c>
      <c r="D1573" s="4" t="s">
        <v>1524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6" t="str">
        <f>+VLOOKUP(G1573,Liste!$A$7:$H$69,8,FALSE)</f>
        <v>Feuillus</v>
      </c>
      <c r="BU1573" s="296">
        <f t="shared" si="478"/>
        <v>1</v>
      </c>
      <c r="BV1573" s="298">
        <f t="shared" si="479"/>
        <v>0</v>
      </c>
      <c r="BW1573" s="317">
        <v>0</v>
      </c>
      <c r="BX1573" s="296">
        <f t="shared" si="480"/>
        <v>0.25</v>
      </c>
      <c r="BY1573">
        <f t="shared" si="481"/>
        <v>0</v>
      </c>
      <c r="BZ1573" s="302">
        <f t="shared" si="482"/>
        <v>0</v>
      </c>
      <c r="CB1573" s="297">
        <v>0.6</v>
      </c>
      <c r="CC1573" s="297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14">
        <v>44361</v>
      </c>
      <c r="C1574" s="4" t="s">
        <v>66</v>
      </c>
      <c r="D1574" s="4" t="s">
        <v>1524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6" t="str">
        <f>+VLOOKUP(G1574,Liste!$A$7:$H$69,8,FALSE)</f>
        <v>Feuillus</v>
      </c>
      <c r="BU1574" s="296">
        <f t="shared" si="478"/>
        <v>1</v>
      </c>
      <c r="BV1574" s="298">
        <f t="shared" si="479"/>
        <v>0</v>
      </c>
      <c r="BW1574" s="317">
        <v>0</v>
      </c>
      <c r="BX1574" s="296">
        <f t="shared" si="480"/>
        <v>0.25</v>
      </c>
      <c r="BY1574">
        <f t="shared" si="481"/>
        <v>0</v>
      </c>
      <c r="BZ1574" s="302">
        <f t="shared" si="482"/>
        <v>0</v>
      </c>
      <c r="CB1574" s="297">
        <v>0.6</v>
      </c>
      <c r="CC1574" s="297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14">
        <v>44361</v>
      </c>
      <c r="C1575" s="4" t="s">
        <v>66</v>
      </c>
      <c r="D1575" s="4" t="s">
        <v>1524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6" t="str">
        <f>+VLOOKUP(G1575,Liste!$A$7:$H$69,8,FALSE)</f>
        <v>Feuillus</v>
      </c>
      <c r="BU1575" s="296">
        <f t="shared" si="478"/>
        <v>1</v>
      </c>
      <c r="BV1575" s="298">
        <f t="shared" si="479"/>
        <v>0</v>
      </c>
      <c r="BW1575" s="317">
        <v>0</v>
      </c>
      <c r="BX1575" s="296">
        <f t="shared" si="480"/>
        <v>0.25</v>
      </c>
      <c r="BY1575">
        <f t="shared" si="481"/>
        <v>0</v>
      </c>
      <c r="BZ1575" s="302">
        <f t="shared" si="482"/>
        <v>0</v>
      </c>
      <c r="CB1575" s="297">
        <v>0.6</v>
      </c>
      <c r="CC1575" s="297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14">
        <v>44361</v>
      </c>
      <c r="C1576" s="4" t="s">
        <v>66</v>
      </c>
      <c r="D1576" s="4" t="s">
        <v>1524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6" t="str">
        <f>+VLOOKUP(G1576,Liste!$A$7:$H$69,8,FALSE)</f>
        <v>Feuillus</v>
      </c>
      <c r="BU1576" s="296">
        <f t="shared" si="478"/>
        <v>1</v>
      </c>
      <c r="BV1576" s="298">
        <f t="shared" si="479"/>
        <v>0</v>
      </c>
      <c r="BW1576" s="317">
        <v>0</v>
      </c>
      <c r="BX1576" s="296">
        <f t="shared" si="480"/>
        <v>0.25</v>
      </c>
      <c r="BY1576">
        <f t="shared" si="481"/>
        <v>0</v>
      </c>
      <c r="BZ1576" s="302">
        <f t="shared" si="482"/>
        <v>0</v>
      </c>
      <c r="CB1576" s="297">
        <v>0.6</v>
      </c>
      <c r="CC1576" s="297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14">
        <v>44361</v>
      </c>
      <c r="C1577" s="4" t="s">
        <v>66</v>
      </c>
      <c r="D1577" s="4" t="s">
        <v>1524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6" t="str">
        <f>+VLOOKUP(G1577,Liste!$A$7:$H$69,8,FALSE)</f>
        <v>Feuillus</v>
      </c>
      <c r="BU1577" s="296">
        <f t="shared" si="478"/>
        <v>1</v>
      </c>
      <c r="BV1577" s="298">
        <f t="shared" si="479"/>
        <v>0</v>
      </c>
      <c r="BW1577" s="317">
        <v>0</v>
      </c>
      <c r="BX1577" s="296">
        <f t="shared" si="480"/>
        <v>0.25</v>
      </c>
      <c r="BY1577">
        <f t="shared" si="481"/>
        <v>0</v>
      </c>
      <c r="BZ1577" s="302">
        <f t="shared" si="482"/>
        <v>0</v>
      </c>
      <c r="CB1577" s="297">
        <v>0.6</v>
      </c>
      <c r="CC1577" s="297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14">
        <v>44361</v>
      </c>
      <c r="C1578" s="4" t="s">
        <v>66</v>
      </c>
      <c r="D1578" s="4" t="s">
        <v>1524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6" t="str">
        <f>+VLOOKUP(G1578,Liste!$A$7:$H$69,8,FALSE)</f>
        <v>Feuillus</v>
      </c>
      <c r="BU1578" s="296">
        <f t="shared" si="478"/>
        <v>1</v>
      </c>
      <c r="BV1578" s="298">
        <f t="shared" si="479"/>
        <v>0</v>
      </c>
      <c r="BW1578" s="317">
        <v>0</v>
      </c>
      <c r="BX1578" s="296">
        <f t="shared" si="480"/>
        <v>0.25</v>
      </c>
      <c r="BY1578">
        <f t="shared" si="481"/>
        <v>0</v>
      </c>
      <c r="BZ1578" s="302">
        <f t="shared" si="482"/>
        <v>0</v>
      </c>
      <c r="CB1578" s="297">
        <v>0.6</v>
      </c>
      <c r="CC1578" s="297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14">
        <v>44361</v>
      </c>
      <c r="C1579" s="4" t="s">
        <v>66</v>
      </c>
      <c r="D1579" s="4" t="s">
        <v>1524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6" t="str">
        <f>+VLOOKUP(G1579,Liste!$A$7:$H$69,8,FALSE)</f>
        <v>Feuillus</v>
      </c>
      <c r="BU1579" s="296">
        <f t="shared" si="478"/>
        <v>1</v>
      </c>
      <c r="BV1579" s="298">
        <f t="shared" si="479"/>
        <v>0</v>
      </c>
      <c r="BW1579" s="317">
        <v>0</v>
      </c>
      <c r="BX1579" s="296">
        <f t="shared" si="480"/>
        <v>0.25</v>
      </c>
      <c r="BY1579">
        <f t="shared" si="481"/>
        <v>0</v>
      </c>
      <c r="BZ1579" s="302">
        <f t="shared" si="482"/>
        <v>0</v>
      </c>
      <c r="CB1579" s="297">
        <v>0.6</v>
      </c>
      <c r="CC1579" s="297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14">
        <v>44361</v>
      </c>
      <c r="C1580" s="4" t="s">
        <v>66</v>
      </c>
      <c r="D1580" s="4" t="s">
        <v>1524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6" t="str">
        <f>+VLOOKUP(G1580,Liste!$A$7:$H$69,8,FALSE)</f>
        <v>Feuillus</v>
      </c>
      <c r="BU1580" s="296">
        <f t="shared" si="478"/>
        <v>1</v>
      </c>
      <c r="BV1580" s="298">
        <f t="shared" si="479"/>
        <v>0</v>
      </c>
      <c r="BW1580" s="317">
        <v>0</v>
      </c>
      <c r="BX1580" s="296">
        <f t="shared" si="480"/>
        <v>0.25</v>
      </c>
      <c r="BY1580">
        <f t="shared" si="481"/>
        <v>0</v>
      </c>
      <c r="BZ1580" s="302">
        <f t="shared" si="482"/>
        <v>0</v>
      </c>
      <c r="CB1580" s="297">
        <v>0.6</v>
      </c>
      <c r="CC1580" s="297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14">
        <v>44361</v>
      </c>
      <c r="C1581" s="4" t="s">
        <v>66</v>
      </c>
      <c r="D1581" s="4" t="s">
        <v>1524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6" t="str">
        <f>+VLOOKUP(G1581,Liste!$A$7:$H$69,8,FALSE)</f>
        <v>Feuillus</v>
      </c>
      <c r="BU1581" s="296">
        <f t="shared" si="478"/>
        <v>1</v>
      </c>
      <c r="BV1581" s="298">
        <f t="shared" si="479"/>
        <v>0</v>
      </c>
      <c r="BW1581" s="317">
        <v>0</v>
      </c>
      <c r="BX1581" s="296">
        <f t="shared" si="480"/>
        <v>0.25</v>
      </c>
      <c r="BY1581">
        <f t="shared" si="481"/>
        <v>0</v>
      </c>
      <c r="BZ1581" s="302">
        <f t="shared" si="482"/>
        <v>0</v>
      </c>
      <c r="CB1581" s="297">
        <v>0.6</v>
      </c>
      <c r="CC1581" s="297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14">
        <v>44361</v>
      </c>
      <c r="C1582" s="4" t="s">
        <v>66</v>
      </c>
      <c r="D1582" s="4" t="s">
        <v>1524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6" t="str">
        <f>+VLOOKUP(G1582,Liste!$A$7:$H$69,8,FALSE)</f>
        <v>Feuillus</v>
      </c>
      <c r="BU1582" s="296">
        <f t="shared" si="478"/>
        <v>1</v>
      </c>
      <c r="BV1582" s="298">
        <f t="shared" si="479"/>
        <v>0</v>
      </c>
      <c r="BW1582" s="317">
        <v>0</v>
      </c>
      <c r="BX1582" s="296">
        <f t="shared" si="480"/>
        <v>0.25</v>
      </c>
      <c r="BY1582">
        <f t="shared" si="481"/>
        <v>0</v>
      </c>
      <c r="BZ1582" s="302">
        <f t="shared" si="482"/>
        <v>0</v>
      </c>
      <c r="CB1582" s="297">
        <v>0.6</v>
      </c>
      <c r="CC1582" s="297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14">
        <v>44361</v>
      </c>
      <c r="C1583" s="4" t="s">
        <v>66</v>
      </c>
      <c r="D1583" s="4" t="s">
        <v>1524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6" t="str">
        <f>+VLOOKUP(G1583,Liste!$A$7:$H$69,8,FALSE)</f>
        <v>Feuillus</v>
      </c>
      <c r="BU1583" s="296">
        <f t="shared" si="478"/>
        <v>1</v>
      </c>
      <c r="BV1583" s="298">
        <f t="shared" si="479"/>
        <v>0</v>
      </c>
      <c r="BW1583" s="317">
        <v>0</v>
      </c>
      <c r="BX1583" s="296">
        <f t="shared" si="480"/>
        <v>0.25</v>
      </c>
      <c r="BY1583">
        <f t="shared" si="481"/>
        <v>0</v>
      </c>
      <c r="BZ1583" s="302">
        <f t="shared" si="482"/>
        <v>0</v>
      </c>
      <c r="CB1583" s="297">
        <v>0.6</v>
      </c>
      <c r="CC1583" s="297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14">
        <v>44361</v>
      </c>
      <c r="C1584" s="4" t="s">
        <v>66</v>
      </c>
      <c r="D1584" s="4" t="s">
        <v>1524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6" t="str">
        <f>+VLOOKUP(G1584,Liste!$A$7:$H$69,8,FALSE)</f>
        <v>Feuillus</v>
      </c>
      <c r="BU1584" s="296">
        <f t="shared" si="478"/>
        <v>1</v>
      </c>
      <c r="BV1584" s="298">
        <f t="shared" si="479"/>
        <v>0</v>
      </c>
      <c r="BW1584" s="317">
        <v>0</v>
      </c>
      <c r="BX1584" s="296">
        <f t="shared" si="480"/>
        <v>0.25</v>
      </c>
      <c r="BY1584">
        <f t="shared" si="481"/>
        <v>0</v>
      </c>
      <c r="BZ1584" s="302">
        <f t="shared" si="482"/>
        <v>0</v>
      </c>
      <c r="CB1584" s="297">
        <v>0.6</v>
      </c>
      <c r="CC1584" s="297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14">
        <v>44361</v>
      </c>
      <c r="C1585" s="4" t="s">
        <v>66</v>
      </c>
      <c r="D1585" s="4" t="s">
        <v>1524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6" t="str">
        <f>+VLOOKUP(G1585,Liste!$A$7:$H$69,8,FALSE)</f>
        <v>Feuillus</v>
      </c>
      <c r="BU1585" s="296">
        <f t="shared" si="478"/>
        <v>1</v>
      </c>
      <c r="BV1585" s="298">
        <f t="shared" si="479"/>
        <v>0</v>
      </c>
      <c r="BW1585" s="317">
        <v>0</v>
      </c>
      <c r="BX1585" s="296">
        <f t="shared" si="480"/>
        <v>0.25</v>
      </c>
      <c r="BY1585">
        <f t="shared" si="481"/>
        <v>0</v>
      </c>
      <c r="BZ1585" s="302">
        <f t="shared" si="482"/>
        <v>0</v>
      </c>
      <c r="CB1585" s="297">
        <v>0.6</v>
      </c>
      <c r="CC1585" s="297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14">
        <v>44361</v>
      </c>
      <c r="C1586" s="4" t="s">
        <v>66</v>
      </c>
      <c r="D1586" s="4" t="s">
        <v>1524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6" t="str">
        <f>+VLOOKUP(G1586,Liste!$A$7:$H$69,8,FALSE)</f>
        <v>Feuillus</v>
      </c>
      <c r="BU1586" s="296">
        <f t="shared" si="478"/>
        <v>1</v>
      </c>
      <c r="BV1586" s="298">
        <f t="shared" si="479"/>
        <v>0</v>
      </c>
      <c r="BW1586" s="317">
        <v>0</v>
      </c>
      <c r="BX1586" s="296">
        <f t="shared" si="480"/>
        <v>0.25</v>
      </c>
      <c r="BY1586">
        <f t="shared" si="481"/>
        <v>0</v>
      </c>
      <c r="BZ1586" s="302">
        <f t="shared" si="482"/>
        <v>0</v>
      </c>
      <c r="CB1586" s="297">
        <v>0.6</v>
      </c>
      <c r="CC1586" s="297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14">
        <v>44361</v>
      </c>
      <c r="C1587" s="4" t="s">
        <v>66</v>
      </c>
      <c r="D1587" s="4" t="s">
        <v>1524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6" t="str">
        <f>+VLOOKUP(G1587,Liste!$A$7:$H$69,8,FALSE)</f>
        <v>Feuillus</v>
      </c>
      <c r="BU1587" s="296">
        <f t="shared" si="478"/>
        <v>1</v>
      </c>
      <c r="BV1587" s="298">
        <f t="shared" si="479"/>
        <v>0</v>
      </c>
      <c r="BW1587" s="317">
        <v>0</v>
      </c>
      <c r="BX1587" s="296">
        <f t="shared" si="480"/>
        <v>0.25</v>
      </c>
      <c r="BY1587">
        <f t="shared" si="481"/>
        <v>0</v>
      </c>
      <c r="BZ1587" s="302">
        <f t="shared" si="482"/>
        <v>0</v>
      </c>
      <c r="CB1587" s="297">
        <v>0.6</v>
      </c>
      <c r="CC1587" s="297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14">
        <v>44361</v>
      </c>
      <c r="C1588" s="4" t="s">
        <v>66</v>
      </c>
      <c r="D1588" s="4" t="s">
        <v>1524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6" t="str">
        <f>+VLOOKUP(G1588,Liste!$A$7:$H$69,8,FALSE)</f>
        <v>Feuillus</v>
      </c>
      <c r="BU1588" s="296">
        <f t="shared" si="478"/>
        <v>1</v>
      </c>
      <c r="BV1588" s="298">
        <f t="shared" si="479"/>
        <v>0</v>
      </c>
      <c r="BW1588" s="317">
        <v>0</v>
      </c>
      <c r="BX1588" s="296">
        <f t="shared" si="480"/>
        <v>0.25</v>
      </c>
      <c r="BY1588">
        <f t="shared" si="481"/>
        <v>0</v>
      </c>
      <c r="BZ1588" s="302">
        <f t="shared" si="482"/>
        <v>0</v>
      </c>
      <c r="CB1588" s="297">
        <v>0.6</v>
      </c>
      <c r="CC1588" s="297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14">
        <v>44361</v>
      </c>
      <c r="C1589" s="4" t="s">
        <v>66</v>
      </c>
      <c r="D1589" s="4" t="s">
        <v>1524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6" t="str">
        <f>+VLOOKUP(G1589,Liste!$A$7:$H$69,8,FALSE)</f>
        <v>Feuillus</v>
      </c>
      <c r="BU1589" s="296">
        <f t="shared" si="478"/>
        <v>1</v>
      </c>
      <c r="BV1589" s="298">
        <f t="shared" si="479"/>
        <v>0</v>
      </c>
      <c r="BW1589" s="317">
        <v>0</v>
      </c>
      <c r="BX1589" s="296">
        <f t="shared" si="480"/>
        <v>0.25</v>
      </c>
      <c r="BY1589">
        <f t="shared" si="481"/>
        <v>0</v>
      </c>
      <c r="BZ1589" s="302">
        <f t="shared" si="482"/>
        <v>0</v>
      </c>
      <c r="CB1589" s="297">
        <v>0.6</v>
      </c>
      <c r="CC1589" s="297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14">
        <v>44361</v>
      </c>
      <c r="C1590" s="4" t="s">
        <v>66</v>
      </c>
      <c r="D1590" s="4" t="s">
        <v>1524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6" t="str">
        <f>+VLOOKUP(G1590,Liste!$A$7:$H$69,8,FALSE)</f>
        <v>Feuillus</v>
      </c>
      <c r="BU1590" s="296">
        <f t="shared" si="478"/>
        <v>1</v>
      </c>
      <c r="BV1590" s="298">
        <f t="shared" si="479"/>
        <v>0</v>
      </c>
      <c r="BW1590" s="317">
        <v>0</v>
      </c>
      <c r="BX1590" s="296">
        <f t="shared" si="480"/>
        <v>0.25</v>
      </c>
      <c r="BY1590">
        <f t="shared" si="481"/>
        <v>0</v>
      </c>
      <c r="BZ1590" s="302">
        <f t="shared" si="482"/>
        <v>0</v>
      </c>
      <c r="CB1590" s="297">
        <v>0.6</v>
      </c>
      <c r="CC1590" s="297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14">
        <v>44361</v>
      </c>
      <c r="C1591" s="4" t="s">
        <v>66</v>
      </c>
      <c r="D1591" s="4" t="s">
        <v>1524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6" t="str">
        <f>+VLOOKUP(G1591,Liste!$A$7:$H$69,8,FALSE)</f>
        <v>Feuillus</v>
      </c>
      <c r="BU1591" s="296">
        <f t="shared" si="478"/>
        <v>1</v>
      </c>
      <c r="BV1591" s="298">
        <f t="shared" si="479"/>
        <v>0</v>
      </c>
      <c r="BW1591" s="317">
        <v>0</v>
      </c>
      <c r="BX1591" s="296">
        <f t="shared" si="480"/>
        <v>0.25</v>
      </c>
      <c r="BY1591">
        <f t="shared" si="481"/>
        <v>0</v>
      </c>
      <c r="BZ1591" s="302">
        <f t="shared" si="482"/>
        <v>0</v>
      </c>
      <c r="CB1591" s="297">
        <v>0.6</v>
      </c>
      <c r="CC1591" s="297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14">
        <v>44361</v>
      </c>
      <c r="C1592" s="4" t="s">
        <v>66</v>
      </c>
      <c r="D1592" s="4" t="s">
        <v>1524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6" t="str">
        <f>+VLOOKUP(G1592,Liste!$A$7:$H$69,8,FALSE)</f>
        <v>Feuillus</v>
      </c>
      <c r="BU1592" s="296">
        <f t="shared" si="478"/>
        <v>1</v>
      </c>
      <c r="BV1592" s="298">
        <f t="shared" si="479"/>
        <v>0</v>
      </c>
      <c r="BW1592" s="317">
        <v>0</v>
      </c>
      <c r="BX1592" s="296">
        <f t="shared" si="480"/>
        <v>0.25</v>
      </c>
      <c r="BY1592">
        <f t="shared" si="481"/>
        <v>0</v>
      </c>
      <c r="BZ1592" s="302">
        <f t="shared" si="482"/>
        <v>0</v>
      </c>
      <c r="CB1592" s="297">
        <v>0.6</v>
      </c>
      <c r="CC1592" s="297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14">
        <v>44361</v>
      </c>
      <c r="C1593" s="4" t="s">
        <v>66</v>
      </c>
      <c r="D1593" s="4" t="s">
        <v>1524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6" t="str">
        <f>+VLOOKUP(G1593,Liste!$A$7:$H$69,8,FALSE)</f>
        <v>Feuillus</v>
      </c>
      <c r="BU1593" s="296">
        <f t="shared" si="478"/>
        <v>1</v>
      </c>
      <c r="BV1593" s="298">
        <f t="shared" si="479"/>
        <v>0</v>
      </c>
      <c r="BW1593" s="317">
        <v>0</v>
      </c>
      <c r="BX1593" s="296">
        <f t="shared" si="480"/>
        <v>0.25</v>
      </c>
      <c r="BY1593">
        <f t="shared" si="481"/>
        <v>0</v>
      </c>
      <c r="BZ1593" s="302">
        <f t="shared" si="482"/>
        <v>0</v>
      </c>
      <c r="CB1593" s="297">
        <v>0.6</v>
      </c>
      <c r="CC1593" s="297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14">
        <v>44361</v>
      </c>
      <c r="C1594" s="4" t="s">
        <v>66</v>
      </c>
      <c r="D1594" s="4" t="s">
        <v>1524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6" t="str">
        <f>+VLOOKUP(G1594,Liste!$A$7:$H$69,8,FALSE)</f>
        <v>Feuillus</v>
      </c>
      <c r="BU1594" s="296">
        <f t="shared" si="478"/>
        <v>1</v>
      </c>
      <c r="BV1594" s="298">
        <f t="shared" si="479"/>
        <v>0</v>
      </c>
      <c r="BW1594" s="317">
        <v>0</v>
      </c>
      <c r="BX1594" s="296">
        <f t="shared" si="480"/>
        <v>0.25</v>
      </c>
      <c r="BY1594">
        <f t="shared" si="481"/>
        <v>0</v>
      </c>
      <c r="BZ1594" s="302">
        <f t="shared" si="482"/>
        <v>0</v>
      </c>
      <c r="CB1594" s="297">
        <v>0.6</v>
      </c>
      <c r="CC1594" s="297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14">
        <v>44361</v>
      </c>
      <c r="C1595" s="4" t="s">
        <v>66</v>
      </c>
      <c r="D1595" s="4" t="s">
        <v>1524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6" t="str">
        <f>+VLOOKUP(G1595,Liste!$A$7:$H$69,8,FALSE)</f>
        <v>Feuillus</v>
      </c>
      <c r="BU1595" s="296">
        <f t="shared" si="478"/>
        <v>1</v>
      </c>
      <c r="BV1595" s="298">
        <f t="shared" si="479"/>
        <v>0</v>
      </c>
      <c r="BW1595" s="317">
        <v>0</v>
      </c>
      <c r="BX1595" s="296">
        <f t="shared" si="480"/>
        <v>0.25</v>
      </c>
      <c r="BY1595">
        <f t="shared" si="481"/>
        <v>0</v>
      </c>
      <c r="BZ1595" s="302">
        <f t="shared" si="482"/>
        <v>0</v>
      </c>
      <c r="CB1595" s="297">
        <v>0.6</v>
      </c>
      <c r="CC1595" s="297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25">
      <c r="A1596" s="4">
        <v>2021</v>
      </c>
      <c r="B1596" s="314">
        <v>44372</v>
      </c>
      <c r="C1596" s="4" t="s">
        <v>1523</v>
      </c>
      <c r="D1596" s="4" t="s">
        <v>1524</v>
      </c>
      <c r="F1596" s="4" t="s">
        <v>90</v>
      </c>
      <c r="G1596" s="5" t="s">
        <v>1513</v>
      </c>
      <c r="H1596" s="5" t="s">
        <v>1526</v>
      </c>
      <c r="I1596" s="5" t="s">
        <v>18</v>
      </c>
      <c r="J1596" s="5" t="s">
        <v>10</v>
      </c>
      <c r="K1596" s="5">
        <v>12</v>
      </c>
      <c r="L1596" s="5" t="s">
        <v>1527</v>
      </c>
      <c r="M1596" s="5">
        <v>1100</v>
      </c>
      <c r="N1596" s="5" t="s">
        <v>170</v>
      </c>
      <c r="O1596" s="6" t="s">
        <v>81</v>
      </c>
      <c r="P1596" s="6" t="s">
        <v>1529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6" t="str">
        <f>+VLOOKUP(G1596,Liste!$A$7:$H$69,8,FALSE)</f>
        <v>Résineux</v>
      </c>
      <c r="BU1596" s="296">
        <f t="shared" si="478"/>
        <v>0</v>
      </c>
      <c r="BV1596" s="298">
        <f t="shared" si="479"/>
        <v>1</v>
      </c>
      <c r="BW1596" s="317">
        <v>0</v>
      </c>
      <c r="BX1596" s="296">
        <f t="shared" si="480"/>
        <v>0.43</v>
      </c>
      <c r="BY1596">
        <f t="shared" si="481"/>
        <v>0</v>
      </c>
      <c r="BZ1596" s="302">
        <f t="shared" si="482"/>
        <v>0</v>
      </c>
      <c r="CB1596" s="297">
        <v>0.6</v>
      </c>
      <c r="CC1596" s="297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25">
      <c r="B1597" s="314">
        <v>44372</v>
      </c>
      <c r="C1597" s="4" t="s">
        <v>1523</v>
      </c>
      <c r="D1597" s="4" t="s">
        <v>1524</v>
      </c>
      <c r="F1597" s="4" t="s">
        <v>90</v>
      </c>
      <c r="G1597" s="5" t="s">
        <v>1513</v>
      </c>
      <c r="H1597" s="5" t="s">
        <v>1526</v>
      </c>
      <c r="I1597" s="5" t="s">
        <v>18</v>
      </c>
      <c r="J1597" s="5" t="s">
        <v>10</v>
      </c>
      <c r="K1597" s="5">
        <v>12</v>
      </c>
      <c r="L1597" s="5" t="s">
        <v>1527</v>
      </c>
      <c r="M1597" s="5">
        <v>1100</v>
      </c>
      <c r="N1597" s="5" t="s">
        <v>170</v>
      </c>
      <c r="O1597" s="6" t="s">
        <v>81</v>
      </c>
      <c r="P1597" s="6" t="s">
        <v>1529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6" t="str">
        <f>+VLOOKUP(G1597,Liste!$A$7:$H$69,8,FALSE)</f>
        <v>Résineux</v>
      </c>
      <c r="BU1597" s="296">
        <f t="shared" si="478"/>
        <v>0</v>
      </c>
      <c r="BV1597" s="298">
        <f t="shared" si="479"/>
        <v>1</v>
      </c>
      <c r="BW1597" s="317">
        <v>0</v>
      </c>
      <c r="BX1597" s="296">
        <f t="shared" si="480"/>
        <v>0.43</v>
      </c>
      <c r="BY1597">
        <f>+IF(BJ1597&lt;=30,AV1597*BX1597,0)</f>
        <v>0</v>
      </c>
      <c r="BZ1597" s="302">
        <f t="shared" si="482"/>
        <v>0</v>
      </c>
      <c r="CB1597" s="297">
        <v>0.6</v>
      </c>
      <c r="CC1597" s="297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25">
      <c r="B1598" s="314">
        <v>44372</v>
      </c>
      <c r="C1598" s="4" t="s">
        <v>1523</v>
      </c>
      <c r="D1598" s="4" t="s">
        <v>1524</v>
      </c>
      <c r="F1598" s="4" t="s">
        <v>90</v>
      </c>
      <c r="G1598" s="5" t="s">
        <v>1513</v>
      </c>
      <c r="H1598" s="5" t="s">
        <v>1526</v>
      </c>
      <c r="I1598" s="5" t="s">
        <v>18</v>
      </c>
      <c r="J1598" s="5" t="s">
        <v>10</v>
      </c>
      <c r="K1598" s="5">
        <v>12</v>
      </c>
      <c r="L1598" s="5" t="s">
        <v>1527</v>
      </c>
      <c r="M1598" s="5">
        <v>1100</v>
      </c>
      <c r="N1598" s="5" t="s">
        <v>170</v>
      </c>
      <c r="O1598" s="6" t="s">
        <v>81</v>
      </c>
      <c r="P1598" s="6" t="s">
        <v>1529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6" t="str">
        <f>+VLOOKUP(G1598,Liste!$A$7:$H$69,8,FALSE)</f>
        <v>Résineux</v>
      </c>
      <c r="BU1598" s="296">
        <f t="shared" si="478"/>
        <v>0</v>
      </c>
      <c r="BV1598" s="298">
        <f t="shared" si="479"/>
        <v>1</v>
      </c>
      <c r="BW1598" s="317">
        <v>0</v>
      </c>
      <c r="BX1598" s="296">
        <f t="shared" si="480"/>
        <v>0.43</v>
      </c>
      <c r="BY1598">
        <f t="shared" si="481"/>
        <v>0</v>
      </c>
      <c r="BZ1598" s="302">
        <f t="shared" si="482"/>
        <v>0</v>
      </c>
      <c r="CB1598" s="297">
        <v>0.6</v>
      </c>
      <c r="CC1598" s="297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25">
      <c r="B1599" s="314">
        <v>44372</v>
      </c>
      <c r="C1599" s="4" t="s">
        <v>1523</v>
      </c>
      <c r="D1599" s="4" t="s">
        <v>1524</v>
      </c>
      <c r="F1599" s="4" t="s">
        <v>90</v>
      </c>
      <c r="G1599" s="5" t="s">
        <v>1513</v>
      </c>
      <c r="H1599" s="5" t="s">
        <v>1526</v>
      </c>
      <c r="I1599" s="5" t="s">
        <v>18</v>
      </c>
      <c r="J1599" s="5" t="s">
        <v>10</v>
      </c>
      <c r="K1599" s="5">
        <v>12</v>
      </c>
      <c r="L1599" s="5" t="s">
        <v>1527</v>
      </c>
      <c r="M1599" s="5">
        <v>1100</v>
      </c>
      <c r="N1599" s="5" t="s">
        <v>170</v>
      </c>
      <c r="O1599" s="6" t="s">
        <v>81</v>
      </c>
      <c r="P1599" s="6" t="s">
        <v>1529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6" t="str">
        <f>+VLOOKUP(G1599,Liste!$A$7:$H$69,8,FALSE)</f>
        <v>Résineux</v>
      </c>
      <c r="BU1599" s="296">
        <f t="shared" si="478"/>
        <v>0</v>
      </c>
      <c r="BV1599" s="298">
        <f t="shared" si="479"/>
        <v>1</v>
      </c>
      <c r="BW1599" s="317">
        <v>0</v>
      </c>
      <c r="BX1599" s="296">
        <f t="shared" si="480"/>
        <v>0.43</v>
      </c>
      <c r="BY1599">
        <f t="shared" si="481"/>
        <v>0</v>
      </c>
      <c r="BZ1599" s="302">
        <f t="shared" si="482"/>
        <v>0</v>
      </c>
      <c r="CB1599" s="297">
        <v>0.6</v>
      </c>
      <c r="CC1599" s="297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25">
      <c r="B1600" s="314">
        <v>44372</v>
      </c>
      <c r="C1600" s="4" t="s">
        <v>1523</v>
      </c>
      <c r="D1600" s="4" t="s">
        <v>1524</v>
      </c>
      <c r="F1600" s="4" t="s">
        <v>90</v>
      </c>
      <c r="G1600" s="5" t="s">
        <v>1513</v>
      </c>
      <c r="H1600" s="5" t="s">
        <v>1526</v>
      </c>
      <c r="I1600" s="5" t="s">
        <v>18</v>
      </c>
      <c r="J1600" s="5" t="s">
        <v>10</v>
      </c>
      <c r="K1600" s="5">
        <v>12</v>
      </c>
      <c r="L1600" s="5" t="s">
        <v>1527</v>
      </c>
      <c r="M1600" s="5">
        <v>1100</v>
      </c>
      <c r="N1600" s="5" t="s">
        <v>170</v>
      </c>
      <c r="O1600" s="6" t="s">
        <v>81</v>
      </c>
      <c r="P1600" s="6" t="s">
        <v>1529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6" t="str">
        <f>+VLOOKUP(G1600,Liste!$A$7:$H$69,8,FALSE)</f>
        <v>Résineux</v>
      </c>
      <c r="BU1600" s="296">
        <f t="shared" si="478"/>
        <v>0</v>
      </c>
      <c r="BV1600" s="298">
        <f t="shared" si="479"/>
        <v>1</v>
      </c>
      <c r="BW1600" s="317">
        <v>0</v>
      </c>
      <c r="BX1600" s="296">
        <f t="shared" si="480"/>
        <v>0.43</v>
      </c>
      <c r="BY1600">
        <f t="shared" si="481"/>
        <v>0</v>
      </c>
      <c r="BZ1600" s="302">
        <f t="shared" si="482"/>
        <v>0</v>
      </c>
      <c r="CB1600" s="297">
        <v>0.6</v>
      </c>
      <c r="CC1600" s="297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25">
      <c r="B1601" s="314">
        <v>44372</v>
      </c>
      <c r="C1601" s="4" t="s">
        <v>1523</v>
      </c>
      <c r="D1601" s="4" t="s">
        <v>1524</v>
      </c>
      <c r="F1601" s="4" t="s">
        <v>90</v>
      </c>
      <c r="G1601" s="5" t="s">
        <v>1513</v>
      </c>
      <c r="H1601" s="5" t="s">
        <v>1526</v>
      </c>
      <c r="I1601" s="5" t="s">
        <v>18</v>
      </c>
      <c r="J1601" s="5" t="s">
        <v>10</v>
      </c>
      <c r="K1601" s="5">
        <v>12</v>
      </c>
      <c r="L1601" s="5" t="s">
        <v>1527</v>
      </c>
      <c r="M1601" s="5">
        <v>1100</v>
      </c>
      <c r="N1601" s="5" t="s">
        <v>170</v>
      </c>
      <c r="O1601" s="6" t="s">
        <v>81</v>
      </c>
      <c r="P1601" s="6" t="s">
        <v>1529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6" t="str">
        <f>+VLOOKUP(G1601,Liste!$A$7:$H$69,8,FALSE)</f>
        <v>Résineux</v>
      </c>
      <c r="BU1601" s="296">
        <f t="shared" si="478"/>
        <v>0</v>
      </c>
      <c r="BV1601" s="298">
        <f t="shared" si="479"/>
        <v>1</v>
      </c>
      <c r="BW1601" s="317">
        <v>0</v>
      </c>
      <c r="BX1601" s="296">
        <f t="shared" si="480"/>
        <v>0.43</v>
      </c>
      <c r="BY1601">
        <f t="shared" si="481"/>
        <v>0</v>
      </c>
      <c r="BZ1601" s="302">
        <f t="shared" si="482"/>
        <v>0</v>
      </c>
      <c r="CB1601" s="297">
        <v>0.6</v>
      </c>
      <c r="CC1601" s="297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25">
      <c r="B1602" s="314">
        <v>44372</v>
      </c>
      <c r="C1602" s="4" t="s">
        <v>1523</v>
      </c>
      <c r="D1602" s="4" t="s">
        <v>1524</v>
      </c>
      <c r="F1602" s="4" t="s">
        <v>90</v>
      </c>
      <c r="G1602" s="5" t="s">
        <v>1513</v>
      </c>
      <c r="H1602" s="5" t="s">
        <v>1526</v>
      </c>
      <c r="I1602" s="5" t="s">
        <v>18</v>
      </c>
      <c r="J1602" s="5" t="s">
        <v>10</v>
      </c>
      <c r="K1602" s="5">
        <v>12</v>
      </c>
      <c r="L1602" s="5" t="s">
        <v>1527</v>
      </c>
      <c r="M1602" s="5">
        <v>1100</v>
      </c>
      <c r="N1602" s="5" t="s">
        <v>170</v>
      </c>
      <c r="O1602" s="6" t="s">
        <v>81</v>
      </c>
      <c r="P1602" s="6" t="s">
        <v>1529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6" t="str">
        <f>+VLOOKUP(G1602,Liste!$A$7:$H$69,8,FALSE)</f>
        <v>Résineux</v>
      </c>
      <c r="BU1602" s="296">
        <f t="shared" si="478"/>
        <v>0</v>
      </c>
      <c r="BV1602" s="298">
        <f t="shared" si="479"/>
        <v>1</v>
      </c>
      <c r="BW1602" s="317">
        <v>0</v>
      </c>
      <c r="BX1602" s="296">
        <f t="shared" si="480"/>
        <v>0.43</v>
      </c>
      <c r="BY1602">
        <f t="shared" si="481"/>
        <v>0</v>
      </c>
      <c r="BZ1602" s="302">
        <f t="shared" si="482"/>
        <v>0</v>
      </c>
      <c r="CB1602" s="297">
        <v>0.6</v>
      </c>
      <c r="CC1602" s="297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25">
      <c r="B1603" s="314">
        <v>44372</v>
      </c>
      <c r="C1603" s="4" t="s">
        <v>1523</v>
      </c>
      <c r="D1603" s="4" t="s">
        <v>1524</v>
      </c>
      <c r="F1603" s="4" t="s">
        <v>90</v>
      </c>
      <c r="G1603" s="5" t="s">
        <v>1513</v>
      </c>
      <c r="H1603" s="5" t="s">
        <v>1526</v>
      </c>
      <c r="I1603" s="5" t="s">
        <v>18</v>
      </c>
      <c r="J1603" s="5" t="s">
        <v>10</v>
      </c>
      <c r="K1603" s="5">
        <v>12</v>
      </c>
      <c r="L1603" s="5" t="s">
        <v>1527</v>
      </c>
      <c r="M1603" s="5">
        <v>1100</v>
      </c>
      <c r="N1603" s="5" t="s">
        <v>170</v>
      </c>
      <c r="O1603" s="6" t="s">
        <v>81</v>
      </c>
      <c r="P1603" s="6" t="s">
        <v>1529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6" t="str">
        <f>+VLOOKUP(G1603,Liste!$A$7:$H$69,8,FALSE)</f>
        <v>Résineux</v>
      </c>
      <c r="BU1603" s="296">
        <f t="shared" si="478"/>
        <v>0</v>
      </c>
      <c r="BV1603" s="298">
        <f t="shared" si="479"/>
        <v>1</v>
      </c>
      <c r="BW1603" s="317">
        <v>0</v>
      </c>
      <c r="BX1603" s="296">
        <f t="shared" si="480"/>
        <v>0.43</v>
      </c>
      <c r="BY1603">
        <f t="shared" si="481"/>
        <v>0</v>
      </c>
      <c r="BZ1603" s="302">
        <f t="shared" si="482"/>
        <v>0</v>
      </c>
      <c r="CB1603" s="297">
        <v>0.6</v>
      </c>
      <c r="CC1603" s="297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25">
      <c r="B1604" s="314">
        <v>44372</v>
      </c>
      <c r="C1604" s="4" t="s">
        <v>1523</v>
      </c>
      <c r="D1604" s="4" t="s">
        <v>1524</v>
      </c>
      <c r="F1604" s="4" t="s">
        <v>90</v>
      </c>
      <c r="G1604" s="5" t="s">
        <v>1513</v>
      </c>
      <c r="H1604" s="5" t="s">
        <v>1526</v>
      </c>
      <c r="I1604" s="5" t="s">
        <v>18</v>
      </c>
      <c r="J1604" s="5" t="s">
        <v>10</v>
      </c>
      <c r="K1604" s="5">
        <v>12</v>
      </c>
      <c r="L1604" s="5" t="s">
        <v>1527</v>
      </c>
      <c r="M1604" s="5">
        <v>1100</v>
      </c>
      <c r="N1604" s="5" t="s">
        <v>170</v>
      </c>
      <c r="O1604" s="6" t="s">
        <v>81</v>
      </c>
      <c r="P1604" s="6" t="s">
        <v>1529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6" t="str">
        <f>+VLOOKUP(G1604,Liste!$A$7:$H$69,8,FALSE)</f>
        <v>Résineux</v>
      </c>
      <c r="BU1604" s="296">
        <f t="shared" ref="BU1604:BU1667" si="497">IF(BT1604="Résineux",0%,100%)</f>
        <v>0</v>
      </c>
      <c r="BV1604" s="298">
        <f t="shared" ref="BV1604:BV1667" si="498">+IF(BT1604="Résineux",100%,0%)</f>
        <v>1</v>
      </c>
      <c r="BW1604" s="317">
        <v>0</v>
      </c>
      <c r="BX1604" s="296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2">
        <f t="shared" ref="BZ1604:BZ1667" si="501">+IF(BJ1604&gt;=31,0,BY1604+BZ1603)</f>
        <v>0</v>
      </c>
      <c r="CB1604" s="297">
        <v>0.6</v>
      </c>
      <c r="CC1604" s="297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25">
      <c r="B1605" s="314">
        <v>44372</v>
      </c>
      <c r="C1605" s="4" t="s">
        <v>1523</v>
      </c>
      <c r="D1605" s="4" t="s">
        <v>1524</v>
      </c>
      <c r="F1605" s="4" t="s">
        <v>90</v>
      </c>
      <c r="G1605" s="5" t="s">
        <v>1513</v>
      </c>
      <c r="H1605" s="5" t="s">
        <v>1526</v>
      </c>
      <c r="I1605" s="5" t="s">
        <v>18</v>
      </c>
      <c r="J1605" s="5" t="s">
        <v>10</v>
      </c>
      <c r="K1605" s="5">
        <v>12</v>
      </c>
      <c r="L1605" s="5" t="s">
        <v>1527</v>
      </c>
      <c r="M1605" s="5">
        <v>1100</v>
      </c>
      <c r="N1605" s="5" t="s">
        <v>170</v>
      </c>
      <c r="O1605" s="6" t="s">
        <v>81</v>
      </c>
      <c r="P1605" s="6" t="s">
        <v>1529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6" t="str">
        <f>+VLOOKUP(G1605,Liste!$A$7:$H$69,8,FALSE)</f>
        <v>Résineux</v>
      </c>
      <c r="BU1605" s="296">
        <f t="shared" si="497"/>
        <v>0</v>
      </c>
      <c r="BV1605" s="298">
        <f t="shared" si="498"/>
        <v>1</v>
      </c>
      <c r="BW1605" s="317">
        <v>0</v>
      </c>
      <c r="BX1605" s="296">
        <f t="shared" si="499"/>
        <v>0.43</v>
      </c>
      <c r="BY1605">
        <f t="shared" si="500"/>
        <v>0</v>
      </c>
      <c r="BZ1605" s="302">
        <f t="shared" si="501"/>
        <v>0</v>
      </c>
      <c r="CB1605" s="297">
        <v>0.6</v>
      </c>
      <c r="CC1605" s="297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25">
      <c r="B1606" s="314">
        <v>44372</v>
      </c>
      <c r="C1606" s="4" t="s">
        <v>1523</v>
      </c>
      <c r="D1606" s="4" t="s">
        <v>1524</v>
      </c>
      <c r="F1606" s="4" t="s">
        <v>90</v>
      </c>
      <c r="G1606" s="5" t="s">
        <v>1513</v>
      </c>
      <c r="H1606" s="5" t="s">
        <v>1526</v>
      </c>
      <c r="I1606" s="5" t="s">
        <v>18</v>
      </c>
      <c r="J1606" s="5" t="s">
        <v>10</v>
      </c>
      <c r="K1606" s="5">
        <v>12</v>
      </c>
      <c r="L1606" s="5" t="s">
        <v>1527</v>
      </c>
      <c r="M1606" s="5">
        <v>1100</v>
      </c>
      <c r="N1606" s="5" t="s">
        <v>170</v>
      </c>
      <c r="O1606" s="6" t="s">
        <v>81</v>
      </c>
      <c r="P1606" s="6" t="s">
        <v>1529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6" t="str">
        <f>+VLOOKUP(G1606,Liste!$A$7:$H$69,8,FALSE)</f>
        <v>Résineux</v>
      </c>
      <c r="BU1606" s="296">
        <f t="shared" si="497"/>
        <v>0</v>
      </c>
      <c r="BV1606" s="298">
        <f t="shared" si="498"/>
        <v>1</v>
      </c>
      <c r="BW1606" s="317">
        <v>0</v>
      </c>
      <c r="BX1606" s="296">
        <f t="shared" si="499"/>
        <v>0.43</v>
      </c>
      <c r="BY1606">
        <f t="shared" si="500"/>
        <v>0</v>
      </c>
      <c r="BZ1606" s="302">
        <f t="shared" si="501"/>
        <v>0</v>
      </c>
      <c r="CB1606" s="297">
        <v>0.6</v>
      </c>
      <c r="CC1606" s="297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25">
      <c r="B1607" s="314">
        <v>44372</v>
      </c>
      <c r="C1607" s="4" t="s">
        <v>1523</v>
      </c>
      <c r="D1607" s="4" t="s">
        <v>1524</v>
      </c>
      <c r="F1607" s="4" t="s">
        <v>90</v>
      </c>
      <c r="G1607" s="5" t="s">
        <v>1513</v>
      </c>
      <c r="H1607" s="5" t="s">
        <v>1526</v>
      </c>
      <c r="I1607" s="5" t="s">
        <v>18</v>
      </c>
      <c r="J1607" s="5" t="s">
        <v>10</v>
      </c>
      <c r="K1607" s="5">
        <v>12</v>
      </c>
      <c r="L1607" s="5" t="s">
        <v>1527</v>
      </c>
      <c r="M1607" s="5">
        <v>1100</v>
      </c>
      <c r="N1607" s="5" t="s">
        <v>170</v>
      </c>
      <c r="O1607" s="6" t="s">
        <v>81</v>
      </c>
      <c r="P1607" s="6" t="s">
        <v>1529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6" t="str">
        <f>+VLOOKUP(G1607,Liste!$A$7:$H$69,8,FALSE)</f>
        <v>Résineux</v>
      </c>
      <c r="BU1607" s="296">
        <f t="shared" si="497"/>
        <v>0</v>
      </c>
      <c r="BV1607" s="298">
        <f t="shared" si="498"/>
        <v>1</v>
      </c>
      <c r="BW1607" s="317">
        <v>0</v>
      </c>
      <c r="BX1607" s="296">
        <f t="shared" si="499"/>
        <v>0.43</v>
      </c>
      <c r="BY1607">
        <f t="shared" si="500"/>
        <v>0</v>
      </c>
      <c r="BZ1607" s="302">
        <f t="shared" si="501"/>
        <v>0</v>
      </c>
      <c r="CB1607" s="297">
        <v>0.6</v>
      </c>
      <c r="CC1607" s="297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25">
      <c r="B1608" s="314">
        <v>44372</v>
      </c>
      <c r="C1608" s="4" t="s">
        <v>1523</v>
      </c>
      <c r="D1608" s="4" t="s">
        <v>1524</v>
      </c>
      <c r="F1608" s="4" t="s">
        <v>90</v>
      </c>
      <c r="G1608" s="5" t="s">
        <v>1513</v>
      </c>
      <c r="H1608" s="5" t="s">
        <v>1526</v>
      </c>
      <c r="I1608" s="5" t="s">
        <v>18</v>
      </c>
      <c r="J1608" s="5" t="s">
        <v>10</v>
      </c>
      <c r="K1608" s="5">
        <v>12</v>
      </c>
      <c r="L1608" s="5" t="s">
        <v>1527</v>
      </c>
      <c r="M1608" s="5">
        <v>1100</v>
      </c>
      <c r="N1608" s="5" t="s">
        <v>170</v>
      </c>
      <c r="O1608" s="6" t="s">
        <v>81</v>
      </c>
      <c r="P1608" s="6" t="s">
        <v>1529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6" t="str">
        <f>+VLOOKUP(G1608,Liste!$A$7:$H$69,8,FALSE)</f>
        <v>Résineux</v>
      </c>
      <c r="BU1608" s="296">
        <f t="shared" si="497"/>
        <v>0</v>
      </c>
      <c r="BV1608" s="298">
        <f t="shared" si="498"/>
        <v>1</v>
      </c>
      <c r="BW1608" s="317">
        <v>0</v>
      </c>
      <c r="BX1608" s="296">
        <f t="shared" si="499"/>
        <v>0.43</v>
      </c>
      <c r="BY1608">
        <f t="shared" si="500"/>
        <v>0</v>
      </c>
      <c r="BZ1608" s="302">
        <f t="shared" si="501"/>
        <v>0</v>
      </c>
      <c r="CB1608" s="297">
        <v>0.6</v>
      </c>
      <c r="CC1608" s="297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25">
      <c r="B1609" s="314">
        <v>44372</v>
      </c>
      <c r="C1609" s="4" t="s">
        <v>1523</v>
      </c>
      <c r="D1609" s="4" t="s">
        <v>1524</v>
      </c>
      <c r="F1609" s="4" t="s">
        <v>90</v>
      </c>
      <c r="G1609" s="5" t="s">
        <v>1513</v>
      </c>
      <c r="H1609" s="5" t="s">
        <v>1526</v>
      </c>
      <c r="I1609" s="5" t="s">
        <v>18</v>
      </c>
      <c r="J1609" s="5" t="s">
        <v>10</v>
      </c>
      <c r="K1609" s="5">
        <v>12</v>
      </c>
      <c r="L1609" s="5" t="s">
        <v>1527</v>
      </c>
      <c r="M1609" s="5">
        <v>1100</v>
      </c>
      <c r="N1609" s="5" t="s">
        <v>170</v>
      </c>
      <c r="O1609" s="6" t="s">
        <v>81</v>
      </c>
      <c r="P1609" s="6" t="s">
        <v>1529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6" t="str">
        <f>+VLOOKUP(G1609,Liste!$A$7:$H$69,8,FALSE)</f>
        <v>Résineux</v>
      </c>
      <c r="BU1609" s="296">
        <f t="shared" si="497"/>
        <v>0</v>
      </c>
      <c r="BV1609" s="298">
        <f t="shared" si="498"/>
        <v>1</v>
      </c>
      <c r="BW1609" s="317">
        <v>0</v>
      </c>
      <c r="BX1609" s="296">
        <f t="shared" si="499"/>
        <v>0.43</v>
      </c>
      <c r="BY1609">
        <f t="shared" si="500"/>
        <v>0</v>
      </c>
      <c r="BZ1609" s="302">
        <f t="shared" si="501"/>
        <v>0</v>
      </c>
      <c r="CB1609" s="297">
        <v>0.6</v>
      </c>
      <c r="CC1609" s="297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25">
      <c r="B1610" s="314">
        <v>44372</v>
      </c>
      <c r="C1610" s="4" t="s">
        <v>1523</v>
      </c>
      <c r="D1610" s="4" t="s">
        <v>1524</v>
      </c>
      <c r="F1610" s="4" t="s">
        <v>90</v>
      </c>
      <c r="G1610" s="5" t="s">
        <v>1513</v>
      </c>
      <c r="H1610" s="5" t="s">
        <v>1526</v>
      </c>
      <c r="I1610" s="5" t="s">
        <v>18</v>
      </c>
      <c r="J1610" s="5" t="s">
        <v>10</v>
      </c>
      <c r="K1610" s="5">
        <v>12</v>
      </c>
      <c r="L1610" s="5" t="s">
        <v>1527</v>
      </c>
      <c r="M1610" s="5">
        <v>1100</v>
      </c>
      <c r="N1610" s="5" t="s">
        <v>170</v>
      </c>
      <c r="O1610" s="6" t="s">
        <v>81</v>
      </c>
      <c r="P1610" s="6" t="s">
        <v>1529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6" t="str">
        <f>+VLOOKUP(G1610,Liste!$A$7:$H$69,8,FALSE)</f>
        <v>Résineux</v>
      </c>
      <c r="BU1610" s="296">
        <f t="shared" si="497"/>
        <v>0</v>
      </c>
      <c r="BV1610" s="298">
        <f t="shared" si="498"/>
        <v>1</v>
      </c>
      <c r="BW1610" s="317">
        <v>0</v>
      </c>
      <c r="BX1610" s="296">
        <f t="shared" si="499"/>
        <v>0.43</v>
      </c>
      <c r="BY1610">
        <f t="shared" si="500"/>
        <v>0</v>
      </c>
      <c r="BZ1610" s="302">
        <f t="shared" si="501"/>
        <v>0</v>
      </c>
      <c r="CB1610" s="297">
        <v>0.6</v>
      </c>
      <c r="CC1610" s="297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25">
      <c r="B1611" s="314">
        <v>44372</v>
      </c>
      <c r="C1611" s="4" t="s">
        <v>1523</v>
      </c>
      <c r="D1611" s="4" t="s">
        <v>1524</v>
      </c>
      <c r="F1611" s="4" t="s">
        <v>90</v>
      </c>
      <c r="G1611" s="5" t="s">
        <v>1513</v>
      </c>
      <c r="H1611" s="5" t="s">
        <v>1526</v>
      </c>
      <c r="I1611" s="5" t="s">
        <v>18</v>
      </c>
      <c r="J1611" s="5" t="s">
        <v>10</v>
      </c>
      <c r="K1611" s="5">
        <v>12</v>
      </c>
      <c r="L1611" s="5" t="s">
        <v>1527</v>
      </c>
      <c r="M1611" s="5">
        <v>1100</v>
      </c>
      <c r="N1611" s="5" t="s">
        <v>170</v>
      </c>
      <c r="O1611" s="6" t="s">
        <v>81</v>
      </c>
      <c r="P1611" s="6" t="s">
        <v>1529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6" t="str">
        <f>+VLOOKUP(G1611,Liste!$A$7:$H$69,8,FALSE)</f>
        <v>Résineux</v>
      </c>
      <c r="BU1611" s="296">
        <f t="shared" si="497"/>
        <v>0</v>
      </c>
      <c r="BV1611" s="298">
        <f t="shared" si="498"/>
        <v>1</v>
      </c>
      <c r="BW1611" s="317">
        <v>0</v>
      </c>
      <c r="BX1611" s="296">
        <f t="shared" si="499"/>
        <v>0.43</v>
      </c>
      <c r="BY1611">
        <f t="shared" si="500"/>
        <v>0</v>
      </c>
      <c r="BZ1611" s="302">
        <f t="shared" si="501"/>
        <v>0</v>
      </c>
      <c r="CB1611" s="297">
        <v>0.6</v>
      </c>
      <c r="CC1611" s="297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25">
      <c r="B1612" s="314">
        <v>44372</v>
      </c>
      <c r="C1612" s="4" t="s">
        <v>1523</v>
      </c>
      <c r="D1612" s="4" t="s">
        <v>1524</v>
      </c>
      <c r="F1612" s="4" t="s">
        <v>90</v>
      </c>
      <c r="G1612" s="5" t="s">
        <v>1513</v>
      </c>
      <c r="H1612" s="5" t="s">
        <v>1526</v>
      </c>
      <c r="I1612" s="5" t="s">
        <v>18</v>
      </c>
      <c r="J1612" s="5" t="s">
        <v>10</v>
      </c>
      <c r="K1612" s="5">
        <v>12</v>
      </c>
      <c r="L1612" s="5" t="s">
        <v>1527</v>
      </c>
      <c r="M1612" s="5">
        <v>1100</v>
      </c>
      <c r="N1612" s="5" t="s">
        <v>170</v>
      </c>
      <c r="O1612" s="6" t="s">
        <v>81</v>
      </c>
      <c r="P1612" s="6" t="s">
        <v>1529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6" t="str">
        <f>+VLOOKUP(G1612,Liste!$A$7:$H$69,8,FALSE)</f>
        <v>Résineux</v>
      </c>
      <c r="BU1612" s="296">
        <f t="shared" si="497"/>
        <v>0</v>
      </c>
      <c r="BV1612" s="298">
        <f t="shared" si="498"/>
        <v>1</v>
      </c>
      <c r="BW1612" s="317">
        <v>0</v>
      </c>
      <c r="BX1612" s="296">
        <f t="shared" si="499"/>
        <v>0.43</v>
      </c>
      <c r="BY1612">
        <f t="shared" si="500"/>
        <v>0</v>
      </c>
      <c r="BZ1612" s="302">
        <f t="shared" si="501"/>
        <v>0</v>
      </c>
      <c r="CB1612" s="297">
        <v>0.6</v>
      </c>
      <c r="CC1612" s="297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25">
      <c r="B1613" s="314">
        <v>44372</v>
      </c>
      <c r="C1613" s="4" t="s">
        <v>1523</v>
      </c>
      <c r="D1613" s="4" t="s">
        <v>1524</v>
      </c>
      <c r="F1613" s="4" t="s">
        <v>90</v>
      </c>
      <c r="G1613" s="5" t="s">
        <v>1513</v>
      </c>
      <c r="H1613" s="5" t="s">
        <v>1526</v>
      </c>
      <c r="I1613" s="5" t="s">
        <v>18</v>
      </c>
      <c r="J1613" s="5" t="s">
        <v>10</v>
      </c>
      <c r="K1613" s="5">
        <v>12</v>
      </c>
      <c r="L1613" s="5" t="s">
        <v>1527</v>
      </c>
      <c r="M1613" s="5">
        <v>1100</v>
      </c>
      <c r="N1613" s="5" t="s">
        <v>170</v>
      </c>
      <c r="O1613" s="6" t="s">
        <v>81</v>
      </c>
      <c r="P1613" s="6" t="s">
        <v>1529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6" t="str">
        <f>+VLOOKUP(G1613,Liste!$A$7:$H$69,8,FALSE)</f>
        <v>Résineux</v>
      </c>
      <c r="BU1613" s="296">
        <f t="shared" si="497"/>
        <v>0</v>
      </c>
      <c r="BV1613" s="298">
        <f t="shared" si="498"/>
        <v>1</v>
      </c>
      <c r="BW1613" s="317">
        <v>0</v>
      </c>
      <c r="BX1613" s="296">
        <f t="shared" si="499"/>
        <v>0.43</v>
      </c>
      <c r="BY1613">
        <f t="shared" si="500"/>
        <v>0</v>
      </c>
      <c r="BZ1613" s="302">
        <f t="shared" si="501"/>
        <v>0</v>
      </c>
      <c r="CB1613" s="297">
        <v>0.6</v>
      </c>
      <c r="CC1613" s="297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25">
      <c r="B1614" s="314">
        <v>44372</v>
      </c>
      <c r="C1614" s="4" t="s">
        <v>1523</v>
      </c>
      <c r="D1614" s="4" t="s">
        <v>1524</v>
      </c>
      <c r="F1614" s="4" t="s">
        <v>90</v>
      </c>
      <c r="G1614" s="5" t="s">
        <v>1513</v>
      </c>
      <c r="H1614" s="5" t="s">
        <v>1526</v>
      </c>
      <c r="I1614" s="5" t="s">
        <v>18</v>
      </c>
      <c r="J1614" s="5" t="s">
        <v>10</v>
      </c>
      <c r="K1614" s="5">
        <v>12</v>
      </c>
      <c r="L1614" s="5" t="s">
        <v>1527</v>
      </c>
      <c r="M1614" s="5">
        <v>1100</v>
      </c>
      <c r="N1614" s="5" t="s">
        <v>170</v>
      </c>
      <c r="O1614" s="6" t="s">
        <v>81</v>
      </c>
      <c r="P1614" s="6" t="s">
        <v>1529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6" t="str">
        <f>+VLOOKUP(G1614,Liste!$A$7:$H$69,8,FALSE)</f>
        <v>Résineux</v>
      </c>
      <c r="BU1614" s="296">
        <f t="shared" si="497"/>
        <v>0</v>
      </c>
      <c r="BV1614" s="298">
        <f t="shared" si="498"/>
        <v>1</v>
      </c>
      <c r="BW1614" s="317">
        <v>0</v>
      </c>
      <c r="BX1614" s="296">
        <f t="shared" si="499"/>
        <v>0.43</v>
      </c>
      <c r="BY1614">
        <f t="shared" si="500"/>
        <v>0</v>
      </c>
      <c r="BZ1614" s="302">
        <f t="shared" si="501"/>
        <v>0</v>
      </c>
      <c r="CB1614" s="297">
        <v>0.6</v>
      </c>
      <c r="CC1614" s="297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25">
      <c r="B1615" s="314">
        <v>44372</v>
      </c>
      <c r="C1615" s="4" t="s">
        <v>1523</v>
      </c>
      <c r="D1615" s="4" t="s">
        <v>1524</v>
      </c>
      <c r="F1615" s="4" t="s">
        <v>90</v>
      </c>
      <c r="G1615" s="5" t="s">
        <v>1513</v>
      </c>
      <c r="H1615" s="5" t="s">
        <v>1526</v>
      </c>
      <c r="I1615" s="5" t="s">
        <v>18</v>
      </c>
      <c r="J1615" s="5" t="s">
        <v>10</v>
      </c>
      <c r="K1615" s="5">
        <v>12</v>
      </c>
      <c r="L1615" s="5" t="s">
        <v>1527</v>
      </c>
      <c r="M1615" s="5">
        <v>1100</v>
      </c>
      <c r="N1615" s="5" t="s">
        <v>170</v>
      </c>
      <c r="O1615" s="6" t="s">
        <v>81</v>
      </c>
      <c r="P1615" s="6" t="s">
        <v>1529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6" t="str">
        <f>+VLOOKUP(G1615,Liste!$A$7:$H$69,8,FALSE)</f>
        <v>Résineux</v>
      </c>
      <c r="BU1615" s="296">
        <f t="shared" si="497"/>
        <v>0</v>
      </c>
      <c r="BV1615" s="298">
        <f t="shared" si="498"/>
        <v>1</v>
      </c>
      <c r="BW1615" s="317">
        <v>0</v>
      </c>
      <c r="BX1615" s="296">
        <f t="shared" si="499"/>
        <v>0.43</v>
      </c>
      <c r="BY1615">
        <f t="shared" si="500"/>
        <v>0</v>
      </c>
      <c r="BZ1615" s="302">
        <f t="shared" si="501"/>
        <v>0</v>
      </c>
      <c r="CB1615" s="297">
        <v>0.6</v>
      </c>
      <c r="CC1615" s="297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25">
      <c r="B1616" s="314">
        <v>44372</v>
      </c>
      <c r="C1616" s="4" t="s">
        <v>1523</v>
      </c>
      <c r="D1616" s="4" t="s">
        <v>1524</v>
      </c>
      <c r="F1616" s="4" t="s">
        <v>90</v>
      </c>
      <c r="G1616" s="5" t="s">
        <v>1513</v>
      </c>
      <c r="H1616" s="5" t="s">
        <v>1526</v>
      </c>
      <c r="I1616" s="5" t="s">
        <v>18</v>
      </c>
      <c r="J1616" s="5" t="s">
        <v>10</v>
      </c>
      <c r="K1616" s="5">
        <v>12</v>
      </c>
      <c r="L1616" s="5" t="s">
        <v>1527</v>
      </c>
      <c r="M1616" s="5">
        <v>1100</v>
      </c>
      <c r="N1616" s="5" t="s">
        <v>170</v>
      </c>
      <c r="O1616" s="6" t="s">
        <v>81</v>
      </c>
      <c r="P1616" s="6" t="s">
        <v>1529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6" t="str">
        <f>+VLOOKUP(G1616,Liste!$A$7:$H$69,8,FALSE)</f>
        <v>Résineux</v>
      </c>
      <c r="BU1616" s="296">
        <f t="shared" si="497"/>
        <v>0</v>
      </c>
      <c r="BV1616" s="298">
        <f t="shared" si="498"/>
        <v>1</v>
      </c>
      <c r="BW1616" s="317">
        <v>0</v>
      </c>
      <c r="BX1616" s="296">
        <f t="shared" si="499"/>
        <v>0.43</v>
      </c>
      <c r="BY1616">
        <f t="shared" si="500"/>
        <v>0</v>
      </c>
      <c r="BZ1616" s="302">
        <f t="shared" si="501"/>
        <v>0</v>
      </c>
      <c r="CB1616" s="297">
        <v>0.6</v>
      </c>
      <c r="CC1616" s="297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25">
      <c r="B1617" s="314">
        <v>44372</v>
      </c>
      <c r="C1617" s="4" t="s">
        <v>1523</v>
      </c>
      <c r="D1617" s="4" t="s">
        <v>1524</v>
      </c>
      <c r="F1617" s="4" t="s">
        <v>90</v>
      </c>
      <c r="G1617" s="5" t="s">
        <v>1513</v>
      </c>
      <c r="H1617" s="5" t="s">
        <v>1526</v>
      </c>
      <c r="I1617" s="5" t="s">
        <v>18</v>
      </c>
      <c r="J1617" s="5" t="s">
        <v>10</v>
      </c>
      <c r="K1617" s="5">
        <v>12</v>
      </c>
      <c r="L1617" s="5" t="s">
        <v>1527</v>
      </c>
      <c r="M1617" s="5">
        <v>1100</v>
      </c>
      <c r="N1617" s="5" t="s">
        <v>170</v>
      </c>
      <c r="O1617" s="6" t="s">
        <v>81</v>
      </c>
      <c r="P1617" s="6" t="s">
        <v>1529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6" t="str">
        <f>+VLOOKUP(G1617,Liste!$A$7:$H$69,8,FALSE)</f>
        <v>Résineux</v>
      </c>
      <c r="BU1617" s="296">
        <f t="shared" si="497"/>
        <v>0</v>
      </c>
      <c r="BV1617" s="298">
        <f t="shared" si="498"/>
        <v>1</v>
      </c>
      <c r="BW1617" s="317">
        <v>0</v>
      </c>
      <c r="BX1617" s="296">
        <f t="shared" si="499"/>
        <v>0.43</v>
      </c>
      <c r="BY1617">
        <f t="shared" si="500"/>
        <v>0</v>
      </c>
      <c r="BZ1617" s="302">
        <f t="shared" si="501"/>
        <v>0</v>
      </c>
      <c r="CB1617" s="297">
        <v>0.6</v>
      </c>
      <c r="CC1617" s="297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25">
      <c r="B1618" s="314">
        <v>44372</v>
      </c>
      <c r="C1618" s="4" t="s">
        <v>1523</v>
      </c>
      <c r="D1618" s="4" t="s">
        <v>1524</v>
      </c>
      <c r="F1618" s="4" t="s">
        <v>90</v>
      </c>
      <c r="G1618" s="5" t="s">
        <v>1513</v>
      </c>
      <c r="H1618" s="5" t="s">
        <v>1526</v>
      </c>
      <c r="I1618" s="5" t="s">
        <v>18</v>
      </c>
      <c r="J1618" s="5" t="s">
        <v>10</v>
      </c>
      <c r="K1618" s="5">
        <v>12</v>
      </c>
      <c r="L1618" s="5" t="s">
        <v>1527</v>
      </c>
      <c r="M1618" s="5">
        <v>1100</v>
      </c>
      <c r="N1618" s="5" t="s">
        <v>170</v>
      </c>
      <c r="O1618" s="6" t="s">
        <v>81</v>
      </c>
      <c r="P1618" s="6" t="s">
        <v>1529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6" t="str">
        <f>+VLOOKUP(G1618,Liste!$A$7:$H$69,8,FALSE)</f>
        <v>Résineux</v>
      </c>
      <c r="BU1618" s="296">
        <f t="shared" si="497"/>
        <v>0</v>
      </c>
      <c r="BV1618" s="298">
        <f t="shared" si="498"/>
        <v>1</v>
      </c>
      <c r="BW1618" s="317">
        <v>0</v>
      </c>
      <c r="BX1618" s="296">
        <f t="shared" si="499"/>
        <v>0.43</v>
      </c>
      <c r="BY1618">
        <f t="shared" si="500"/>
        <v>0</v>
      </c>
      <c r="BZ1618" s="302">
        <f t="shared" si="501"/>
        <v>0</v>
      </c>
      <c r="CB1618" s="297">
        <v>0.6</v>
      </c>
      <c r="CC1618" s="297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25">
      <c r="B1619" s="314">
        <v>44372</v>
      </c>
      <c r="C1619" s="4" t="s">
        <v>1523</v>
      </c>
      <c r="D1619" s="4" t="s">
        <v>1524</v>
      </c>
      <c r="F1619" s="4" t="s">
        <v>90</v>
      </c>
      <c r="G1619" s="5" t="s">
        <v>1513</v>
      </c>
      <c r="H1619" s="5" t="s">
        <v>1526</v>
      </c>
      <c r="I1619" s="5" t="s">
        <v>18</v>
      </c>
      <c r="J1619" s="5" t="s">
        <v>10</v>
      </c>
      <c r="K1619" s="5">
        <v>12</v>
      </c>
      <c r="L1619" s="5" t="s">
        <v>1527</v>
      </c>
      <c r="M1619" s="5">
        <v>1100</v>
      </c>
      <c r="N1619" s="5" t="s">
        <v>170</v>
      </c>
      <c r="O1619" s="6" t="s">
        <v>81</v>
      </c>
      <c r="P1619" s="6" t="s">
        <v>1529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6" t="str">
        <f>+VLOOKUP(G1619,Liste!$A$7:$H$69,8,FALSE)</f>
        <v>Résineux</v>
      </c>
      <c r="BU1619" s="296">
        <f t="shared" si="497"/>
        <v>0</v>
      </c>
      <c r="BV1619" s="298">
        <f t="shared" si="498"/>
        <v>1</v>
      </c>
      <c r="BW1619" s="317">
        <v>0</v>
      </c>
      <c r="BX1619" s="296">
        <f t="shared" si="499"/>
        <v>0.43</v>
      </c>
      <c r="BY1619">
        <f t="shared" si="500"/>
        <v>0</v>
      </c>
      <c r="BZ1619" s="302">
        <f t="shared" si="501"/>
        <v>0</v>
      </c>
      <c r="CB1619" s="297">
        <v>0.6</v>
      </c>
      <c r="CC1619" s="297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25">
      <c r="B1620" s="314">
        <v>44372</v>
      </c>
      <c r="C1620" s="4" t="s">
        <v>1523</v>
      </c>
      <c r="D1620" s="4" t="s">
        <v>1524</v>
      </c>
      <c r="F1620" s="4" t="s">
        <v>90</v>
      </c>
      <c r="G1620" s="5" t="s">
        <v>1513</v>
      </c>
      <c r="H1620" s="5" t="s">
        <v>1526</v>
      </c>
      <c r="I1620" s="5" t="s">
        <v>18</v>
      </c>
      <c r="J1620" s="5" t="s">
        <v>10</v>
      </c>
      <c r="K1620" s="5">
        <v>12</v>
      </c>
      <c r="L1620" s="5" t="s">
        <v>1527</v>
      </c>
      <c r="M1620" s="5">
        <v>1100</v>
      </c>
      <c r="N1620" s="5" t="s">
        <v>170</v>
      </c>
      <c r="O1620" s="6" t="s">
        <v>81</v>
      </c>
      <c r="P1620" s="6" t="s">
        <v>1529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6" t="str">
        <f>+VLOOKUP(G1620,Liste!$A$7:$H$69,8,FALSE)</f>
        <v>Résineux</v>
      </c>
      <c r="BU1620" s="296">
        <f t="shared" si="497"/>
        <v>0</v>
      </c>
      <c r="BV1620" s="298">
        <f t="shared" si="498"/>
        <v>1</v>
      </c>
      <c r="BW1620" s="317">
        <v>0</v>
      </c>
      <c r="BX1620" s="296">
        <f t="shared" si="499"/>
        <v>0.43</v>
      </c>
      <c r="BY1620">
        <f t="shared" si="500"/>
        <v>0</v>
      </c>
      <c r="BZ1620" s="302">
        <f t="shared" si="501"/>
        <v>0</v>
      </c>
      <c r="CB1620" s="297">
        <v>0.6</v>
      </c>
      <c r="CC1620" s="297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25">
      <c r="B1621" s="314">
        <v>44372</v>
      </c>
      <c r="C1621" s="4" t="s">
        <v>1523</v>
      </c>
      <c r="D1621" s="4" t="s">
        <v>1524</v>
      </c>
      <c r="F1621" s="4" t="s">
        <v>90</v>
      </c>
      <c r="G1621" s="5" t="s">
        <v>1513</v>
      </c>
      <c r="H1621" s="5" t="s">
        <v>1526</v>
      </c>
      <c r="I1621" s="5" t="s">
        <v>18</v>
      </c>
      <c r="J1621" s="5" t="s">
        <v>10</v>
      </c>
      <c r="K1621" s="5">
        <v>12</v>
      </c>
      <c r="L1621" s="5" t="s">
        <v>1527</v>
      </c>
      <c r="M1621" s="5">
        <v>1100</v>
      </c>
      <c r="N1621" s="5" t="s">
        <v>170</v>
      </c>
      <c r="O1621" s="6" t="s">
        <v>81</v>
      </c>
      <c r="P1621" s="6" t="s">
        <v>1529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6" t="str">
        <f>+VLOOKUP(G1621,Liste!$A$7:$H$69,8,FALSE)</f>
        <v>Résineux</v>
      </c>
      <c r="BU1621" s="296">
        <f t="shared" si="497"/>
        <v>0</v>
      </c>
      <c r="BV1621" s="298">
        <f t="shared" si="498"/>
        <v>1</v>
      </c>
      <c r="BW1621" s="317">
        <v>0</v>
      </c>
      <c r="BX1621" s="296">
        <f t="shared" si="499"/>
        <v>0.43</v>
      </c>
      <c r="BY1621">
        <f t="shared" si="500"/>
        <v>0</v>
      </c>
      <c r="BZ1621" s="302">
        <f t="shared" si="501"/>
        <v>0</v>
      </c>
      <c r="CB1621" s="297">
        <v>0.6</v>
      </c>
      <c r="CC1621" s="297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25">
      <c r="B1622" s="314">
        <v>44372</v>
      </c>
      <c r="C1622" s="4" t="s">
        <v>1523</v>
      </c>
      <c r="D1622" s="4" t="s">
        <v>1524</v>
      </c>
      <c r="F1622" s="4" t="s">
        <v>90</v>
      </c>
      <c r="G1622" s="5" t="s">
        <v>1513</v>
      </c>
      <c r="H1622" s="5" t="s">
        <v>1526</v>
      </c>
      <c r="I1622" s="5" t="s">
        <v>18</v>
      </c>
      <c r="J1622" s="5" t="s">
        <v>10</v>
      </c>
      <c r="K1622" s="5">
        <v>12</v>
      </c>
      <c r="L1622" s="5" t="s">
        <v>1527</v>
      </c>
      <c r="M1622" s="5">
        <v>1100</v>
      </c>
      <c r="N1622" s="5" t="s">
        <v>170</v>
      </c>
      <c r="O1622" s="6" t="s">
        <v>81</v>
      </c>
      <c r="P1622" s="6" t="s">
        <v>1529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6" t="str">
        <f>+VLOOKUP(G1622,Liste!$A$7:$H$69,8,FALSE)</f>
        <v>Résineux</v>
      </c>
      <c r="BU1622" s="296">
        <f t="shared" si="497"/>
        <v>0</v>
      </c>
      <c r="BV1622" s="298">
        <f t="shared" si="498"/>
        <v>1</v>
      </c>
      <c r="BW1622" s="317">
        <v>0</v>
      </c>
      <c r="BX1622" s="296">
        <f t="shared" si="499"/>
        <v>0.43</v>
      </c>
      <c r="BY1622">
        <f t="shared" si="500"/>
        <v>0</v>
      </c>
      <c r="BZ1622" s="302">
        <f t="shared" si="501"/>
        <v>0</v>
      </c>
      <c r="CB1622" s="297">
        <v>0.6</v>
      </c>
      <c r="CC1622" s="297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25">
      <c r="B1623" s="314">
        <v>44372</v>
      </c>
      <c r="C1623" s="4" t="s">
        <v>1523</v>
      </c>
      <c r="D1623" s="4" t="s">
        <v>1524</v>
      </c>
      <c r="F1623" s="4" t="s">
        <v>90</v>
      </c>
      <c r="G1623" s="5" t="s">
        <v>1513</v>
      </c>
      <c r="H1623" s="5" t="s">
        <v>1526</v>
      </c>
      <c r="I1623" s="5" t="s">
        <v>18</v>
      </c>
      <c r="J1623" s="5" t="s">
        <v>10</v>
      </c>
      <c r="K1623" s="5">
        <v>12</v>
      </c>
      <c r="L1623" s="5" t="s">
        <v>1527</v>
      </c>
      <c r="M1623" s="5">
        <v>1100</v>
      </c>
      <c r="N1623" s="5" t="s">
        <v>170</v>
      </c>
      <c r="O1623" s="6" t="s">
        <v>81</v>
      </c>
      <c r="P1623" s="6" t="s">
        <v>1529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6" t="str">
        <f>+VLOOKUP(G1623,Liste!$A$7:$H$69,8,FALSE)</f>
        <v>Résineux</v>
      </c>
      <c r="BU1623" s="296">
        <f t="shared" si="497"/>
        <v>0</v>
      </c>
      <c r="BV1623" s="298">
        <f t="shared" si="498"/>
        <v>1</v>
      </c>
      <c r="BW1623" s="317">
        <v>0</v>
      </c>
      <c r="BX1623" s="296">
        <f t="shared" si="499"/>
        <v>0.43</v>
      </c>
      <c r="BY1623">
        <f t="shared" si="500"/>
        <v>0</v>
      </c>
      <c r="BZ1623" s="302">
        <f t="shared" si="501"/>
        <v>0</v>
      </c>
      <c r="CB1623" s="297">
        <v>0.6</v>
      </c>
      <c r="CC1623" s="297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25">
      <c r="B1624" s="314">
        <v>44372</v>
      </c>
      <c r="C1624" s="4" t="s">
        <v>1523</v>
      </c>
      <c r="D1624" s="4" t="s">
        <v>1524</v>
      </c>
      <c r="F1624" s="4" t="s">
        <v>90</v>
      </c>
      <c r="G1624" s="5" t="s">
        <v>1513</v>
      </c>
      <c r="H1624" s="5" t="s">
        <v>1526</v>
      </c>
      <c r="I1624" s="5" t="s">
        <v>18</v>
      </c>
      <c r="J1624" s="5" t="s">
        <v>10</v>
      </c>
      <c r="K1624" s="5">
        <v>12</v>
      </c>
      <c r="L1624" s="5" t="s">
        <v>1527</v>
      </c>
      <c r="M1624" s="5">
        <v>1100</v>
      </c>
      <c r="N1624" s="5" t="s">
        <v>170</v>
      </c>
      <c r="O1624" s="6" t="s">
        <v>81</v>
      </c>
      <c r="P1624" s="6" t="s">
        <v>1529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6" t="str">
        <f>+VLOOKUP(G1624,Liste!$A$7:$H$69,8,FALSE)</f>
        <v>Résineux</v>
      </c>
      <c r="BU1624" s="296">
        <f t="shared" si="497"/>
        <v>0</v>
      </c>
      <c r="BV1624" s="298">
        <f t="shared" si="498"/>
        <v>1</v>
      </c>
      <c r="BW1624" s="317">
        <v>0</v>
      </c>
      <c r="BX1624" s="296">
        <f t="shared" si="499"/>
        <v>0.43</v>
      </c>
      <c r="BY1624">
        <f t="shared" si="500"/>
        <v>0</v>
      </c>
      <c r="BZ1624" s="302">
        <f t="shared" si="501"/>
        <v>0</v>
      </c>
      <c r="CB1624" s="297">
        <v>0.6</v>
      </c>
      <c r="CC1624" s="297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25">
      <c r="B1625" s="314">
        <v>44372</v>
      </c>
      <c r="C1625" s="4" t="s">
        <v>1523</v>
      </c>
      <c r="D1625" s="4" t="s">
        <v>1524</v>
      </c>
      <c r="F1625" s="4" t="s">
        <v>90</v>
      </c>
      <c r="G1625" s="5" t="s">
        <v>1513</v>
      </c>
      <c r="H1625" s="5" t="s">
        <v>1526</v>
      </c>
      <c r="I1625" s="5" t="s">
        <v>18</v>
      </c>
      <c r="J1625" s="5" t="s">
        <v>10</v>
      </c>
      <c r="K1625" s="5">
        <v>12</v>
      </c>
      <c r="L1625" s="5" t="s">
        <v>1527</v>
      </c>
      <c r="M1625" s="5">
        <v>1100</v>
      </c>
      <c r="N1625" s="5" t="s">
        <v>170</v>
      </c>
      <c r="O1625" s="6" t="s">
        <v>81</v>
      </c>
      <c r="P1625" s="6" t="s">
        <v>1529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6" t="str">
        <f>+VLOOKUP(G1625,Liste!$A$7:$H$69,8,FALSE)</f>
        <v>Résineux</v>
      </c>
      <c r="BU1625" s="296">
        <f t="shared" si="497"/>
        <v>0</v>
      </c>
      <c r="BV1625" s="298">
        <f t="shared" si="498"/>
        <v>1</v>
      </c>
      <c r="BW1625" s="317">
        <v>0</v>
      </c>
      <c r="BX1625" s="296">
        <f t="shared" si="499"/>
        <v>0.43</v>
      </c>
      <c r="BY1625">
        <f t="shared" si="500"/>
        <v>0</v>
      </c>
      <c r="BZ1625" s="302">
        <f t="shared" si="501"/>
        <v>0</v>
      </c>
      <c r="CB1625" s="297">
        <v>0.6</v>
      </c>
      <c r="CC1625" s="297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25">
      <c r="B1626" s="314">
        <v>44372</v>
      </c>
      <c r="C1626" s="4" t="s">
        <v>1523</v>
      </c>
      <c r="D1626" s="4" t="s">
        <v>1524</v>
      </c>
      <c r="F1626" s="4" t="s">
        <v>90</v>
      </c>
      <c r="G1626" s="5" t="s">
        <v>1513</v>
      </c>
      <c r="H1626" s="5" t="s">
        <v>1526</v>
      </c>
      <c r="I1626" s="5" t="s">
        <v>18</v>
      </c>
      <c r="J1626" s="5" t="s">
        <v>10</v>
      </c>
      <c r="K1626" s="5">
        <v>12</v>
      </c>
      <c r="L1626" s="5" t="s">
        <v>1527</v>
      </c>
      <c r="M1626" s="5">
        <v>1100</v>
      </c>
      <c r="N1626" s="5" t="s">
        <v>170</v>
      </c>
      <c r="O1626" s="6" t="s">
        <v>81</v>
      </c>
      <c r="P1626" s="6" t="s">
        <v>1529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6" t="str">
        <f>+VLOOKUP(G1626,Liste!$A$7:$H$69,8,FALSE)</f>
        <v>Résineux</v>
      </c>
      <c r="BU1626" s="296">
        <f t="shared" si="497"/>
        <v>0</v>
      </c>
      <c r="BV1626" s="298">
        <f t="shared" si="498"/>
        <v>1</v>
      </c>
      <c r="BW1626" s="317">
        <v>0</v>
      </c>
      <c r="BX1626" s="296">
        <f t="shared" si="499"/>
        <v>0.43</v>
      </c>
      <c r="BY1626">
        <f t="shared" si="500"/>
        <v>0</v>
      </c>
      <c r="BZ1626" s="302">
        <f t="shared" si="501"/>
        <v>0</v>
      </c>
      <c r="CB1626" s="297">
        <v>0.6</v>
      </c>
      <c r="CC1626" s="297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25">
      <c r="B1627" s="314">
        <v>44372</v>
      </c>
      <c r="C1627" s="4" t="s">
        <v>1523</v>
      </c>
      <c r="D1627" s="4" t="s">
        <v>1524</v>
      </c>
      <c r="F1627" s="4" t="s">
        <v>90</v>
      </c>
      <c r="G1627" s="5" t="s">
        <v>1513</v>
      </c>
      <c r="H1627" s="5" t="s">
        <v>1526</v>
      </c>
      <c r="I1627" s="5" t="s">
        <v>18</v>
      </c>
      <c r="J1627" s="5" t="s">
        <v>10</v>
      </c>
      <c r="K1627" s="5">
        <v>12</v>
      </c>
      <c r="L1627" s="5" t="s">
        <v>1527</v>
      </c>
      <c r="M1627" s="5">
        <v>1100</v>
      </c>
      <c r="N1627" s="5" t="s">
        <v>170</v>
      </c>
      <c r="O1627" s="6" t="s">
        <v>81</v>
      </c>
      <c r="P1627" s="6" t="s">
        <v>1529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6" t="str">
        <f>+VLOOKUP(G1627,Liste!$A$7:$H$69,8,FALSE)</f>
        <v>Résineux</v>
      </c>
      <c r="BU1627" s="296">
        <f t="shared" si="497"/>
        <v>0</v>
      </c>
      <c r="BV1627" s="298">
        <f t="shared" si="498"/>
        <v>1</v>
      </c>
      <c r="BW1627" s="317">
        <v>0</v>
      </c>
      <c r="BX1627" s="296">
        <f t="shared" si="499"/>
        <v>0.43</v>
      </c>
      <c r="BY1627">
        <f t="shared" si="500"/>
        <v>0</v>
      </c>
      <c r="BZ1627" s="302">
        <f t="shared" si="501"/>
        <v>0</v>
      </c>
      <c r="CB1627" s="297">
        <v>0.6</v>
      </c>
      <c r="CC1627" s="297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25">
      <c r="B1628" s="314">
        <v>44372</v>
      </c>
      <c r="C1628" s="4" t="s">
        <v>1523</v>
      </c>
      <c r="D1628" s="4" t="s">
        <v>1524</v>
      </c>
      <c r="F1628" s="4" t="s">
        <v>90</v>
      </c>
      <c r="G1628" s="5" t="s">
        <v>1513</v>
      </c>
      <c r="H1628" s="5" t="s">
        <v>1526</v>
      </c>
      <c r="I1628" s="5" t="s">
        <v>18</v>
      </c>
      <c r="J1628" s="5" t="s">
        <v>10</v>
      </c>
      <c r="K1628" s="5">
        <v>12</v>
      </c>
      <c r="L1628" s="5" t="s">
        <v>1527</v>
      </c>
      <c r="M1628" s="5">
        <v>1100</v>
      </c>
      <c r="N1628" s="5" t="s">
        <v>170</v>
      </c>
      <c r="O1628" s="6" t="s">
        <v>81</v>
      </c>
      <c r="P1628" s="6" t="s">
        <v>1529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6" t="str">
        <f>+VLOOKUP(G1628,Liste!$A$7:$H$69,8,FALSE)</f>
        <v>Résineux</v>
      </c>
      <c r="BU1628" s="296">
        <f t="shared" si="497"/>
        <v>0</v>
      </c>
      <c r="BV1628" s="298">
        <f t="shared" si="498"/>
        <v>1</v>
      </c>
      <c r="BW1628" s="317">
        <v>0</v>
      </c>
      <c r="BX1628" s="296">
        <f t="shared" si="499"/>
        <v>0.43</v>
      </c>
      <c r="BY1628">
        <f t="shared" si="500"/>
        <v>0</v>
      </c>
      <c r="BZ1628" s="302">
        <f t="shared" si="501"/>
        <v>0</v>
      </c>
      <c r="CB1628" s="297">
        <v>0.6</v>
      </c>
      <c r="CC1628" s="297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25">
      <c r="B1629" s="314">
        <v>44372</v>
      </c>
      <c r="C1629" s="4" t="s">
        <v>1523</v>
      </c>
      <c r="D1629" s="4" t="s">
        <v>1524</v>
      </c>
      <c r="F1629" s="4" t="s">
        <v>90</v>
      </c>
      <c r="G1629" s="5" t="s">
        <v>1513</v>
      </c>
      <c r="H1629" s="5" t="s">
        <v>1526</v>
      </c>
      <c r="I1629" s="5" t="s">
        <v>18</v>
      </c>
      <c r="J1629" s="5" t="s">
        <v>10</v>
      </c>
      <c r="K1629" s="5">
        <v>12</v>
      </c>
      <c r="L1629" s="5" t="s">
        <v>1527</v>
      </c>
      <c r="M1629" s="5">
        <v>1100</v>
      </c>
      <c r="N1629" s="5" t="s">
        <v>170</v>
      </c>
      <c r="O1629" s="6" t="s">
        <v>81</v>
      </c>
      <c r="P1629" s="6" t="s">
        <v>1529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6" t="str">
        <f>+VLOOKUP(G1629,Liste!$A$7:$H$69,8,FALSE)</f>
        <v>Résineux</v>
      </c>
      <c r="BU1629" s="296">
        <f t="shared" si="497"/>
        <v>0</v>
      </c>
      <c r="BV1629" s="298">
        <f t="shared" si="498"/>
        <v>1</v>
      </c>
      <c r="BW1629" s="317">
        <v>0</v>
      </c>
      <c r="BX1629" s="296">
        <f t="shared" si="499"/>
        <v>0.43</v>
      </c>
      <c r="BY1629">
        <f t="shared" si="500"/>
        <v>0</v>
      </c>
      <c r="BZ1629" s="302">
        <f t="shared" si="501"/>
        <v>0</v>
      </c>
      <c r="CB1629" s="297">
        <v>0.6</v>
      </c>
      <c r="CC1629" s="297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25">
      <c r="B1630" s="314">
        <v>44372</v>
      </c>
      <c r="C1630" s="4" t="s">
        <v>1523</v>
      </c>
      <c r="D1630" s="4" t="s">
        <v>1524</v>
      </c>
      <c r="F1630" s="4" t="s">
        <v>90</v>
      </c>
      <c r="G1630" s="5" t="s">
        <v>1513</v>
      </c>
      <c r="H1630" s="5" t="s">
        <v>1526</v>
      </c>
      <c r="I1630" s="5" t="s">
        <v>18</v>
      </c>
      <c r="J1630" s="5" t="s">
        <v>10</v>
      </c>
      <c r="K1630" s="5">
        <v>12</v>
      </c>
      <c r="L1630" s="5" t="s">
        <v>1527</v>
      </c>
      <c r="M1630" s="5">
        <v>1100</v>
      </c>
      <c r="N1630" s="5" t="s">
        <v>170</v>
      </c>
      <c r="O1630" s="6" t="s">
        <v>81</v>
      </c>
      <c r="P1630" s="6" t="s">
        <v>1529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6" t="str">
        <f>+VLOOKUP(G1630,Liste!$A$7:$H$69,8,FALSE)</f>
        <v>Résineux</v>
      </c>
      <c r="BU1630" s="296">
        <f t="shared" si="497"/>
        <v>0</v>
      </c>
      <c r="BV1630" s="298">
        <f t="shared" si="498"/>
        <v>1</v>
      </c>
      <c r="BW1630" s="317">
        <v>0</v>
      </c>
      <c r="BX1630" s="296">
        <f t="shared" si="499"/>
        <v>0.43</v>
      </c>
      <c r="BY1630">
        <f t="shared" si="500"/>
        <v>0</v>
      </c>
      <c r="BZ1630" s="302">
        <f t="shared" si="501"/>
        <v>0</v>
      </c>
      <c r="CB1630" s="297">
        <v>0.6</v>
      </c>
      <c r="CC1630" s="297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25">
      <c r="B1631" s="314">
        <v>44372</v>
      </c>
      <c r="C1631" s="4" t="s">
        <v>1523</v>
      </c>
      <c r="D1631" s="4" t="s">
        <v>1524</v>
      </c>
      <c r="F1631" s="4" t="s">
        <v>90</v>
      </c>
      <c r="G1631" s="5" t="s">
        <v>1513</v>
      </c>
      <c r="H1631" s="5" t="s">
        <v>1526</v>
      </c>
      <c r="I1631" s="5" t="s">
        <v>18</v>
      </c>
      <c r="J1631" s="5" t="s">
        <v>10</v>
      </c>
      <c r="K1631" s="5">
        <v>12</v>
      </c>
      <c r="L1631" s="5" t="s">
        <v>1527</v>
      </c>
      <c r="M1631" s="5">
        <v>1100</v>
      </c>
      <c r="N1631" s="5" t="s">
        <v>170</v>
      </c>
      <c r="O1631" s="6" t="s">
        <v>81</v>
      </c>
      <c r="P1631" s="6" t="s">
        <v>1529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6" t="str">
        <f>+VLOOKUP(G1631,Liste!$A$7:$H$69,8,FALSE)</f>
        <v>Résineux</v>
      </c>
      <c r="BU1631" s="296">
        <f t="shared" si="497"/>
        <v>0</v>
      </c>
      <c r="BV1631" s="298">
        <f t="shared" si="498"/>
        <v>1</v>
      </c>
      <c r="BW1631" s="317">
        <v>0</v>
      </c>
      <c r="BX1631" s="296">
        <f t="shared" si="499"/>
        <v>0.43</v>
      </c>
      <c r="BY1631">
        <f t="shared" si="500"/>
        <v>0</v>
      </c>
      <c r="BZ1631" s="302">
        <f t="shared" si="501"/>
        <v>0</v>
      </c>
      <c r="CB1631" s="297">
        <v>0.6</v>
      </c>
      <c r="CC1631" s="297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25">
      <c r="B1632" s="314">
        <v>44372</v>
      </c>
      <c r="C1632" s="4" t="s">
        <v>1523</v>
      </c>
      <c r="D1632" s="4" t="s">
        <v>1524</v>
      </c>
      <c r="F1632" s="4" t="s">
        <v>90</v>
      </c>
      <c r="G1632" s="5" t="s">
        <v>1513</v>
      </c>
      <c r="H1632" s="5" t="s">
        <v>1526</v>
      </c>
      <c r="I1632" s="5" t="s">
        <v>18</v>
      </c>
      <c r="J1632" s="5" t="s">
        <v>10</v>
      </c>
      <c r="K1632" s="5">
        <v>12</v>
      </c>
      <c r="L1632" s="5" t="s">
        <v>1527</v>
      </c>
      <c r="M1632" s="5">
        <v>1100</v>
      </c>
      <c r="N1632" s="5" t="s">
        <v>170</v>
      </c>
      <c r="O1632" s="6" t="s">
        <v>81</v>
      </c>
      <c r="P1632" s="6" t="s">
        <v>1529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6" t="str">
        <f>+VLOOKUP(G1632,Liste!$A$7:$H$69,8,FALSE)</f>
        <v>Résineux</v>
      </c>
      <c r="BU1632" s="296">
        <f t="shared" si="497"/>
        <v>0</v>
      </c>
      <c r="BV1632" s="298">
        <f t="shared" si="498"/>
        <v>1</v>
      </c>
      <c r="BW1632" s="317">
        <v>0</v>
      </c>
      <c r="BX1632" s="296">
        <f t="shared" si="499"/>
        <v>0.43</v>
      </c>
      <c r="BY1632">
        <f t="shared" si="500"/>
        <v>0</v>
      </c>
      <c r="BZ1632" s="302">
        <f t="shared" si="501"/>
        <v>0</v>
      </c>
      <c r="CB1632" s="297">
        <v>0.6</v>
      </c>
      <c r="CC1632" s="297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25">
      <c r="B1633" s="314">
        <v>44372</v>
      </c>
      <c r="C1633" s="4" t="s">
        <v>1523</v>
      </c>
      <c r="D1633" s="4" t="s">
        <v>1524</v>
      </c>
      <c r="F1633" s="4" t="s">
        <v>90</v>
      </c>
      <c r="G1633" s="5" t="s">
        <v>1513</v>
      </c>
      <c r="H1633" s="5" t="s">
        <v>1526</v>
      </c>
      <c r="I1633" s="5" t="s">
        <v>18</v>
      </c>
      <c r="J1633" s="5" t="s">
        <v>10</v>
      </c>
      <c r="K1633" s="5">
        <v>12</v>
      </c>
      <c r="L1633" s="5" t="s">
        <v>1527</v>
      </c>
      <c r="M1633" s="5">
        <v>1100</v>
      </c>
      <c r="N1633" s="5" t="s">
        <v>170</v>
      </c>
      <c r="O1633" s="6" t="s">
        <v>81</v>
      </c>
      <c r="P1633" s="6" t="s">
        <v>1529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6" t="str">
        <f>+VLOOKUP(G1633,Liste!$A$7:$H$69,8,FALSE)</f>
        <v>Résineux</v>
      </c>
      <c r="BU1633" s="296">
        <f t="shared" si="497"/>
        <v>0</v>
      </c>
      <c r="BV1633" s="298">
        <f t="shared" si="498"/>
        <v>1</v>
      </c>
      <c r="BW1633" s="317">
        <v>0</v>
      </c>
      <c r="BX1633" s="296">
        <f t="shared" si="499"/>
        <v>0.43</v>
      </c>
      <c r="BY1633">
        <f t="shared" si="500"/>
        <v>0</v>
      </c>
      <c r="BZ1633" s="302">
        <f t="shared" si="501"/>
        <v>0</v>
      </c>
      <c r="CB1633" s="297">
        <v>0.6</v>
      </c>
      <c r="CC1633" s="297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25">
      <c r="B1634" s="314">
        <v>44372</v>
      </c>
      <c r="C1634" s="4" t="s">
        <v>1523</v>
      </c>
      <c r="D1634" s="4" t="s">
        <v>1524</v>
      </c>
      <c r="F1634" s="4" t="s">
        <v>90</v>
      </c>
      <c r="G1634" s="5" t="s">
        <v>1513</v>
      </c>
      <c r="H1634" s="5" t="s">
        <v>1526</v>
      </c>
      <c r="I1634" s="5" t="s">
        <v>18</v>
      </c>
      <c r="J1634" s="5" t="s">
        <v>10</v>
      </c>
      <c r="K1634" s="5">
        <v>12</v>
      </c>
      <c r="L1634" s="5" t="s">
        <v>1527</v>
      </c>
      <c r="M1634" s="5">
        <v>1100</v>
      </c>
      <c r="N1634" s="5" t="s">
        <v>170</v>
      </c>
      <c r="O1634" s="6" t="s">
        <v>81</v>
      </c>
      <c r="P1634" s="6" t="s">
        <v>1529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6" t="str">
        <f>+VLOOKUP(G1634,Liste!$A$7:$H$69,8,FALSE)</f>
        <v>Résineux</v>
      </c>
      <c r="BU1634" s="296">
        <f t="shared" si="497"/>
        <v>0</v>
      </c>
      <c r="BV1634" s="298">
        <f t="shared" si="498"/>
        <v>1</v>
      </c>
      <c r="BW1634" s="317">
        <v>0</v>
      </c>
      <c r="BX1634" s="296">
        <f t="shared" si="499"/>
        <v>0.43</v>
      </c>
      <c r="BY1634">
        <f t="shared" si="500"/>
        <v>0</v>
      </c>
      <c r="BZ1634" s="302">
        <f t="shared" si="501"/>
        <v>0</v>
      </c>
      <c r="CB1634" s="297">
        <v>0.6</v>
      </c>
      <c r="CC1634" s="297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25">
      <c r="B1635" s="314">
        <v>44372</v>
      </c>
      <c r="C1635" s="4" t="s">
        <v>1523</v>
      </c>
      <c r="D1635" s="4" t="s">
        <v>1524</v>
      </c>
      <c r="F1635" s="4" t="s">
        <v>90</v>
      </c>
      <c r="G1635" s="5" t="s">
        <v>1513</v>
      </c>
      <c r="H1635" s="5" t="s">
        <v>1526</v>
      </c>
      <c r="I1635" s="5" t="s">
        <v>18</v>
      </c>
      <c r="J1635" s="5" t="s">
        <v>10</v>
      </c>
      <c r="K1635" s="5">
        <v>12</v>
      </c>
      <c r="L1635" s="5" t="s">
        <v>1527</v>
      </c>
      <c r="M1635" s="5">
        <v>1100</v>
      </c>
      <c r="N1635" s="5" t="s">
        <v>170</v>
      </c>
      <c r="O1635" s="6" t="s">
        <v>81</v>
      </c>
      <c r="P1635" s="6" t="s">
        <v>1529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6" t="str">
        <f>+VLOOKUP(G1635,Liste!$A$7:$H$69,8,FALSE)</f>
        <v>Résineux</v>
      </c>
      <c r="BU1635" s="296">
        <f t="shared" si="497"/>
        <v>0</v>
      </c>
      <c r="BV1635" s="298">
        <f t="shared" si="498"/>
        <v>1</v>
      </c>
      <c r="BW1635" s="317">
        <v>0</v>
      </c>
      <c r="BX1635" s="296">
        <f t="shared" si="499"/>
        <v>0.43</v>
      </c>
      <c r="BY1635">
        <f t="shared" si="500"/>
        <v>0</v>
      </c>
      <c r="BZ1635" s="302">
        <f t="shared" si="501"/>
        <v>0</v>
      </c>
      <c r="CB1635" s="297">
        <v>0.6</v>
      </c>
      <c r="CC1635" s="297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25">
      <c r="B1636" s="314">
        <v>44372</v>
      </c>
      <c r="C1636" s="4" t="s">
        <v>1523</v>
      </c>
      <c r="D1636" s="4" t="s">
        <v>1524</v>
      </c>
      <c r="F1636" s="4" t="s">
        <v>90</v>
      </c>
      <c r="G1636" s="5" t="s">
        <v>1513</v>
      </c>
      <c r="H1636" s="5" t="s">
        <v>1526</v>
      </c>
      <c r="I1636" s="5" t="s">
        <v>18</v>
      </c>
      <c r="J1636" s="5" t="s">
        <v>10</v>
      </c>
      <c r="K1636" s="5">
        <v>12</v>
      </c>
      <c r="L1636" s="5" t="s">
        <v>1527</v>
      </c>
      <c r="M1636" s="5">
        <v>1100</v>
      </c>
      <c r="N1636" s="5" t="s">
        <v>170</v>
      </c>
      <c r="O1636" s="6" t="s">
        <v>81</v>
      </c>
      <c r="P1636" s="6" t="s">
        <v>1529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6" t="str">
        <f>+VLOOKUP(G1636,Liste!$A$7:$H$69,8,FALSE)</f>
        <v>Résineux</v>
      </c>
      <c r="BU1636" s="296">
        <f t="shared" si="497"/>
        <v>0</v>
      </c>
      <c r="BV1636" s="298">
        <f t="shared" si="498"/>
        <v>1</v>
      </c>
      <c r="BW1636" s="317">
        <v>0</v>
      </c>
      <c r="BX1636" s="296">
        <f t="shared" si="499"/>
        <v>0.43</v>
      </c>
      <c r="BY1636">
        <f t="shared" si="500"/>
        <v>0</v>
      </c>
      <c r="BZ1636" s="302">
        <f t="shared" si="501"/>
        <v>0</v>
      </c>
      <c r="CB1636" s="297">
        <v>0.6</v>
      </c>
      <c r="CC1636" s="297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25">
      <c r="B1637" s="314">
        <v>44372</v>
      </c>
      <c r="C1637" s="4" t="s">
        <v>1523</v>
      </c>
      <c r="D1637" s="4" t="s">
        <v>1524</v>
      </c>
      <c r="F1637" s="4" t="s">
        <v>90</v>
      </c>
      <c r="G1637" s="5" t="s">
        <v>1513</v>
      </c>
      <c r="H1637" s="5" t="s">
        <v>1526</v>
      </c>
      <c r="I1637" s="5" t="s">
        <v>18</v>
      </c>
      <c r="J1637" s="5" t="s">
        <v>10</v>
      </c>
      <c r="K1637" s="5">
        <v>12</v>
      </c>
      <c r="L1637" s="5" t="s">
        <v>1527</v>
      </c>
      <c r="M1637" s="5">
        <v>1100</v>
      </c>
      <c r="N1637" s="5" t="s">
        <v>170</v>
      </c>
      <c r="O1637" s="6" t="s">
        <v>81</v>
      </c>
      <c r="P1637" s="6" t="s">
        <v>1529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6" t="str">
        <f>+VLOOKUP(G1637,Liste!$A$7:$H$69,8,FALSE)</f>
        <v>Résineux</v>
      </c>
      <c r="BU1637" s="296">
        <f t="shared" si="497"/>
        <v>0</v>
      </c>
      <c r="BV1637" s="298">
        <f t="shared" si="498"/>
        <v>1</v>
      </c>
      <c r="BW1637" s="317">
        <v>0</v>
      </c>
      <c r="BX1637" s="296">
        <f t="shared" si="499"/>
        <v>0.43</v>
      </c>
      <c r="BY1637">
        <f t="shared" si="500"/>
        <v>0</v>
      </c>
      <c r="BZ1637" s="302">
        <f t="shared" si="501"/>
        <v>0</v>
      </c>
      <c r="CB1637" s="297">
        <v>0.6</v>
      </c>
      <c r="CC1637" s="297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25">
      <c r="B1638" s="314">
        <v>44372</v>
      </c>
      <c r="C1638" s="4" t="s">
        <v>1523</v>
      </c>
      <c r="D1638" s="4" t="s">
        <v>1524</v>
      </c>
      <c r="F1638" s="4" t="s">
        <v>90</v>
      </c>
      <c r="G1638" s="5" t="s">
        <v>1513</v>
      </c>
      <c r="H1638" s="5" t="s">
        <v>1526</v>
      </c>
      <c r="I1638" s="5" t="s">
        <v>18</v>
      </c>
      <c r="J1638" s="5" t="s">
        <v>10</v>
      </c>
      <c r="K1638" s="5">
        <v>12</v>
      </c>
      <c r="L1638" s="5" t="s">
        <v>1527</v>
      </c>
      <c r="M1638" s="5">
        <v>1100</v>
      </c>
      <c r="N1638" s="5" t="s">
        <v>170</v>
      </c>
      <c r="O1638" s="6" t="s">
        <v>81</v>
      </c>
      <c r="P1638" s="6" t="s">
        <v>1529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6" t="str">
        <f>+VLOOKUP(G1638,Liste!$A$7:$H$69,8,FALSE)</f>
        <v>Résineux</v>
      </c>
      <c r="BU1638" s="296">
        <f t="shared" si="497"/>
        <v>0</v>
      </c>
      <c r="BV1638" s="298">
        <f t="shared" si="498"/>
        <v>1</v>
      </c>
      <c r="BW1638" s="317">
        <v>0</v>
      </c>
      <c r="BX1638" s="296">
        <f t="shared" si="499"/>
        <v>0.43</v>
      </c>
      <c r="BY1638">
        <f t="shared" si="500"/>
        <v>0</v>
      </c>
      <c r="BZ1638" s="302">
        <f t="shared" si="501"/>
        <v>0</v>
      </c>
      <c r="CB1638" s="297">
        <v>0.6</v>
      </c>
      <c r="CC1638" s="297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25">
      <c r="B1639" s="314">
        <v>44372</v>
      </c>
      <c r="C1639" s="4" t="s">
        <v>1523</v>
      </c>
      <c r="D1639" s="4" t="s">
        <v>1524</v>
      </c>
      <c r="F1639" s="4" t="s">
        <v>90</v>
      </c>
      <c r="G1639" s="5" t="s">
        <v>1513</v>
      </c>
      <c r="H1639" s="5" t="s">
        <v>1526</v>
      </c>
      <c r="I1639" s="5" t="s">
        <v>18</v>
      </c>
      <c r="J1639" s="5" t="s">
        <v>10</v>
      </c>
      <c r="K1639" s="5">
        <v>12</v>
      </c>
      <c r="L1639" s="5" t="s">
        <v>1527</v>
      </c>
      <c r="M1639" s="5">
        <v>1100</v>
      </c>
      <c r="N1639" s="5" t="s">
        <v>170</v>
      </c>
      <c r="O1639" s="6" t="s">
        <v>81</v>
      </c>
      <c r="P1639" s="6" t="s">
        <v>1529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6" t="str">
        <f>+VLOOKUP(G1639,Liste!$A$7:$H$69,8,FALSE)</f>
        <v>Résineux</v>
      </c>
      <c r="BU1639" s="296">
        <f t="shared" si="497"/>
        <v>0</v>
      </c>
      <c r="BV1639" s="298">
        <f t="shared" si="498"/>
        <v>1</v>
      </c>
      <c r="BW1639" s="317">
        <v>0</v>
      </c>
      <c r="BX1639" s="296">
        <f t="shared" si="499"/>
        <v>0.43</v>
      </c>
      <c r="BY1639">
        <f t="shared" si="500"/>
        <v>0</v>
      </c>
      <c r="BZ1639" s="302">
        <f t="shared" si="501"/>
        <v>0</v>
      </c>
      <c r="CB1639" s="297">
        <v>0.6</v>
      </c>
      <c r="CC1639" s="297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25">
      <c r="B1640" s="314">
        <v>44372</v>
      </c>
      <c r="C1640" s="4" t="s">
        <v>1523</v>
      </c>
      <c r="D1640" s="4" t="s">
        <v>1524</v>
      </c>
      <c r="F1640" s="4" t="s">
        <v>90</v>
      </c>
      <c r="G1640" s="5" t="s">
        <v>1513</v>
      </c>
      <c r="H1640" s="5" t="s">
        <v>1526</v>
      </c>
      <c r="I1640" s="5" t="s">
        <v>18</v>
      </c>
      <c r="J1640" s="5" t="s">
        <v>10</v>
      </c>
      <c r="K1640" s="5">
        <v>12</v>
      </c>
      <c r="L1640" s="5" t="s">
        <v>1527</v>
      </c>
      <c r="M1640" s="5">
        <v>1100</v>
      </c>
      <c r="N1640" s="5" t="s">
        <v>170</v>
      </c>
      <c r="O1640" s="6" t="s">
        <v>81</v>
      </c>
      <c r="P1640" s="6" t="s">
        <v>1529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6" t="str">
        <f>+VLOOKUP(G1640,Liste!$A$7:$H$69,8,FALSE)</f>
        <v>Résineux</v>
      </c>
      <c r="BU1640" s="296">
        <f t="shared" si="497"/>
        <v>0</v>
      </c>
      <c r="BV1640" s="298">
        <f t="shared" si="498"/>
        <v>1</v>
      </c>
      <c r="BW1640" s="317">
        <v>0</v>
      </c>
      <c r="BX1640" s="296">
        <f t="shared" si="499"/>
        <v>0.43</v>
      </c>
      <c r="BY1640">
        <f t="shared" si="500"/>
        <v>0</v>
      </c>
      <c r="BZ1640" s="302">
        <f t="shared" si="501"/>
        <v>0</v>
      </c>
      <c r="CB1640" s="297">
        <v>0.6</v>
      </c>
      <c r="CC1640" s="297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25">
      <c r="B1641" s="314">
        <v>44372</v>
      </c>
      <c r="C1641" s="4" t="s">
        <v>1523</v>
      </c>
      <c r="D1641" s="4" t="s">
        <v>1524</v>
      </c>
      <c r="F1641" s="4" t="s">
        <v>90</v>
      </c>
      <c r="G1641" s="5" t="s">
        <v>1513</v>
      </c>
      <c r="H1641" s="5" t="s">
        <v>1526</v>
      </c>
      <c r="I1641" s="5" t="s">
        <v>18</v>
      </c>
      <c r="J1641" s="5" t="s">
        <v>10</v>
      </c>
      <c r="K1641" s="5">
        <v>12</v>
      </c>
      <c r="L1641" s="5" t="s">
        <v>1527</v>
      </c>
      <c r="M1641" s="5">
        <v>1100</v>
      </c>
      <c r="N1641" s="5" t="s">
        <v>170</v>
      </c>
      <c r="O1641" s="6" t="s">
        <v>81</v>
      </c>
      <c r="P1641" s="6" t="s">
        <v>1529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6" t="str">
        <f>+VLOOKUP(G1641,Liste!$A$7:$H$69,8,FALSE)</f>
        <v>Résineux</v>
      </c>
      <c r="BU1641" s="296">
        <f t="shared" si="497"/>
        <v>0</v>
      </c>
      <c r="BV1641" s="298">
        <f t="shared" si="498"/>
        <v>1</v>
      </c>
      <c r="BW1641" s="317">
        <v>0</v>
      </c>
      <c r="BX1641" s="296">
        <f t="shared" si="499"/>
        <v>0.43</v>
      </c>
      <c r="BY1641">
        <f t="shared" si="500"/>
        <v>0</v>
      </c>
      <c r="BZ1641" s="302">
        <f t="shared" si="501"/>
        <v>0</v>
      </c>
      <c r="CB1641" s="297">
        <v>0.6</v>
      </c>
      <c r="CC1641" s="297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25">
      <c r="B1642" s="314">
        <v>44372</v>
      </c>
      <c r="C1642" s="4" t="s">
        <v>1523</v>
      </c>
      <c r="D1642" s="4" t="s">
        <v>1524</v>
      </c>
      <c r="F1642" s="4" t="s">
        <v>90</v>
      </c>
      <c r="G1642" s="5" t="s">
        <v>1513</v>
      </c>
      <c r="H1642" s="5" t="s">
        <v>1526</v>
      </c>
      <c r="I1642" s="5" t="s">
        <v>18</v>
      </c>
      <c r="J1642" s="5" t="s">
        <v>10</v>
      </c>
      <c r="K1642" s="5">
        <v>12</v>
      </c>
      <c r="L1642" s="5" t="s">
        <v>1527</v>
      </c>
      <c r="M1642" s="5">
        <v>1100</v>
      </c>
      <c r="N1642" s="5" t="s">
        <v>170</v>
      </c>
      <c r="O1642" s="6" t="s">
        <v>81</v>
      </c>
      <c r="P1642" s="6" t="s">
        <v>1529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6" t="str">
        <f>+VLOOKUP(G1642,Liste!$A$7:$H$69,8,FALSE)</f>
        <v>Résineux</v>
      </c>
      <c r="BU1642" s="296">
        <f t="shared" si="497"/>
        <v>0</v>
      </c>
      <c r="BV1642" s="298">
        <f t="shared" si="498"/>
        <v>1</v>
      </c>
      <c r="BW1642" s="317">
        <v>0</v>
      </c>
      <c r="BX1642" s="296">
        <f t="shared" si="499"/>
        <v>0.43</v>
      </c>
      <c r="BY1642">
        <f t="shared" si="500"/>
        <v>0</v>
      </c>
      <c r="BZ1642" s="302">
        <f t="shared" si="501"/>
        <v>0</v>
      </c>
      <c r="CB1642" s="297">
        <v>0.6</v>
      </c>
      <c r="CC1642" s="297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25">
      <c r="B1643" s="314">
        <v>44372</v>
      </c>
      <c r="C1643" s="4" t="s">
        <v>1523</v>
      </c>
      <c r="D1643" s="4" t="s">
        <v>1524</v>
      </c>
      <c r="F1643" s="4" t="s">
        <v>90</v>
      </c>
      <c r="G1643" s="5" t="s">
        <v>1513</v>
      </c>
      <c r="H1643" s="5" t="s">
        <v>1526</v>
      </c>
      <c r="I1643" s="5" t="s">
        <v>18</v>
      </c>
      <c r="J1643" s="5" t="s">
        <v>10</v>
      </c>
      <c r="K1643" s="5">
        <v>12</v>
      </c>
      <c r="L1643" s="5" t="s">
        <v>1527</v>
      </c>
      <c r="M1643" s="5">
        <v>1100</v>
      </c>
      <c r="N1643" s="5" t="s">
        <v>170</v>
      </c>
      <c r="O1643" s="6" t="s">
        <v>81</v>
      </c>
      <c r="P1643" s="6" t="s">
        <v>1529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6" t="str">
        <f>+VLOOKUP(G1643,Liste!$A$7:$H$69,8,FALSE)</f>
        <v>Résineux</v>
      </c>
      <c r="BU1643" s="296">
        <f t="shared" si="497"/>
        <v>0</v>
      </c>
      <c r="BV1643" s="298">
        <f t="shared" si="498"/>
        <v>1</v>
      </c>
      <c r="BW1643" s="317">
        <v>0</v>
      </c>
      <c r="BX1643" s="296">
        <f t="shared" si="499"/>
        <v>0.43</v>
      </c>
      <c r="BY1643">
        <f t="shared" si="500"/>
        <v>0</v>
      </c>
      <c r="BZ1643" s="302">
        <f t="shared" si="501"/>
        <v>0</v>
      </c>
      <c r="CB1643" s="297">
        <v>0.6</v>
      </c>
      <c r="CC1643" s="297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25">
      <c r="B1644" s="314">
        <v>44372</v>
      </c>
      <c r="C1644" s="4" t="s">
        <v>1523</v>
      </c>
      <c r="D1644" s="4" t="s">
        <v>1524</v>
      </c>
      <c r="F1644" s="4" t="s">
        <v>90</v>
      </c>
      <c r="G1644" s="5" t="s">
        <v>1513</v>
      </c>
      <c r="H1644" s="5" t="s">
        <v>1526</v>
      </c>
      <c r="I1644" s="5" t="s">
        <v>18</v>
      </c>
      <c r="J1644" s="5" t="s">
        <v>10</v>
      </c>
      <c r="K1644" s="5">
        <v>12</v>
      </c>
      <c r="L1644" s="5" t="s">
        <v>1527</v>
      </c>
      <c r="M1644" s="5">
        <v>1100</v>
      </c>
      <c r="N1644" s="5" t="s">
        <v>170</v>
      </c>
      <c r="O1644" s="6" t="s">
        <v>81</v>
      </c>
      <c r="P1644" s="6" t="s">
        <v>1529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6" t="str">
        <f>+VLOOKUP(G1644,Liste!$A$7:$H$69,8,FALSE)</f>
        <v>Résineux</v>
      </c>
      <c r="BU1644" s="296">
        <f t="shared" si="497"/>
        <v>0</v>
      </c>
      <c r="BV1644" s="298">
        <f t="shared" si="498"/>
        <v>1</v>
      </c>
      <c r="BW1644" s="317">
        <v>0</v>
      </c>
      <c r="BX1644" s="296">
        <f t="shared" si="499"/>
        <v>0.43</v>
      </c>
      <c r="BY1644">
        <f t="shared" si="500"/>
        <v>0</v>
      </c>
      <c r="BZ1644" s="302">
        <f t="shared" si="501"/>
        <v>0</v>
      </c>
      <c r="CB1644" s="297">
        <v>0.6</v>
      </c>
      <c r="CC1644" s="297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25">
      <c r="B1645" s="314">
        <v>44372</v>
      </c>
      <c r="C1645" s="4" t="s">
        <v>1523</v>
      </c>
      <c r="D1645" s="4" t="s">
        <v>1524</v>
      </c>
      <c r="F1645" s="4" t="s">
        <v>90</v>
      </c>
      <c r="G1645" s="5" t="s">
        <v>1513</v>
      </c>
      <c r="H1645" s="5" t="s">
        <v>1526</v>
      </c>
      <c r="I1645" s="5" t="s">
        <v>18</v>
      </c>
      <c r="J1645" s="5" t="s">
        <v>10</v>
      </c>
      <c r="K1645" s="5">
        <v>12</v>
      </c>
      <c r="L1645" s="5" t="s">
        <v>1527</v>
      </c>
      <c r="M1645" s="5">
        <v>1100</v>
      </c>
      <c r="N1645" s="5" t="s">
        <v>170</v>
      </c>
      <c r="O1645" s="6" t="s">
        <v>81</v>
      </c>
      <c r="P1645" s="6" t="s">
        <v>1529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6" t="str">
        <f>+VLOOKUP(G1645,Liste!$A$7:$H$69,8,FALSE)</f>
        <v>Résineux</v>
      </c>
      <c r="BU1645" s="296">
        <f t="shared" si="497"/>
        <v>0</v>
      </c>
      <c r="BV1645" s="298">
        <f t="shared" si="498"/>
        <v>1</v>
      </c>
      <c r="BW1645" s="317">
        <v>0</v>
      </c>
      <c r="BX1645" s="296">
        <f t="shared" si="499"/>
        <v>0.43</v>
      </c>
      <c r="BY1645">
        <f t="shared" si="500"/>
        <v>0</v>
      </c>
      <c r="BZ1645" s="302">
        <f t="shared" si="501"/>
        <v>0</v>
      </c>
      <c r="CB1645" s="297">
        <v>0.6</v>
      </c>
      <c r="CC1645" s="297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25">
      <c r="B1646" s="314">
        <v>44372</v>
      </c>
      <c r="C1646" s="4" t="s">
        <v>1523</v>
      </c>
      <c r="D1646" s="4" t="s">
        <v>1524</v>
      </c>
      <c r="F1646" s="4" t="s">
        <v>90</v>
      </c>
      <c r="G1646" s="5" t="s">
        <v>1513</v>
      </c>
      <c r="H1646" s="5" t="s">
        <v>1526</v>
      </c>
      <c r="I1646" s="5" t="s">
        <v>18</v>
      </c>
      <c r="J1646" s="5" t="s">
        <v>10</v>
      </c>
      <c r="K1646" s="5">
        <v>12</v>
      </c>
      <c r="L1646" s="5" t="s">
        <v>1527</v>
      </c>
      <c r="M1646" s="5">
        <v>1100</v>
      </c>
      <c r="N1646" s="5" t="s">
        <v>170</v>
      </c>
      <c r="O1646" s="6" t="s">
        <v>81</v>
      </c>
      <c r="P1646" s="6" t="s">
        <v>1529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6" t="str">
        <f>+VLOOKUP(G1646,Liste!$A$7:$H$69,8,FALSE)</f>
        <v>Résineux</v>
      </c>
      <c r="BU1646" s="296">
        <f t="shared" si="497"/>
        <v>0</v>
      </c>
      <c r="BV1646" s="298">
        <f t="shared" si="498"/>
        <v>1</v>
      </c>
      <c r="BW1646" s="317">
        <v>0</v>
      </c>
      <c r="BX1646" s="296">
        <f t="shared" si="499"/>
        <v>0.43</v>
      </c>
      <c r="BY1646">
        <f t="shared" si="500"/>
        <v>0</v>
      </c>
      <c r="BZ1646" s="302">
        <f t="shared" si="501"/>
        <v>0</v>
      </c>
      <c r="CB1646" s="297">
        <v>0.6</v>
      </c>
      <c r="CC1646" s="297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25">
      <c r="B1647" s="314">
        <v>44372</v>
      </c>
      <c r="C1647" s="4" t="s">
        <v>1523</v>
      </c>
      <c r="D1647" s="4" t="s">
        <v>1524</v>
      </c>
      <c r="F1647" s="4" t="s">
        <v>90</v>
      </c>
      <c r="G1647" s="5" t="s">
        <v>1513</v>
      </c>
      <c r="H1647" s="5" t="s">
        <v>1526</v>
      </c>
      <c r="I1647" s="5" t="s">
        <v>18</v>
      </c>
      <c r="J1647" s="5" t="s">
        <v>10</v>
      </c>
      <c r="K1647" s="5">
        <v>12</v>
      </c>
      <c r="L1647" s="5" t="s">
        <v>1527</v>
      </c>
      <c r="M1647" s="5">
        <v>1100</v>
      </c>
      <c r="N1647" s="5" t="s">
        <v>170</v>
      </c>
      <c r="O1647" s="6" t="s">
        <v>81</v>
      </c>
      <c r="P1647" s="6" t="s">
        <v>1529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6" t="str">
        <f>+VLOOKUP(G1647,Liste!$A$7:$H$69,8,FALSE)</f>
        <v>Résineux</v>
      </c>
      <c r="BU1647" s="296">
        <f t="shared" si="497"/>
        <v>0</v>
      </c>
      <c r="BV1647" s="298">
        <f t="shared" si="498"/>
        <v>1</v>
      </c>
      <c r="BW1647" s="317">
        <v>0</v>
      </c>
      <c r="BX1647" s="296">
        <f t="shared" si="499"/>
        <v>0.43</v>
      </c>
      <c r="BY1647">
        <f t="shared" si="500"/>
        <v>0</v>
      </c>
      <c r="BZ1647" s="302">
        <f t="shared" si="501"/>
        <v>0</v>
      </c>
      <c r="CB1647" s="297">
        <v>0.6</v>
      </c>
      <c r="CC1647" s="297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25">
      <c r="B1648" s="314">
        <v>44372</v>
      </c>
      <c r="C1648" s="4" t="s">
        <v>1523</v>
      </c>
      <c r="D1648" s="4" t="s">
        <v>1524</v>
      </c>
      <c r="F1648" s="4" t="s">
        <v>90</v>
      </c>
      <c r="G1648" s="5" t="s">
        <v>1513</v>
      </c>
      <c r="H1648" s="5" t="s">
        <v>1526</v>
      </c>
      <c r="I1648" s="5" t="s">
        <v>18</v>
      </c>
      <c r="J1648" s="5" t="s">
        <v>10</v>
      </c>
      <c r="K1648" s="5">
        <v>12</v>
      </c>
      <c r="L1648" s="5" t="s">
        <v>1527</v>
      </c>
      <c r="M1648" s="5">
        <v>1100</v>
      </c>
      <c r="N1648" s="5" t="s">
        <v>170</v>
      </c>
      <c r="O1648" s="6" t="s">
        <v>81</v>
      </c>
      <c r="P1648" s="6" t="s">
        <v>1529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6" t="str">
        <f>+VLOOKUP(G1648,Liste!$A$7:$H$69,8,FALSE)</f>
        <v>Résineux</v>
      </c>
      <c r="BU1648" s="296">
        <f t="shared" si="497"/>
        <v>0</v>
      </c>
      <c r="BV1648" s="298">
        <f t="shared" si="498"/>
        <v>1</v>
      </c>
      <c r="BW1648" s="317">
        <v>0</v>
      </c>
      <c r="BX1648" s="296">
        <f t="shared" si="499"/>
        <v>0.43</v>
      </c>
      <c r="BY1648">
        <f t="shared" si="500"/>
        <v>0</v>
      </c>
      <c r="BZ1648" s="302">
        <f t="shared" si="501"/>
        <v>0</v>
      </c>
      <c r="CB1648" s="297">
        <v>0.6</v>
      </c>
      <c r="CC1648" s="297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25">
      <c r="B1649" s="314">
        <v>44372</v>
      </c>
      <c r="C1649" s="4" t="s">
        <v>1523</v>
      </c>
      <c r="D1649" s="4" t="s">
        <v>1524</v>
      </c>
      <c r="F1649" s="4" t="s">
        <v>90</v>
      </c>
      <c r="G1649" s="5" t="s">
        <v>1513</v>
      </c>
      <c r="H1649" s="5" t="s">
        <v>1526</v>
      </c>
      <c r="I1649" s="5" t="s">
        <v>18</v>
      </c>
      <c r="J1649" s="5" t="s">
        <v>10</v>
      </c>
      <c r="K1649" s="5">
        <v>12</v>
      </c>
      <c r="L1649" s="5" t="s">
        <v>1527</v>
      </c>
      <c r="M1649" s="5">
        <v>1100</v>
      </c>
      <c r="N1649" s="5" t="s">
        <v>170</v>
      </c>
      <c r="O1649" s="6" t="s">
        <v>81</v>
      </c>
      <c r="P1649" s="6" t="s">
        <v>1529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6" t="str">
        <f>+VLOOKUP(G1649,Liste!$A$7:$H$69,8,FALSE)</f>
        <v>Résineux</v>
      </c>
      <c r="BU1649" s="296">
        <f t="shared" si="497"/>
        <v>0</v>
      </c>
      <c r="BV1649" s="298">
        <f t="shared" si="498"/>
        <v>1</v>
      </c>
      <c r="BW1649" s="317">
        <v>0</v>
      </c>
      <c r="BX1649" s="296">
        <f t="shared" si="499"/>
        <v>0.43</v>
      </c>
      <c r="BY1649">
        <f t="shared" si="500"/>
        <v>0</v>
      </c>
      <c r="BZ1649" s="302">
        <f t="shared" si="501"/>
        <v>0</v>
      </c>
      <c r="CB1649" s="297">
        <v>0.6</v>
      </c>
      <c r="CC1649" s="297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25">
      <c r="B1650" s="314">
        <v>44372</v>
      </c>
      <c r="C1650" s="4" t="s">
        <v>1523</v>
      </c>
      <c r="D1650" s="4" t="s">
        <v>1524</v>
      </c>
      <c r="F1650" s="4" t="s">
        <v>90</v>
      </c>
      <c r="G1650" s="5" t="s">
        <v>1513</v>
      </c>
      <c r="H1650" s="5" t="s">
        <v>1526</v>
      </c>
      <c r="I1650" s="5" t="s">
        <v>18</v>
      </c>
      <c r="J1650" s="5" t="s">
        <v>10</v>
      </c>
      <c r="K1650" s="5">
        <v>12</v>
      </c>
      <c r="L1650" s="5" t="s">
        <v>1527</v>
      </c>
      <c r="M1650" s="5">
        <v>1100</v>
      </c>
      <c r="N1650" s="5" t="s">
        <v>170</v>
      </c>
      <c r="O1650" s="6" t="s">
        <v>81</v>
      </c>
      <c r="P1650" s="6" t="s">
        <v>1529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6" t="str">
        <f>+VLOOKUP(G1650,Liste!$A$7:$H$69,8,FALSE)</f>
        <v>Résineux</v>
      </c>
      <c r="BU1650" s="296">
        <f t="shared" si="497"/>
        <v>0</v>
      </c>
      <c r="BV1650" s="298">
        <f t="shared" si="498"/>
        <v>1</v>
      </c>
      <c r="BW1650" s="317">
        <v>0</v>
      </c>
      <c r="BX1650" s="296">
        <f t="shared" si="499"/>
        <v>0.43</v>
      </c>
      <c r="BY1650">
        <f t="shared" si="500"/>
        <v>0</v>
      </c>
      <c r="BZ1650" s="302">
        <f t="shared" si="501"/>
        <v>0</v>
      </c>
      <c r="CB1650" s="297">
        <v>0.6</v>
      </c>
      <c r="CC1650" s="297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25">
      <c r="B1651" s="314">
        <v>44372</v>
      </c>
      <c r="C1651" s="4" t="s">
        <v>1523</v>
      </c>
      <c r="D1651" s="4" t="s">
        <v>1524</v>
      </c>
      <c r="F1651" s="4" t="s">
        <v>90</v>
      </c>
      <c r="G1651" s="5" t="s">
        <v>1513</v>
      </c>
      <c r="H1651" s="5" t="s">
        <v>1526</v>
      </c>
      <c r="I1651" s="5" t="s">
        <v>18</v>
      </c>
      <c r="J1651" s="5" t="s">
        <v>10</v>
      </c>
      <c r="K1651" s="5">
        <v>12</v>
      </c>
      <c r="L1651" s="5" t="s">
        <v>1527</v>
      </c>
      <c r="M1651" s="5">
        <v>1100</v>
      </c>
      <c r="N1651" s="5" t="s">
        <v>170</v>
      </c>
      <c r="O1651" s="6" t="s">
        <v>81</v>
      </c>
      <c r="P1651" s="6" t="s">
        <v>1529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6" t="str">
        <f>+VLOOKUP(G1651,Liste!$A$7:$H$69,8,FALSE)</f>
        <v>Résineux</v>
      </c>
      <c r="BU1651" s="296">
        <f t="shared" si="497"/>
        <v>0</v>
      </c>
      <c r="BV1651" s="298">
        <f t="shared" si="498"/>
        <v>1</v>
      </c>
      <c r="BW1651" s="317">
        <v>0</v>
      </c>
      <c r="BX1651" s="296">
        <f t="shared" si="499"/>
        <v>0.43</v>
      </c>
      <c r="BY1651">
        <f t="shared" si="500"/>
        <v>0</v>
      </c>
      <c r="BZ1651" s="302">
        <f t="shared" si="501"/>
        <v>0</v>
      </c>
      <c r="CB1651" s="297">
        <v>0.6</v>
      </c>
      <c r="CC1651" s="297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25">
      <c r="B1652" s="314">
        <v>44372</v>
      </c>
      <c r="C1652" s="4" t="s">
        <v>1523</v>
      </c>
      <c r="D1652" s="4" t="s">
        <v>1524</v>
      </c>
      <c r="F1652" s="4" t="s">
        <v>90</v>
      </c>
      <c r="G1652" s="5" t="s">
        <v>1513</v>
      </c>
      <c r="H1652" s="5" t="s">
        <v>1526</v>
      </c>
      <c r="I1652" s="5" t="s">
        <v>18</v>
      </c>
      <c r="J1652" s="5" t="s">
        <v>10</v>
      </c>
      <c r="K1652" s="5">
        <v>12</v>
      </c>
      <c r="L1652" s="5" t="s">
        <v>1527</v>
      </c>
      <c r="M1652" s="5">
        <v>1100</v>
      </c>
      <c r="N1652" s="5" t="s">
        <v>170</v>
      </c>
      <c r="O1652" s="6" t="s">
        <v>81</v>
      </c>
      <c r="P1652" s="6" t="s">
        <v>1529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6" t="str">
        <f>+VLOOKUP(G1652,Liste!$A$7:$H$69,8,FALSE)</f>
        <v>Résineux</v>
      </c>
      <c r="BU1652" s="296">
        <f t="shared" si="497"/>
        <v>0</v>
      </c>
      <c r="BV1652" s="298">
        <f t="shared" si="498"/>
        <v>1</v>
      </c>
      <c r="BW1652" s="317">
        <v>0</v>
      </c>
      <c r="BX1652" s="296">
        <f t="shared" si="499"/>
        <v>0.43</v>
      </c>
      <c r="BY1652">
        <f t="shared" si="500"/>
        <v>0</v>
      </c>
      <c r="BZ1652" s="302">
        <f t="shared" si="501"/>
        <v>0</v>
      </c>
      <c r="CB1652" s="297">
        <v>0.6</v>
      </c>
      <c r="CC1652" s="297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25">
      <c r="B1653" s="314">
        <v>44372</v>
      </c>
      <c r="C1653" s="4" t="s">
        <v>1523</v>
      </c>
      <c r="D1653" s="4" t="s">
        <v>1524</v>
      </c>
      <c r="F1653" s="4" t="s">
        <v>90</v>
      </c>
      <c r="G1653" s="5" t="s">
        <v>1513</v>
      </c>
      <c r="H1653" s="5" t="s">
        <v>1526</v>
      </c>
      <c r="I1653" s="5" t="s">
        <v>18</v>
      </c>
      <c r="J1653" s="5" t="s">
        <v>10</v>
      </c>
      <c r="K1653" s="5">
        <v>12</v>
      </c>
      <c r="L1653" s="5" t="s">
        <v>1527</v>
      </c>
      <c r="M1653" s="5">
        <v>1100</v>
      </c>
      <c r="N1653" s="5" t="s">
        <v>170</v>
      </c>
      <c r="O1653" s="6" t="s">
        <v>81</v>
      </c>
      <c r="P1653" s="6" t="s">
        <v>1529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6" t="str">
        <f>+VLOOKUP(G1653,Liste!$A$7:$H$69,8,FALSE)</f>
        <v>Résineux</v>
      </c>
      <c r="BU1653" s="296">
        <f t="shared" si="497"/>
        <v>0</v>
      </c>
      <c r="BV1653" s="298">
        <f t="shared" si="498"/>
        <v>1</v>
      </c>
      <c r="BW1653" s="317">
        <v>0</v>
      </c>
      <c r="BX1653" s="296">
        <f t="shared" si="499"/>
        <v>0.43</v>
      </c>
      <c r="BY1653">
        <f t="shared" si="500"/>
        <v>0</v>
      </c>
      <c r="BZ1653" s="302">
        <f t="shared" si="501"/>
        <v>0</v>
      </c>
      <c r="CB1653" s="297">
        <v>0.6</v>
      </c>
      <c r="CC1653" s="297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25">
      <c r="B1654" s="314">
        <v>44372</v>
      </c>
      <c r="C1654" s="4" t="s">
        <v>1523</v>
      </c>
      <c r="D1654" s="4" t="s">
        <v>1524</v>
      </c>
      <c r="F1654" s="4" t="s">
        <v>90</v>
      </c>
      <c r="G1654" s="5" t="s">
        <v>1513</v>
      </c>
      <c r="H1654" s="5" t="s">
        <v>1526</v>
      </c>
      <c r="I1654" s="5" t="s">
        <v>18</v>
      </c>
      <c r="J1654" s="5" t="s">
        <v>10</v>
      </c>
      <c r="K1654" s="5">
        <v>12</v>
      </c>
      <c r="L1654" s="5" t="s">
        <v>1527</v>
      </c>
      <c r="M1654" s="5">
        <v>1100</v>
      </c>
      <c r="N1654" s="5" t="s">
        <v>170</v>
      </c>
      <c r="O1654" s="6" t="s">
        <v>81</v>
      </c>
      <c r="P1654" s="6" t="s">
        <v>1529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6" t="str">
        <f>+VLOOKUP(G1654,Liste!$A$7:$H$69,8,FALSE)</f>
        <v>Résineux</v>
      </c>
      <c r="BU1654" s="296">
        <f t="shared" si="497"/>
        <v>0</v>
      </c>
      <c r="BV1654" s="298">
        <f t="shared" si="498"/>
        <v>1</v>
      </c>
      <c r="BW1654" s="317">
        <v>0</v>
      </c>
      <c r="BX1654" s="296">
        <f t="shared" si="499"/>
        <v>0.43</v>
      </c>
      <c r="BY1654">
        <f t="shared" si="500"/>
        <v>0</v>
      </c>
      <c r="BZ1654" s="302">
        <f t="shared" si="501"/>
        <v>0</v>
      </c>
      <c r="CB1654" s="297">
        <v>0.6</v>
      </c>
      <c r="CC1654" s="297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25">
      <c r="B1655" s="314">
        <v>44372</v>
      </c>
      <c r="C1655" s="4" t="s">
        <v>1523</v>
      </c>
      <c r="D1655" s="4" t="s">
        <v>1524</v>
      </c>
      <c r="F1655" s="4" t="s">
        <v>90</v>
      </c>
      <c r="G1655" s="5" t="s">
        <v>1513</v>
      </c>
      <c r="H1655" s="5" t="s">
        <v>1526</v>
      </c>
      <c r="I1655" s="5" t="s">
        <v>18</v>
      </c>
      <c r="J1655" s="5" t="s">
        <v>10</v>
      </c>
      <c r="K1655" s="5">
        <v>12</v>
      </c>
      <c r="L1655" s="5" t="s">
        <v>1527</v>
      </c>
      <c r="M1655" s="5">
        <v>1100</v>
      </c>
      <c r="N1655" s="5" t="s">
        <v>170</v>
      </c>
      <c r="O1655" s="6" t="s">
        <v>81</v>
      </c>
      <c r="P1655" s="6" t="s">
        <v>1529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6" t="str">
        <f>+VLOOKUP(G1655,Liste!$A$7:$H$69,8,FALSE)</f>
        <v>Résineux</v>
      </c>
      <c r="BU1655" s="296">
        <f t="shared" si="497"/>
        <v>0</v>
      </c>
      <c r="BV1655" s="298">
        <f t="shared" si="498"/>
        <v>1</v>
      </c>
      <c r="BW1655" s="317">
        <v>0</v>
      </c>
      <c r="BX1655" s="296">
        <f t="shared" si="499"/>
        <v>0.43</v>
      </c>
      <c r="BY1655">
        <f t="shared" si="500"/>
        <v>0</v>
      </c>
      <c r="BZ1655" s="302">
        <f t="shared" si="501"/>
        <v>0</v>
      </c>
      <c r="CB1655" s="297">
        <v>0.6</v>
      </c>
      <c r="CC1655" s="297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25">
      <c r="B1656" s="314">
        <v>44372</v>
      </c>
      <c r="C1656" s="4" t="s">
        <v>1523</v>
      </c>
      <c r="D1656" s="4" t="s">
        <v>1524</v>
      </c>
      <c r="F1656" s="4" t="s">
        <v>90</v>
      </c>
      <c r="G1656" s="5" t="s">
        <v>1513</v>
      </c>
      <c r="H1656" s="5" t="s">
        <v>1526</v>
      </c>
      <c r="I1656" s="5" t="s">
        <v>18</v>
      </c>
      <c r="J1656" s="5" t="s">
        <v>10</v>
      </c>
      <c r="K1656" s="5">
        <v>12</v>
      </c>
      <c r="L1656" s="5" t="s">
        <v>1527</v>
      </c>
      <c r="M1656" s="5">
        <v>1100</v>
      </c>
      <c r="N1656" s="5" t="s">
        <v>170</v>
      </c>
      <c r="O1656" s="6" t="s">
        <v>81</v>
      </c>
      <c r="P1656" s="6" t="s">
        <v>1529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6" t="str">
        <f>+VLOOKUP(G1656,Liste!$A$7:$H$69,8,FALSE)</f>
        <v>Résineux</v>
      </c>
      <c r="BU1656" s="296">
        <f t="shared" si="497"/>
        <v>0</v>
      </c>
      <c r="BV1656" s="298">
        <f t="shared" si="498"/>
        <v>1</v>
      </c>
      <c r="BW1656" s="317">
        <v>0</v>
      </c>
      <c r="BX1656" s="296">
        <f t="shared" si="499"/>
        <v>0.43</v>
      </c>
      <c r="BY1656">
        <f t="shared" si="500"/>
        <v>0</v>
      </c>
      <c r="BZ1656" s="302">
        <f t="shared" si="501"/>
        <v>0</v>
      </c>
      <c r="CB1656" s="297">
        <v>0.6</v>
      </c>
      <c r="CC1656" s="297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25">
      <c r="B1657" s="314">
        <v>44372</v>
      </c>
      <c r="C1657" s="4" t="s">
        <v>1523</v>
      </c>
      <c r="D1657" s="4" t="s">
        <v>1524</v>
      </c>
      <c r="F1657" s="4" t="s">
        <v>90</v>
      </c>
      <c r="G1657" s="5" t="s">
        <v>1513</v>
      </c>
      <c r="H1657" s="5" t="s">
        <v>1526</v>
      </c>
      <c r="I1657" s="5" t="s">
        <v>18</v>
      </c>
      <c r="J1657" s="5" t="s">
        <v>10</v>
      </c>
      <c r="K1657" s="5">
        <v>12</v>
      </c>
      <c r="L1657" s="5" t="s">
        <v>1527</v>
      </c>
      <c r="M1657" s="5">
        <v>1100</v>
      </c>
      <c r="N1657" s="5" t="s">
        <v>170</v>
      </c>
      <c r="O1657" s="6" t="s">
        <v>81</v>
      </c>
      <c r="P1657" s="6" t="s">
        <v>1529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6" t="str">
        <f>+VLOOKUP(G1657,Liste!$A$7:$H$69,8,FALSE)</f>
        <v>Résineux</v>
      </c>
      <c r="BU1657" s="296">
        <f t="shared" si="497"/>
        <v>0</v>
      </c>
      <c r="BV1657" s="298">
        <f t="shared" si="498"/>
        <v>1</v>
      </c>
      <c r="BW1657" s="317">
        <v>0</v>
      </c>
      <c r="BX1657" s="296">
        <f t="shared" si="499"/>
        <v>0.43</v>
      </c>
      <c r="BY1657">
        <f t="shared" si="500"/>
        <v>0</v>
      </c>
      <c r="BZ1657" s="302">
        <f t="shared" si="501"/>
        <v>0</v>
      </c>
      <c r="CB1657" s="297">
        <v>0.6</v>
      </c>
      <c r="CC1657" s="297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25">
      <c r="B1658" s="314">
        <v>44372</v>
      </c>
      <c r="C1658" s="4" t="s">
        <v>1523</v>
      </c>
      <c r="D1658" s="4" t="s">
        <v>1524</v>
      </c>
      <c r="F1658" s="4" t="s">
        <v>90</v>
      </c>
      <c r="G1658" s="5" t="s">
        <v>1513</v>
      </c>
      <c r="H1658" s="5" t="s">
        <v>1526</v>
      </c>
      <c r="I1658" s="5" t="s">
        <v>18</v>
      </c>
      <c r="J1658" s="5" t="s">
        <v>10</v>
      </c>
      <c r="K1658" s="5">
        <v>12</v>
      </c>
      <c r="L1658" s="5" t="s">
        <v>1527</v>
      </c>
      <c r="M1658" s="5">
        <v>1100</v>
      </c>
      <c r="N1658" s="5" t="s">
        <v>170</v>
      </c>
      <c r="O1658" s="6" t="s">
        <v>81</v>
      </c>
      <c r="P1658" s="6" t="s">
        <v>1529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6" t="str">
        <f>+VLOOKUP(G1658,Liste!$A$7:$H$69,8,FALSE)</f>
        <v>Résineux</v>
      </c>
      <c r="BU1658" s="296">
        <f t="shared" si="497"/>
        <v>0</v>
      </c>
      <c r="BV1658" s="298">
        <f t="shared" si="498"/>
        <v>1</v>
      </c>
      <c r="BW1658" s="317">
        <v>0</v>
      </c>
      <c r="BX1658" s="296">
        <f t="shared" si="499"/>
        <v>0.43</v>
      </c>
      <c r="BY1658">
        <f t="shared" si="500"/>
        <v>0</v>
      </c>
      <c r="BZ1658" s="302">
        <f t="shared" si="501"/>
        <v>0</v>
      </c>
      <c r="CB1658" s="297">
        <v>0.6</v>
      </c>
      <c r="CC1658" s="297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25">
      <c r="B1659" s="314">
        <v>44372</v>
      </c>
      <c r="C1659" s="4" t="s">
        <v>1523</v>
      </c>
      <c r="D1659" s="4" t="s">
        <v>1524</v>
      </c>
      <c r="F1659" s="4" t="s">
        <v>90</v>
      </c>
      <c r="G1659" s="5" t="s">
        <v>1513</v>
      </c>
      <c r="H1659" s="5" t="s">
        <v>1526</v>
      </c>
      <c r="I1659" s="5" t="s">
        <v>18</v>
      </c>
      <c r="J1659" s="5" t="s">
        <v>10</v>
      </c>
      <c r="K1659" s="5">
        <v>12</v>
      </c>
      <c r="L1659" s="5" t="s">
        <v>1527</v>
      </c>
      <c r="M1659" s="5">
        <v>1100</v>
      </c>
      <c r="N1659" s="5" t="s">
        <v>170</v>
      </c>
      <c r="O1659" s="6" t="s">
        <v>81</v>
      </c>
      <c r="P1659" s="6" t="s">
        <v>1529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6" t="str">
        <f>+VLOOKUP(G1659,Liste!$A$7:$H$69,8,FALSE)</f>
        <v>Résineux</v>
      </c>
      <c r="BU1659" s="296">
        <f t="shared" si="497"/>
        <v>0</v>
      </c>
      <c r="BV1659" s="298">
        <f t="shared" si="498"/>
        <v>1</v>
      </c>
      <c r="BW1659" s="317">
        <v>0</v>
      </c>
      <c r="BX1659" s="296">
        <f t="shared" si="499"/>
        <v>0.43</v>
      </c>
      <c r="BY1659">
        <f t="shared" si="500"/>
        <v>0</v>
      </c>
      <c r="BZ1659" s="302">
        <f t="shared" si="501"/>
        <v>0</v>
      </c>
      <c r="CB1659" s="297">
        <v>0.6</v>
      </c>
      <c r="CC1659" s="297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25">
      <c r="B1660" s="314">
        <v>44372</v>
      </c>
      <c r="C1660" s="4" t="s">
        <v>1523</v>
      </c>
      <c r="D1660" s="4" t="s">
        <v>1524</v>
      </c>
      <c r="F1660" s="4" t="s">
        <v>90</v>
      </c>
      <c r="G1660" s="5" t="s">
        <v>1513</v>
      </c>
      <c r="H1660" s="5" t="s">
        <v>1526</v>
      </c>
      <c r="I1660" s="5" t="s">
        <v>18</v>
      </c>
      <c r="J1660" s="5" t="s">
        <v>10</v>
      </c>
      <c r="K1660" s="5">
        <v>12</v>
      </c>
      <c r="L1660" s="5" t="s">
        <v>1527</v>
      </c>
      <c r="M1660" s="5">
        <v>1100</v>
      </c>
      <c r="N1660" s="5" t="s">
        <v>170</v>
      </c>
      <c r="O1660" s="6" t="s">
        <v>81</v>
      </c>
      <c r="P1660" s="6" t="s">
        <v>1529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6" t="str">
        <f>+VLOOKUP(G1660,Liste!$A$7:$H$69,8,FALSE)</f>
        <v>Résineux</v>
      </c>
      <c r="BU1660" s="296">
        <f t="shared" si="497"/>
        <v>0</v>
      </c>
      <c r="BV1660" s="298">
        <f t="shared" si="498"/>
        <v>1</v>
      </c>
      <c r="BW1660" s="317">
        <v>0</v>
      </c>
      <c r="BX1660" s="296">
        <f t="shared" si="499"/>
        <v>0.43</v>
      </c>
      <c r="BY1660">
        <f t="shared" si="500"/>
        <v>0</v>
      </c>
      <c r="BZ1660" s="302">
        <f t="shared" si="501"/>
        <v>0</v>
      </c>
      <c r="CB1660" s="297">
        <v>0.6</v>
      </c>
      <c r="CC1660" s="297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25">
      <c r="B1661" s="314">
        <v>44372</v>
      </c>
      <c r="C1661" s="4" t="s">
        <v>1523</v>
      </c>
      <c r="D1661" s="4" t="s">
        <v>1524</v>
      </c>
      <c r="F1661" s="4" t="s">
        <v>90</v>
      </c>
      <c r="G1661" s="5" t="s">
        <v>1513</v>
      </c>
      <c r="H1661" s="5" t="s">
        <v>1526</v>
      </c>
      <c r="I1661" s="5" t="s">
        <v>18</v>
      </c>
      <c r="J1661" s="5" t="s">
        <v>10</v>
      </c>
      <c r="K1661" s="5">
        <v>12</v>
      </c>
      <c r="L1661" s="5" t="s">
        <v>1527</v>
      </c>
      <c r="M1661" s="5">
        <v>1100</v>
      </c>
      <c r="N1661" s="5" t="s">
        <v>170</v>
      </c>
      <c r="O1661" s="6" t="s">
        <v>81</v>
      </c>
      <c r="P1661" s="6" t="s">
        <v>1529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6" t="str">
        <f>+VLOOKUP(G1661,Liste!$A$7:$H$69,8,FALSE)</f>
        <v>Résineux</v>
      </c>
      <c r="BU1661" s="296">
        <f t="shared" si="497"/>
        <v>0</v>
      </c>
      <c r="BV1661" s="298">
        <f t="shared" si="498"/>
        <v>1</v>
      </c>
      <c r="BW1661" s="317">
        <v>0</v>
      </c>
      <c r="BX1661" s="296">
        <f t="shared" si="499"/>
        <v>0.43</v>
      </c>
      <c r="BY1661">
        <f t="shared" si="500"/>
        <v>0</v>
      </c>
      <c r="BZ1661" s="302">
        <f t="shared" si="501"/>
        <v>0</v>
      </c>
      <c r="CB1661" s="297">
        <v>0.6</v>
      </c>
      <c r="CC1661" s="297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25">
      <c r="B1662" s="314">
        <v>44372</v>
      </c>
      <c r="C1662" s="4" t="s">
        <v>1523</v>
      </c>
      <c r="D1662" s="4" t="s">
        <v>1524</v>
      </c>
      <c r="F1662" s="4" t="s">
        <v>90</v>
      </c>
      <c r="G1662" s="5" t="s">
        <v>1513</v>
      </c>
      <c r="H1662" s="5" t="s">
        <v>1526</v>
      </c>
      <c r="I1662" s="5" t="s">
        <v>18</v>
      </c>
      <c r="J1662" s="5" t="s">
        <v>10</v>
      </c>
      <c r="K1662" s="5">
        <v>12</v>
      </c>
      <c r="L1662" s="5" t="s">
        <v>1527</v>
      </c>
      <c r="M1662" s="5">
        <v>1100</v>
      </c>
      <c r="N1662" s="5" t="s">
        <v>170</v>
      </c>
      <c r="O1662" s="6" t="s">
        <v>81</v>
      </c>
      <c r="P1662" s="6" t="s">
        <v>1529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6" t="str">
        <f>+VLOOKUP(G1662,Liste!$A$7:$H$69,8,FALSE)</f>
        <v>Résineux</v>
      </c>
      <c r="BU1662" s="296">
        <f t="shared" si="497"/>
        <v>0</v>
      </c>
      <c r="BV1662" s="298">
        <f t="shared" si="498"/>
        <v>1</v>
      </c>
      <c r="BW1662" s="317">
        <v>0</v>
      </c>
      <c r="BX1662" s="296">
        <f t="shared" si="499"/>
        <v>0.43</v>
      </c>
      <c r="BY1662">
        <f t="shared" si="500"/>
        <v>0</v>
      </c>
      <c r="BZ1662" s="302">
        <f t="shared" si="501"/>
        <v>0</v>
      </c>
      <c r="CB1662" s="297">
        <v>0.6</v>
      </c>
      <c r="CC1662" s="297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25">
      <c r="B1663" s="314">
        <v>44372</v>
      </c>
      <c r="C1663" s="4" t="s">
        <v>1523</v>
      </c>
      <c r="D1663" s="4" t="s">
        <v>1524</v>
      </c>
      <c r="F1663" s="4" t="s">
        <v>90</v>
      </c>
      <c r="G1663" s="5" t="s">
        <v>1513</v>
      </c>
      <c r="H1663" s="5" t="s">
        <v>1526</v>
      </c>
      <c r="I1663" s="5" t="s">
        <v>18</v>
      </c>
      <c r="J1663" s="5" t="s">
        <v>10</v>
      </c>
      <c r="K1663" s="5">
        <v>12</v>
      </c>
      <c r="L1663" s="5" t="s">
        <v>1527</v>
      </c>
      <c r="M1663" s="5">
        <v>1100</v>
      </c>
      <c r="N1663" s="5" t="s">
        <v>170</v>
      </c>
      <c r="O1663" s="6" t="s">
        <v>81</v>
      </c>
      <c r="P1663" s="6" t="s">
        <v>1529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6" t="str">
        <f>+VLOOKUP(G1663,Liste!$A$7:$H$69,8,FALSE)</f>
        <v>Résineux</v>
      </c>
      <c r="BU1663" s="296">
        <f t="shared" si="497"/>
        <v>0</v>
      </c>
      <c r="BV1663" s="298">
        <f t="shared" si="498"/>
        <v>1</v>
      </c>
      <c r="BW1663" s="317">
        <v>0</v>
      </c>
      <c r="BX1663" s="296">
        <f t="shared" si="499"/>
        <v>0.43</v>
      </c>
      <c r="BY1663">
        <f t="shared" si="500"/>
        <v>0</v>
      </c>
      <c r="BZ1663" s="302">
        <f t="shared" si="501"/>
        <v>0</v>
      </c>
      <c r="CB1663" s="297">
        <v>0.6</v>
      </c>
      <c r="CC1663" s="297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25">
      <c r="B1664" s="314">
        <v>44372</v>
      </c>
      <c r="C1664" s="4" t="s">
        <v>1523</v>
      </c>
      <c r="D1664" s="4" t="s">
        <v>1524</v>
      </c>
      <c r="F1664" s="4" t="s">
        <v>90</v>
      </c>
      <c r="G1664" s="5" t="s">
        <v>1513</v>
      </c>
      <c r="H1664" s="5" t="s">
        <v>1526</v>
      </c>
      <c r="I1664" s="5" t="s">
        <v>18</v>
      </c>
      <c r="J1664" s="5" t="s">
        <v>10</v>
      </c>
      <c r="K1664" s="5">
        <v>12</v>
      </c>
      <c r="L1664" s="5" t="s">
        <v>1527</v>
      </c>
      <c r="M1664" s="5">
        <v>1100</v>
      </c>
      <c r="N1664" s="5" t="s">
        <v>170</v>
      </c>
      <c r="O1664" s="6" t="s">
        <v>81</v>
      </c>
      <c r="P1664" s="6" t="s">
        <v>1529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6" t="str">
        <f>+VLOOKUP(G1664,Liste!$A$7:$H$69,8,FALSE)</f>
        <v>Résineux</v>
      </c>
      <c r="BU1664" s="296">
        <f t="shared" si="497"/>
        <v>0</v>
      </c>
      <c r="BV1664" s="298">
        <f t="shared" si="498"/>
        <v>1</v>
      </c>
      <c r="BW1664" s="317">
        <v>0</v>
      </c>
      <c r="BX1664" s="296">
        <f t="shared" si="499"/>
        <v>0.43</v>
      </c>
      <c r="BY1664">
        <f t="shared" si="500"/>
        <v>0</v>
      </c>
      <c r="BZ1664" s="302">
        <f t="shared" si="501"/>
        <v>0</v>
      </c>
      <c r="CB1664" s="297">
        <v>0.6</v>
      </c>
      <c r="CC1664" s="297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25">
      <c r="B1665" s="314">
        <v>44372</v>
      </c>
      <c r="C1665" s="4" t="s">
        <v>1523</v>
      </c>
      <c r="D1665" s="4" t="s">
        <v>1524</v>
      </c>
      <c r="F1665" s="4" t="s">
        <v>90</v>
      </c>
      <c r="G1665" s="5" t="s">
        <v>1513</v>
      </c>
      <c r="H1665" s="5" t="s">
        <v>1526</v>
      </c>
      <c r="I1665" s="5" t="s">
        <v>18</v>
      </c>
      <c r="J1665" s="5" t="s">
        <v>10</v>
      </c>
      <c r="K1665" s="5">
        <v>12</v>
      </c>
      <c r="L1665" s="5" t="s">
        <v>1527</v>
      </c>
      <c r="M1665" s="5">
        <v>1100</v>
      </c>
      <c r="N1665" s="5" t="s">
        <v>170</v>
      </c>
      <c r="O1665" s="6" t="s">
        <v>81</v>
      </c>
      <c r="P1665" s="6" t="s">
        <v>1529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6" t="str">
        <f>+VLOOKUP(G1665,Liste!$A$7:$H$69,8,FALSE)</f>
        <v>Résineux</v>
      </c>
      <c r="BU1665" s="296">
        <f t="shared" si="497"/>
        <v>0</v>
      </c>
      <c r="BV1665" s="298">
        <f t="shared" si="498"/>
        <v>1</v>
      </c>
      <c r="BW1665" s="317">
        <v>0</v>
      </c>
      <c r="BX1665" s="296">
        <f t="shared" si="499"/>
        <v>0.43</v>
      </c>
      <c r="BY1665">
        <f t="shared" si="500"/>
        <v>0</v>
      </c>
      <c r="BZ1665" s="302">
        <f t="shared" si="501"/>
        <v>0</v>
      </c>
      <c r="CB1665" s="297">
        <v>0.6</v>
      </c>
      <c r="CC1665" s="297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25">
      <c r="B1666" s="314">
        <v>44372</v>
      </c>
      <c r="C1666" s="4" t="s">
        <v>1523</v>
      </c>
      <c r="D1666" s="4" t="s">
        <v>1524</v>
      </c>
      <c r="F1666" s="4" t="s">
        <v>90</v>
      </c>
      <c r="G1666" s="5" t="s">
        <v>1513</v>
      </c>
      <c r="H1666" s="5" t="s">
        <v>1526</v>
      </c>
      <c r="I1666" s="5" t="s">
        <v>18</v>
      </c>
      <c r="J1666" s="5" t="s">
        <v>10</v>
      </c>
      <c r="K1666" s="5">
        <v>12</v>
      </c>
      <c r="L1666" s="5" t="s">
        <v>1527</v>
      </c>
      <c r="M1666" s="5">
        <v>1100</v>
      </c>
      <c r="N1666" s="5" t="s">
        <v>170</v>
      </c>
      <c r="O1666" s="6" t="s">
        <v>81</v>
      </c>
      <c r="P1666" s="6" t="s">
        <v>1529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6" t="str">
        <f>+VLOOKUP(G1666,Liste!$A$7:$H$69,8,FALSE)</f>
        <v>Résineux</v>
      </c>
      <c r="BU1666" s="296">
        <f t="shared" si="497"/>
        <v>0</v>
      </c>
      <c r="BV1666" s="298">
        <f t="shared" si="498"/>
        <v>1</v>
      </c>
      <c r="BW1666" s="317">
        <v>0</v>
      </c>
      <c r="BX1666" s="296">
        <f t="shared" si="499"/>
        <v>0.43</v>
      </c>
      <c r="BY1666">
        <f t="shared" si="500"/>
        <v>0</v>
      </c>
      <c r="BZ1666" s="302">
        <f t="shared" si="501"/>
        <v>0</v>
      </c>
      <c r="CB1666" s="297">
        <v>0.6</v>
      </c>
      <c r="CC1666" s="297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25">
      <c r="B1667" s="314">
        <v>44372</v>
      </c>
      <c r="C1667" s="4" t="s">
        <v>1523</v>
      </c>
      <c r="D1667" s="4" t="s">
        <v>1524</v>
      </c>
      <c r="F1667" s="4" t="s">
        <v>90</v>
      </c>
      <c r="G1667" s="5" t="s">
        <v>1513</v>
      </c>
      <c r="H1667" s="5" t="s">
        <v>1526</v>
      </c>
      <c r="I1667" s="5" t="s">
        <v>18</v>
      </c>
      <c r="J1667" s="5" t="s">
        <v>10</v>
      </c>
      <c r="K1667" s="5">
        <v>12</v>
      </c>
      <c r="L1667" s="5" t="s">
        <v>1527</v>
      </c>
      <c r="M1667" s="5">
        <v>1100</v>
      </c>
      <c r="N1667" s="5" t="s">
        <v>170</v>
      </c>
      <c r="O1667" s="6" t="s">
        <v>81</v>
      </c>
      <c r="P1667" s="6" t="s">
        <v>1529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6" t="str">
        <f>+VLOOKUP(G1667,Liste!$A$7:$H$69,8,FALSE)</f>
        <v>Résineux</v>
      </c>
      <c r="BU1667" s="296">
        <f t="shared" si="497"/>
        <v>0</v>
      </c>
      <c r="BV1667" s="298">
        <f t="shared" si="498"/>
        <v>1</v>
      </c>
      <c r="BW1667" s="317">
        <v>0</v>
      </c>
      <c r="BX1667" s="296">
        <f t="shared" si="499"/>
        <v>0.43</v>
      </c>
      <c r="BY1667">
        <f t="shared" si="500"/>
        <v>0</v>
      </c>
      <c r="BZ1667" s="302">
        <f t="shared" si="501"/>
        <v>0</v>
      </c>
      <c r="CB1667" s="297">
        <v>0.6</v>
      </c>
      <c r="CC1667" s="297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25">
      <c r="B1668" s="314">
        <v>44372</v>
      </c>
      <c r="C1668" s="4" t="s">
        <v>1523</v>
      </c>
      <c r="D1668" s="4" t="s">
        <v>1524</v>
      </c>
      <c r="F1668" s="4" t="s">
        <v>90</v>
      </c>
      <c r="G1668" s="5" t="s">
        <v>1513</v>
      </c>
      <c r="H1668" s="5" t="s">
        <v>1526</v>
      </c>
      <c r="I1668" s="5" t="s">
        <v>18</v>
      </c>
      <c r="J1668" s="5" t="s">
        <v>10</v>
      </c>
      <c r="K1668" s="5">
        <v>12</v>
      </c>
      <c r="L1668" s="5" t="s">
        <v>1527</v>
      </c>
      <c r="M1668" s="5">
        <v>1100</v>
      </c>
      <c r="N1668" s="5" t="s">
        <v>170</v>
      </c>
      <c r="O1668" s="6" t="s">
        <v>81</v>
      </c>
      <c r="P1668" s="6" t="s">
        <v>1529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3"/>
        <v>87</v>
      </c>
      <c r="BK1668" s="135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6" t="str">
        <f>+VLOOKUP(G1668,Liste!$A$7:$H$69,8,FALSE)</f>
        <v>Résineux</v>
      </c>
      <c r="BU1668" s="296">
        <f t="shared" ref="BU1668:BU1677" si="516">IF(BT1668="Résineux",0%,100%)</f>
        <v>0</v>
      </c>
      <c r="BV1668" s="298">
        <f t="shared" ref="BV1668:BV1677" si="517">+IF(BT1668="Résineux",100%,0%)</f>
        <v>1</v>
      </c>
      <c r="BW1668" s="317">
        <v>0</v>
      </c>
      <c r="BX1668" s="296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2">
        <f t="shared" ref="BZ1668:BZ1677" si="520">+IF(BJ1668&gt;=31,0,BY1668+BZ1667)</f>
        <v>0</v>
      </c>
      <c r="CB1668" s="297">
        <v>0.6</v>
      </c>
      <c r="CC1668" s="297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25">
      <c r="B1669" s="314">
        <v>44372</v>
      </c>
      <c r="C1669" s="4" t="s">
        <v>1523</v>
      </c>
      <c r="D1669" s="4" t="s">
        <v>1524</v>
      </c>
      <c r="F1669" s="4" t="s">
        <v>90</v>
      </c>
      <c r="G1669" s="5" t="s">
        <v>1513</v>
      </c>
      <c r="H1669" s="5" t="s">
        <v>1526</v>
      </c>
      <c r="I1669" s="5" t="s">
        <v>18</v>
      </c>
      <c r="J1669" s="5" t="s">
        <v>10</v>
      </c>
      <c r="K1669" s="5">
        <v>12</v>
      </c>
      <c r="L1669" s="5" t="s">
        <v>1527</v>
      </c>
      <c r="M1669" s="5">
        <v>1100</v>
      </c>
      <c r="N1669" s="5" t="s">
        <v>170</v>
      </c>
      <c r="O1669" s="6" t="s">
        <v>81</v>
      </c>
      <c r="P1669" s="6" t="s">
        <v>1529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6" t="str">
        <f>+VLOOKUP(G1669,Liste!$A$7:$H$69,8,FALSE)</f>
        <v>Résineux</v>
      </c>
      <c r="BU1669" s="296">
        <f t="shared" si="516"/>
        <v>0</v>
      </c>
      <c r="BV1669" s="298">
        <f t="shared" si="517"/>
        <v>1</v>
      </c>
      <c r="BW1669" s="317">
        <v>0</v>
      </c>
      <c r="BX1669" s="296">
        <f t="shared" si="518"/>
        <v>0.43</v>
      </c>
      <c r="BY1669">
        <f t="shared" si="519"/>
        <v>0</v>
      </c>
      <c r="BZ1669" s="302">
        <f t="shared" si="520"/>
        <v>0</v>
      </c>
      <c r="CB1669" s="297">
        <v>0.6</v>
      </c>
      <c r="CC1669" s="297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25">
      <c r="B1670" s="314">
        <v>44372</v>
      </c>
      <c r="C1670" s="4" t="s">
        <v>1523</v>
      </c>
      <c r="D1670" s="4" t="s">
        <v>1524</v>
      </c>
      <c r="F1670" s="4" t="s">
        <v>90</v>
      </c>
      <c r="G1670" s="5" t="s">
        <v>1513</v>
      </c>
      <c r="H1670" s="5" t="s">
        <v>1526</v>
      </c>
      <c r="I1670" s="5" t="s">
        <v>18</v>
      </c>
      <c r="J1670" s="5" t="s">
        <v>10</v>
      </c>
      <c r="K1670" s="5">
        <v>12</v>
      </c>
      <c r="L1670" s="5" t="s">
        <v>1527</v>
      </c>
      <c r="M1670" s="5">
        <v>1100</v>
      </c>
      <c r="N1670" s="5" t="s">
        <v>170</v>
      </c>
      <c r="O1670" s="6" t="s">
        <v>81</v>
      </c>
      <c r="P1670" s="6" t="s">
        <v>1529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6" t="str">
        <f>+VLOOKUP(G1670,Liste!$A$7:$H$69,8,FALSE)</f>
        <v>Résineux</v>
      </c>
      <c r="BU1670" s="296">
        <f t="shared" si="516"/>
        <v>0</v>
      </c>
      <c r="BV1670" s="298">
        <f t="shared" si="517"/>
        <v>1</v>
      </c>
      <c r="BW1670" s="317">
        <v>0</v>
      </c>
      <c r="BX1670" s="296">
        <f t="shared" si="518"/>
        <v>0.43</v>
      </c>
      <c r="BY1670">
        <f t="shared" si="519"/>
        <v>0</v>
      </c>
      <c r="BZ1670" s="302">
        <f t="shared" si="520"/>
        <v>0</v>
      </c>
      <c r="CB1670" s="297">
        <v>0.6</v>
      </c>
      <c r="CC1670" s="297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25">
      <c r="B1671" s="314">
        <v>44372</v>
      </c>
      <c r="C1671" s="4" t="s">
        <v>1523</v>
      </c>
      <c r="D1671" s="4" t="s">
        <v>1524</v>
      </c>
      <c r="F1671" s="4" t="s">
        <v>90</v>
      </c>
      <c r="G1671" s="5" t="s">
        <v>1513</v>
      </c>
      <c r="H1671" s="5" t="s">
        <v>1526</v>
      </c>
      <c r="I1671" s="5" t="s">
        <v>18</v>
      </c>
      <c r="J1671" s="5" t="s">
        <v>10</v>
      </c>
      <c r="K1671" s="5">
        <v>12</v>
      </c>
      <c r="L1671" s="5" t="s">
        <v>1527</v>
      </c>
      <c r="M1671" s="5">
        <v>1100</v>
      </c>
      <c r="N1671" s="5" t="s">
        <v>170</v>
      </c>
      <c r="O1671" s="6" t="s">
        <v>81</v>
      </c>
      <c r="P1671" s="6" t="s">
        <v>1529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6" t="str">
        <f>+VLOOKUP(G1671,Liste!$A$7:$H$69,8,FALSE)</f>
        <v>Résineux</v>
      </c>
      <c r="BU1671" s="296">
        <f t="shared" si="516"/>
        <v>0</v>
      </c>
      <c r="BV1671" s="298">
        <f t="shared" si="517"/>
        <v>1</v>
      </c>
      <c r="BW1671" s="317">
        <v>0</v>
      </c>
      <c r="BX1671" s="296">
        <f t="shared" si="518"/>
        <v>0.43</v>
      </c>
      <c r="BY1671">
        <f t="shared" si="519"/>
        <v>0</v>
      </c>
      <c r="BZ1671" s="302">
        <f t="shared" si="520"/>
        <v>0</v>
      </c>
      <c r="CB1671" s="297">
        <v>0.6</v>
      </c>
      <c r="CC1671" s="297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25">
      <c r="B1672" s="314">
        <v>44372</v>
      </c>
      <c r="C1672" s="4" t="s">
        <v>1523</v>
      </c>
      <c r="D1672" s="4" t="s">
        <v>1524</v>
      </c>
      <c r="F1672" s="4" t="s">
        <v>90</v>
      </c>
      <c r="G1672" s="5" t="s">
        <v>1513</v>
      </c>
      <c r="H1672" s="5" t="s">
        <v>1526</v>
      </c>
      <c r="I1672" s="5" t="s">
        <v>18</v>
      </c>
      <c r="J1672" s="5" t="s">
        <v>10</v>
      </c>
      <c r="K1672" s="5">
        <v>12</v>
      </c>
      <c r="L1672" s="5" t="s">
        <v>1527</v>
      </c>
      <c r="M1672" s="5">
        <v>1100</v>
      </c>
      <c r="N1672" s="5" t="s">
        <v>170</v>
      </c>
      <c r="O1672" s="6" t="s">
        <v>81</v>
      </c>
      <c r="P1672" s="6" t="s">
        <v>1529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6" t="str">
        <f>+VLOOKUP(G1672,Liste!$A$7:$H$69,8,FALSE)</f>
        <v>Résineux</v>
      </c>
      <c r="BU1672" s="296">
        <f t="shared" si="516"/>
        <v>0</v>
      </c>
      <c r="BV1672" s="298">
        <f t="shared" si="517"/>
        <v>1</v>
      </c>
      <c r="BW1672" s="317">
        <v>0</v>
      </c>
      <c r="BX1672" s="296">
        <f t="shared" si="518"/>
        <v>0.43</v>
      </c>
      <c r="BY1672">
        <f t="shared" si="519"/>
        <v>0</v>
      </c>
      <c r="BZ1672" s="302">
        <f t="shared" si="520"/>
        <v>0</v>
      </c>
      <c r="CB1672" s="297">
        <v>0.6</v>
      </c>
      <c r="CC1672" s="297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25">
      <c r="B1673" s="314">
        <v>44372</v>
      </c>
      <c r="C1673" s="4" t="s">
        <v>1523</v>
      </c>
      <c r="D1673" s="4" t="s">
        <v>1524</v>
      </c>
      <c r="F1673" s="4" t="s">
        <v>90</v>
      </c>
      <c r="G1673" s="5" t="s">
        <v>1513</v>
      </c>
      <c r="H1673" s="5" t="s">
        <v>1526</v>
      </c>
      <c r="I1673" s="5" t="s">
        <v>18</v>
      </c>
      <c r="J1673" s="5" t="s">
        <v>10</v>
      </c>
      <c r="K1673" s="5">
        <v>12</v>
      </c>
      <c r="L1673" s="5" t="s">
        <v>1527</v>
      </c>
      <c r="M1673" s="5">
        <v>1100</v>
      </c>
      <c r="N1673" s="5" t="s">
        <v>170</v>
      </c>
      <c r="O1673" s="6" t="s">
        <v>81</v>
      </c>
      <c r="P1673" s="6" t="s">
        <v>1529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6" t="str">
        <f>+VLOOKUP(G1673,Liste!$A$7:$H$69,8,FALSE)</f>
        <v>Résineux</v>
      </c>
      <c r="BU1673" s="296">
        <f t="shared" si="516"/>
        <v>0</v>
      </c>
      <c r="BV1673" s="298">
        <f t="shared" si="517"/>
        <v>1</v>
      </c>
      <c r="BW1673" s="317">
        <v>0</v>
      </c>
      <c r="BX1673" s="296">
        <f t="shared" si="518"/>
        <v>0.43</v>
      </c>
      <c r="BY1673">
        <f t="shared" si="519"/>
        <v>0</v>
      </c>
      <c r="BZ1673" s="302">
        <f t="shared" si="520"/>
        <v>0</v>
      </c>
      <c r="CB1673" s="297">
        <v>0.6</v>
      </c>
      <c r="CC1673" s="297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25">
      <c r="B1674" s="314">
        <v>44372</v>
      </c>
      <c r="C1674" s="4" t="s">
        <v>1523</v>
      </c>
      <c r="D1674" s="4" t="s">
        <v>1524</v>
      </c>
      <c r="F1674" s="4" t="s">
        <v>90</v>
      </c>
      <c r="G1674" s="5" t="s">
        <v>1513</v>
      </c>
      <c r="H1674" s="5" t="s">
        <v>1526</v>
      </c>
      <c r="I1674" s="5" t="s">
        <v>18</v>
      </c>
      <c r="J1674" s="5" t="s">
        <v>10</v>
      </c>
      <c r="K1674" s="5">
        <v>12</v>
      </c>
      <c r="L1674" s="5" t="s">
        <v>1527</v>
      </c>
      <c r="M1674" s="5">
        <v>1100</v>
      </c>
      <c r="N1674" s="5" t="s">
        <v>170</v>
      </c>
      <c r="O1674" s="6" t="s">
        <v>81</v>
      </c>
      <c r="P1674" s="6" t="s">
        <v>1529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6" t="str">
        <f>+VLOOKUP(G1674,Liste!$A$7:$H$69,8,FALSE)</f>
        <v>Résineux</v>
      </c>
      <c r="BU1674" s="296">
        <f t="shared" si="516"/>
        <v>0</v>
      </c>
      <c r="BV1674" s="298">
        <f t="shared" si="517"/>
        <v>1</v>
      </c>
      <c r="BW1674" s="317">
        <v>0</v>
      </c>
      <c r="BX1674" s="296">
        <f t="shared" si="518"/>
        <v>0.43</v>
      </c>
      <c r="BY1674">
        <f t="shared" si="519"/>
        <v>0</v>
      </c>
      <c r="BZ1674" s="302">
        <f t="shared" si="520"/>
        <v>0</v>
      </c>
      <c r="CB1674" s="297">
        <v>0.6</v>
      </c>
      <c r="CC1674" s="297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25">
      <c r="B1675" s="314">
        <v>44372</v>
      </c>
      <c r="C1675" s="4" t="s">
        <v>1523</v>
      </c>
      <c r="D1675" s="4" t="s">
        <v>1524</v>
      </c>
      <c r="F1675" s="4" t="s">
        <v>90</v>
      </c>
      <c r="G1675" s="5" t="s">
        <v>1513</v>
      </c>
      <c r="H1675" s="5" t="s">
        <v>1526</v>
      </c>
      <c r="I1675" s="5" t="s">
        <v>18</v>
      </c>
      <c r="J1675" s="5" t="s">
        <v>10</v>
      </c>
      <c r="K1675" s="5">
        <v>12</v>
      </c>
      <c r="L1675" s="5" t="s">
        <v>1527</v>
      </c>
      <c r="M1675" s="5">
        <v>1100</v>
      </c>
      <c r="N1675" s="5" t="s">
        <v>170</v>
      </c>
      <c r="O1675" s="6" t="s">
        <v>81</v>
      </c>
      <c r="P1675" s="6" t="s">
        <v>1529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6" t="str">
        <f>+VLOOKUP(G1675,Liste!$A$7:$H$69,8,FALSE)</f>
        <v>Résineux</v>
      </c>
      <c r="BU1675" s="296">
        <f t="shared" si="516"/>
        <v>0</v>
      </c>
      <c r="BV1675" s="298">
        <f t="shared" si="517"/>
        <v>1</v>
      </c>
      <c r="BW1675" s="317">
        <v>0</v>
      </c>
      <c r="BX1675" s="296">
        <f t="shared" si="518"/>
        <v>0.43</v>
      </c>
      <c r="BY1675">
        <f t="shared" si="519"/>
        <v>0</v>
      </c>
      <c r="BZ1675" s="302">
        <f t="shared" si="520"/>
        <v>0</v>
      </c>
      <c r="CB1675" s="297">
        <v>0.6</v>
      </c>
      <c r="CC1675" s="297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25">
      <c r="B1676" s="314">
        <v>44372</v>
      </c>
      <c r="C1676" s="4" t="s">
        <v>1523</v>
      </c>
      <c r="D1676" s="4" t="s">
        <v>1524</v>
      </c>
      <c r="F1676" s="4" t="s">
        <v>90</v>
      </c>
      <c r="G1676" s="5" t="s">
        <v>1513</v>
      </c>
      <c r="H1676" s="5" t="s">
        <v>1526</v>
      </c>
      <c r="I1676" s="5" t="s">
        <v>18</v>
      </c>
      <c r="J1676" s="5" t="s">
        <v>10</v>
      </c>
      <c r="K1676" s="5">
        <v>12</v>
      </c>
      <c r="L1676" s="5" t="s">
        <v>1527</v>
      </c>
      <c r="M1676" s="5">
        <v>1100</v>
      </c>
      <c r="N1676" s="5" t="s">
        <v>170</v>
      </c>
      <c r="O1676" s="6" t="s">
        <v>81</v>
      </c>
      <c r="P1676" s="6" t="s">
        <v>1529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6" t="str">
        <f>+VLOOKUP(G1676,Liste!$A$7:$H$69,8,FALSE)</f>
        <v>Résineux</v>
      </c>
      <c r="BU1676" s="296">
        <f t="shared" si="516"/>
        <v>0</v>
      </c>
      <c r="BV1676" s="298">
        <f t="shared" si="517"/>
        <v>1</v>
      </c>
      <c r="BW1676" s="317">
        <v>0</v>
      </c>
      <c r="BX1676" s="296">
        <f t="shared" si="518"/>
        <v>0.43</v>
      </c>
      <c r="BY1676">
        <f t="shared" si="519"/>
        <v>0</v>
      </c>
      <c r="BZ1676" s="302">
        <f t="shared" si="520"/>
        <v>0</v>
      </c>
      <c r="CB1676" s="297">
        <v>0.6</v>
      </c>
      <c r="CC1676" s="297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25">
      <c r="B1677" s="314">
        <v>44372</v>
      </c>
      <c r="C1677" s="4" t="s">
        <v>1523</v>
      </c>
      <c r="D1677" s="4" t="s">
        <v>1524</v>
      </c>
      <c r="F1677" s="4" t="s">
        <v>90</v>
      </c>
      <c r="G1677" s="5" t="s">
        <v>1513</v>
      </c>
      <c r="H1677" s="5" t="s">
        <v>1526</v>
      </c>
      <c r="I1677" s="5" t="s">
        <v>18</v>
      </c>
      <c r="J1677" s="5" t="s">
        <v>10</v>
      </c>
      <c r="K1677" s="5">
        <v>12</v>
      </c>
      <c r="L1677" s="5" t="s">
        <v>1527</v>
      </c>
      <c r="M1677" s="5">
        <v>1100</v>
      </c>
      <c r="N1677" s="5" t="s">
        <v>170</v>
      </c>
      <c r="O1677" s="6" t="s">
        <v>81</v>
      </c>
      <c r="P1677" s="6" t="s">
        <v>1529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6" t="str">
        <f>+VLOOKUP(G1677,Liste!$A$7:$H$69,8,FALSE)</f>
        <v>Résineux</v>
      </c>
      <c r="BU1677" s="296">
        <f t="shared" si="516"/>
        <v>0</v>
      </c>
      <c r="BV1677" s="298">
        <f t="shared" si="517"/>
        <v>1</v>
      </c>
      <c r="BW1677" s="317">
        <v>0</v>
      </c>
      <c r="BX1677" s="296">
        <f t="shared" si="518"/>
        <v>0.43</v>
      </c>
      <c r="BY1677">
        <f t="shared" si="519"/>
        <v>0</v>
      </c>
      <c r="BZ1677" s="302">
        <f t="shared" si="520"/>
        <v>0</v>
      </c>
      <c r="CB1677" s="297">
        <v>0.6</v>
      </c>
      <c r="CC1677" s="297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>
    <filterColumn colId="6">
      <filters>
        <filter val="PSY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28" activePane="bottomLeft" state="frozen"/>
      <selection activeCell="C10" sqref="C10"/>
      <selection pane="bottomLeft" activeCell="C330" sqref="C330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90" t="s">
        <v>196</v>
      </c>
      <c r="I1" s="390"/>
      <c r="J1" s="390"/>
      <c r="K1" s="390"/>
      <c r="L1" s="390"/>
      <c r="M1" s="391" t="s">
        <v>197</v>
      </c>
      <c r="N1" s="391"/>
      <c r="O1" s="391"/>
      <c r="P1" s="392" t="s">
        <v>198</v>
      </c>
      <c r="Q1" s="392"/>
      <c r="R1" s="392"/>
      <c r="S1" s="392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1521</v>
      </c>
      <c r="AG2" t="s">
        <v>1522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1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1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80">
        <f t="shared" ref="J331:J336" si="46">O331/M331*H331</f>
        <v>264</v>
      </c>
      <c r="K331" s="83"/>
      <c r="L331" s="83"/>
      <c r="M331" s="381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80">
        <f t="shared" si="46"/>
        <v>322</v>
      </c>
      <c r="K332" s="83"/>
      <c r="L332" s="83"/>
      <c r="M332" s="381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80">
        <f t="shared" si="46"/>
        <v>384</v>
      </c>
      <c r="K333" s="83"/>
      <c r="L333" s="83"/>
      <c r="M333" s="381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80">
        <f t="shared" si="46"/>
        <v>360</v>
      </c>
      <c r="K334" s="83"/>
      <c r="L334" s="83"/>
      <c r="M334" s="381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80">
        <f t="shared" si="46"/>
        <v>382.5</v>
      </c>
      <c r="K335" s="83"/>
      <c r="L335" s="83"/>
      <c r="M335" s="381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80">
        <f t="shared" si="46"/>
        <v>250</v>
      </c>
      <c r="K336" s="83"/>
      <c r="L336" s="83"/>
      <c r="M336" s="381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1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80">
        <f t="shared" ref="J340:J346" si="47">+O340/M340*H340</f>
        <v>264</v>
      </c>
      <c r="K340" s="83"/>
      <c r="L340" s="83"/>
      <c r="M340" s="381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80">
        <f t="shared" si="47"/>
        <v>266.18181818181819</v>
      </c>
      <c r="K341" s="83"/>
      <c r="L341" s="83"/>
      <c r="M341" s="381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80">
        <f t="shared" si="47"/>
        <v>261.46666666666664</v>
      </c>
      <c r="K342" s="83"/>
      <c r="L342" s="83"/>
      <c r="M342" s="381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80">
        <f t="shared" si="47"/>
        <v>327.18181818181819</v>
      </c>
      <c r="K343" s="83"/>
      <c r="L343" s="83"/>
      <c r="M343" s="381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80">
        <f t="shared" si="47"/>
        <v>360</v>
      </c>
      <c r="K344" s="83"/>
      <c r="L344" s="83"/>
      <c r="M344" s="381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80">
        <f t="shared" si="47"/>
        <v>380</v>
      </c>
      <c r="K345" s="83"/>
      <c r="L345" s="83"/>
      <c r="M345" s="381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80">
        <f t="shared" si="47"/>
        <v>240</v>
      </c>
      <c r="K346" s="83"/>
      <c r="L346" s="83"/>
      <c r="M346" s="381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hidden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hidden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hidden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hidden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hidden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hidden="1" x14ac:dyDescent="0.25">
      <c r="A365" s="329" t="s">
        <v>236</v>
      </c>
      <c r="B365" s="329" t="s">
        <v>10</v>
      </c>
      <c r="C365" s="329" t="s">
        <v>18</v>
      </c>
      <c r="D365" s="330" t="s">
        <v>235</v>
      </c>
      <c r="E365" s="329">
        <v>333</v>
      </c>
      <c r="F365" s="329">
        <v>90</v>
      </c>
      <c r="G365" s="329"/>
      <c r="H365" s="331"/>
      <c r="I365" s="331"/>
      <c r="J365" s="331">
        <v>805</v>
      </c>
      <c r="K365" s="331"/>
      <c r="L365" s="331"/>
      <c r="M365" s="332"/>
      <c r="N365" s="332"/>
      <c r="O365" s="332"/>
      <c r="P365" s="333"/>
      <c r="Q365" s="333"/>
      <c r="R365" s="333"/>
      <c r="S365" s="333"/>
      <c r="T365" s="334"/>
      <c r="U365" s="334"/>
      <c r="V365" s="335"/>
      <c r="W365" s="335">
        <f>+VLOOKUP(A365,infradensité!$A$2:$B$67,2,FALSE)</f>
        <v>0.46</v>
      </c>
      <c r="X365" s="335">
        <v>1.3</v>
      </c>
      <c r="Y365" s="336">
        <f t="shared" si="51"/>
        <v>481.39000000000004</v>
      </c>
      <c r="Z365" s="336">
        <f t="shared" si="53"/>
        <v>108.09521531494514</v>
      </c>
      <c r="AA365" s="336" t="str">
        <f t="shared" si="43"/>
        <v>Pin Maritime_F2_Classique_GS Pineraies des plaines du Centre et du Nord Ouest_90_</v>
      </c>
      <c r="AB365" s="329">
        <f t="shared" si="49"/>
        <v>90</v>
      </c>
      <c r="AC365" s="336">
        <f t="shared" si="52"/>
        <v>1026.6867500068627</v>
      </c>
      <c r="AD365" s="337">
        <f t="shared" si="44"/>
        <v>9767.1048474871241</v>
      </c>
      <c r="AE365" s="337">
        <f>+SUM($AD$347:$AD$365)/$AB$365</f>
        <v>484.32967082766908</v>
      </c>
    </row>
    <row r="366" spans="1:31" s="338" customFormat="1" hidden="1" x14ac:dyDescent="0.25">
      <c r="A366" s="326" t="s">
        <v>389</v>
      </c>
      <c r="B366" s="326" t="s">
        <v>9</v>
      </c>
      <c r="C366" s="326" t="s">
        <v>18</v>
      </c>
      <c r="D366" s="326" t="s">
        <v>137</v>
      </c>
      <c r="E366" s="326">
        <v>13</v>
      </c>
      <c r="F366" s="326">
        <v>0</v>
      </c>
      <c r="G366" s="326"/>
      <c r="J366" s="338">
        <v>0</v>
      </c>
      <c r="W366" s="335">
        <f>+VLOOKUP(A366,infradensité!$A$2:$B$67,2,FALSE)</f>
        <v>0.57999999999999996</v>
      </c>
      <c r="X366" s="335">
        <v>1.3</v>
      </c>
      <c r="Y366" s="336">
        <f t="shared" ref="Y366" si="54">+X366*W366*J366</f>
        <v>0</v>
      </c>
      <c r="Z366" s="336" t="e">
        <f t="shared" ref="Z366" si="55">+EXP(-1.0587+0.8836*LN(Y366)+0.284)</f>
        <v>#NUM!</v>
      </c>
      <c r="AA366" s="336" t="str">
        <f t="shared" ref="AA366" si="56">+_xlfn.CONCAT(A366,"_",B366,"_",C366,"_",D366,"_",AB366,"_")</f>
        <v>Chêne sessile_F1_Classique_Guide chênaie atlantique_0_</v>
      </c>
      <c r="AB366" s="329">
        <f t="shared" ref="AB366" si="57">F366</f>
        <v>0</v>
      </c>
      <c r="AC366" s="336">
        <v>0</v>
      </c>
      <c r="AD366" s="337">
        <f t="shared" si="44"/>
        <v>0</v>
      </c>
      <c r="AE366" s="337">
        <f>+SUM($AD$366:$AD$400)/$AB$400</f>
        <v>387.26639397599007</v>
      </c>
    </row>
    <row r="367" spans="1:31" s="338" customFormat="1" hidden="1" x14ac:dyDescent="0.25">
      <c r="A367" s="326" t="s">
        <v>389</v>
      </c>
      <c r="B367" s="326" t="s">
        <v>9</v>
      </c>
      <c r="C367" s="326" t="s">
        <v>18</v>
      </c>
      <c r="D367" s="326" t="s">
        <v>137</v>
      </c>
      <c r="E367" s="326">
        <v>13</v>
      </c>
      <c r="F367" s="326">
        <v>29</v>
      </c>
      <c r="G367" s="326"/>
      <c r="J367" s="338">
        <f>144/45*F367</f>
        <v>92.800000000000011</v>
      </c>
      <c r="W367" s="335">
        <f>+VLOOKUP(A367,infradensité!$A$2:$B$67,2,FALSE)</f>
        <v>0.57999999999999996</v>
      </c>
      <c r="X367" s="335">
        <v>1.3</v>
      </c>
      <c r="Y367" s="336">
        <f t="shared" si="51"/>
        <v>69.97120000000001</v>
      </c>
      <c r="Z367" s="336">
        <f t="shared" si="53"/>
        <v>19.666305345056259</v>
      </c>
      <c r="AA367" s="336" t="str">
        <f t="shared" ref="AA367:AA430" si="58">+_xlfn.CONCAT(A367,"_",B367,"_",C367,"_",D367,"_",AB367,"_")</f>
        <v>Chêne sessile_F1_Classique_Guide chênaie atlantique_29_</v>
      </c>
      <c r="AB367" s="329">
        <f t="shared" ref="AB367:AB430" si="59">F367</f>
        <v>29</v>
      </c>
      <c r="AC367" s="336">
        <f t="shared" si="52"/>
        <v>156.11865514263965</v>
      </c>
      <c r="AD367" s="337">
        <f t="shared" si="44"/>
        <v>2263.720499568275</v>
      </c>
      <c r="AE367" s="337">
        <f t="shared" ref="AE367:AE400" si="60">+SUM($AD$366:$AD$400)/$AB$400</f>
        <v>387.26639397599007</v>
      </c>
    </row>
    <row r="368" spans="1:31" s="338" customFormat="1" hidden="1" x14ac:dyDescent="0.25">
      <c r="A368" s="326" t="s">
        <v>389</v>
      </c>
      <c r="B368" s="326" t="s">
        <v>9</v>
      </c>
      <c r="C368" s="326" t="s">
        <v>18</v>
      </c>
      <c r="D368" s="326" t="s">
        <v>137</v>
      </c>
      <c r="E368" s="326">
        <v>13</v>
      </c>
      <c r="F368" s="326">
        <v>29</v>
      </c>
      <c r="G368" s="326"/>
      <c r="J368" s="338">
        <f t="shared" ref="J368:J371" si="61">144/45*F368</f>
        <v>92.800000000000011</v>
      </c>
      <c r="W368" s="335">
        <f>+VLOOKUP(A368,infradensité!$A$2:$B$67,2,FALSE)</f>
        <v>0.57999999999999996</v>
      </c>
      <c r="X368" s="335">
        <v>1.3</v>
      </c>
      <c r="Y368" s="336">
        <f t="shared" si="51"/>
        <v>69.97120000000001</v>
      </c>
      <c r="Z368" s="336">
        <f t="shared" si="53"/>
        <v>19.666305345056259</v>
      </c>
      <c r="AA368" s="336" t="str">
        <f t="shared" si="58"/>
        <v>Chêne sessile_F1_Classique_Guide chênaie atlantique_29_</v>
      </c>
      <c r="AB368" s="329">
        <f t="shared" si="59"/>
        <v>29</v>
      </c>
      <c r="AC368" s="336">
        <f t="shared" si="52"/>
        <v>156.11865514263965</v>
      </c>
      <c r="AD368" s="337">
        <f t="shared" si="44"/>
        <v>0</v>
      </c>
      <c r="AE368" s="337">
        <f t="shared" si="60"/>
        <v>387.26639397599007</v>
      </c>
    </row>
    <row r="369" spans="1:31" s="338" customFormat="1" hidden="1" x14ac:dyDescent="0.25">
      <c r="A369" s="326" t="s">
        <v>389</v>
      </c>
      <c r="B369" s="326" t="s">
        <v>9</v>
      </c>
      <c r="C369" s="326" t="s">
        <v>18</v>
      </c>
      <c r="D369" s="326" t="s">
        <v>137</v>
      </c>
      <c r="E369" s="326">
        <v>13</v>
      </c>
      <c r="F369" s="326">
        <v>30</v>
      </c>
      <c r="G369" s="326"/>
      <c r="J369" s="338">
        <f t="shared" si="61"/>
        <v>96</v>
      </c>
      <c r="W369" s="335">
        <f>+VLOOKUP(A369,infradensité!$A$2:$B$67,2,FALSE)</f>
        <v>0.57999999999999996</v>
      </c>
      <c r="X369" s="335">
        <v>1.3</v>
      </c>
      <c r="Y369" s="336">
        <f t="shared" ref="Y369" si="62">+X369*W369*J369</f>
        <v>72.384</v>
      </c>
      <c r="Z369" s="336">
        <f t="shared" ref="Z369" si="63">+EXP(-1.0587+0.8836*LN(Y369)+0.284)</f>
        <v>20.264329923804397</v>
      </c>
      <c r="AA369" s="336" t="str">
        <f t="shared" ref="AA369" si="64">+_xlfn.CONCAT(A369,"_",B369,"_",C369,"_",D369,"_",AB369,"_")</f>
        <v>Chêne sessile_F1_Classique_Guide chênaie atlantique_30_</v>
      </c>
      <c r="AB369" s="329">
        <f t="shared" ref="AB369" si="65">F369</f>
        <v>30</v>
      </c>
      <c r="AC369" s="336">
        <f t="shared" ref="AC369" si="66">+(Z369+Y369)*0.475*44/12</f>
        <v>161.362507950626</v>
      </c>
      <c r="AD369" s="337">
        <f t="shared" si="44"/>
        <v>158.74058154663282</v>
      </c>
      <c r="AE369" s="337">
        <f t="shared" si="60"/>
        <v>387.26639397599007</v>
      </c>
    </row>
    <row r="370" spans="1:31" s="338" customFormat="1" hidden="1" x14ac:dyDescent="0.25">
      <c r="A370" s="326" t="s">
        <v>389</v>
      </c>
      <c r="B370" s="326" t="s">
        <v>9</v>
      </c>
      <c r="C370" s="326" t="s">
        <v>18</v>
      </c>
      <c r="D370" s="326" t="s">
        <v>137</v>
      </c>
      <c r="E370" s="326">
        <v>13</v>
      </c>
      <c r="F370" s="326">
        <v>37</v>
      </c>
      <c r="G370" s="326"/>
      <c r="J370" s="338">
        <f t="shared" si="61"/>
        <v>118.4</v>
      </c>
      <c r="W370" s="335">
        <f>+VLOOKUP(A370,infradensité!$A$2:$B$67,2,FALSE)</f>
        <v>0.57999999999999996</v>
      </c>
      <c r="X370" s="335">
        <v>1.3</v>
      </c>
      <c r="Y370" s="336">
        <f t="shared" si="51"/>
        <v>89.273600000000002</v>
      </c>
      <c r="Z370" s="336">
        <f t="shared" si="53"/>
        <v>24.389952263746558</v>
      </c>
      <c r="AA370" s="336" t="str">
        <f t="shared" si="58"/>
        <v>Chêne sessile_F1_Classique_Guide chênaie atlantique_37_</v>
      </c>
      <c r="AB370" s="329">
        <f t="shared" si="59"/>
        <v>37</v>
      </c>
      <c r="AC370" s="336">
        <f t="shared" si="52"/>
        <v>197.96402019269192</v>
      </c>
      <c r="AD370" s="337">
        <f t="shared" si="44"/>
        <v>1257.6428485016127</v>
      </c>
      <c r="AE370" s="337">
        <f t="shared" si="60"/>
        <v>387.26639397599007</v>
      </c>
    </row>
    <row r="371" spans="1:31" s="338" customFormat="1" hidden="1" x14ac:dyDescent="0.25">
      <c r="A371" s="326" t="s">
        <v>389</v>
      </c>
      <c r="B371" s="326" t="s">
        <v>9</v>
      </c>
      <c r="C371" s="326" t="s">
        <v>18</v>
      </c>
      <c r="D371" s="326" t="s">
        <v>137</v>
      </c>
      <c r="E371" s="326">
        <v>13</v>
      </c>
      <c r="F371" s="326">
        <v>37</v>
      </c>
      <c r="G371" s="326"/>
      <c r="J371" s="338">
        <f t="shared" si="61"/>
        <v>118.4</v>
      </c>
      <c r="W371" s="335">
        <f>+VLOOKUP(A371,infradensité!$A$2:$B$67,2,FALSE)</f>
        <v>0.57999999999999996</v>
      </c>
      <c r="X371" s="335">
        <v>1.3</v>
      </c>
      <c r="Y371" s="336">
        <f t="shared" si="51"/>
        <v>89.273600000000002</v>
      </c>
      <c r="Z371" s="336">
        <f t="shared" si="53"/>
        <v>24.389952263746558</v>
      </c>
      <c r="AA371" s="336" t="str">
        <f t="shared" si="58"/>
        <v>Chêne sessile_F1_Classique_Guide chênaie atlantique_37_</v>
      </c>
      <c r="AB371" s="329">
        <f t="shared" si="59"/>
        <v>37</v>
      </c>
      <c r="AC371" s="336">
        <f t="shared" si="52"/>
        <v>197.96402019269192</v>
      </c>
      <c r="AD371" s="337">
        <f t="shared" si="44"/>
        <v>0</v>
      </c>
      <c r="AE371" s="337">
        <f t="shared" si="60"/>
        <v>387.26639397599007</v>
      </c>
    </row>
    <row r="372" spans="1:31" s="338" customFormat="1" hidden="1" x14ac:dyDescent="0.25">
      <c r="A372" s="326" t="s">
        <v>389</v>
      </c>
      <c r="B372" s="326" t="s">
        <v>9</v>
      </c>
      <c r="C372" s="326" t="s">
        <v>18</v>
      </c>
      <c r="D372" s="326" t="s">
        <v>137</v>
      </c>
      <c r="E372" s="326">
        <v>13</v>
      </c>
      <c r="F372" s="326">
        <v>45</v>
      </c>
      <c r="G372" s="326"/>
      <c r="J372" s="338">
        <v>144</v>
      </c>
      <c r="W372" s="335">
        <f>+VLOOKUP(A372,infradensité!$A$2:$B$67,2,FALSE)</f>
        <v>0.57999999999999996</v>
      </c>
      <c r="X372" s="335">
        <v>1.3</v>
      </c>
      <c r="Y372" s="336">
        <f t="shared" si="51"/>
        <v>108.57599999999999</v>
      </c>
      <c r="Z372" s="336">
        <f t="shared" si="53"/>
        <v>28.995225061228002</v>
      </c>
      <c r="AA372" s="336" t="str">
        <f t="shared" si="58"/>
        <v>Chêne sessile_F1_Classique_Guide chênaie atlantique_45_</v>
      </c>
      <c r="AB372" s="329">
        <f t="shared" si="59"/>
        <v>45</v>
      </c>
      <c r="AC372" s="336">
        <f t="shared" si="52"/>
        <v>239.60321698163875</v>
      </c>
      <c r="AD372" s="337">
        <f t="shared" si="44"/>
        <v>1750.2689486973227</v>
      </c>
      <c r="AE372" s="337">
        <f t="shared" si="60"/>
        <v>387.26639397599007</v>
      </c>
    </row>
    <row r="373" spans="1:31" s="338" customFormat="1" hidden="1" x14ac:dyDescent="0.25">
      <c r="A373" s="326" t="s">
        <v>389</v>
      </c>
      <c r="B373" s="326" t="s">
        <v>9</v>
      </c>
      <c r="C373" s="326" t="s">
        <v>18</v>
      </c>
      <c r="D373" s="326" t="s">
        <v>137</v>
      </c>
      <c r="E373" s="326">
        <v>13</v>
      </c>
      <c r="F373" s="326">
        <v>45</v>
      </c>
      <c r="G373" s="326"/>
      <c r="J373" s="338">
        <v>104</v>
      </c>
      <c r="O373" s="338">
        <f>J372-J373</f>
        <v>40</v>
      </c>
      <c r="W373" s="335">
        <f>+VLOOKUP(A373,infradensité!$A$2:$B$67,2,FALSE)</f>
        <v>0.57999999999999996</v>
      </c>
      <c r="X373" s="335">
        <v>1.3</v>
      </c>
      <c r="Y373" s="336">
        <f t="shared" si="51"/>
        <v>78.415999999999997</v>
      </c>
      <c r="Z373" s="336">
        <f t="shared" si="53"/>
        <v>21.749438265868008</v>
      </c>
      <c r="AA373" s="336" t="str">
        <f t="shared" si="58"/>
        <v>Chêne sessile_F1_Classique_Guide chênaie atlantique_45_</v>
      </c>
      <c r="AB373" s="329">
        <f t="shared" si="59"/>
        <v>45</v>
      </c>
      <c r="AC373" s="336">
        <f t="shared" si="52"/>
        <v>174.45480497972014</v>
      </c>
      <c r="AD373" s="337">
        <f t="shared" si="44"/>
        <v>0</v>
      </c>
      <c r="AE373" s="337">
        <f t="shared" si="60"/>
        <v>387.26639397599007</v>
      </c>
    </row>
    <row r="374" spans="1:31" s="338" customFormat="1" hidden="1" x14ac:dyDescent="0.25">
      <c r="A374" s="326" t="s">
        <v>389</v>
      </c>
      <c r="B374" s="326" t="s">
        <v>9</v>
      </c>
      <c r="C374" s="326" t="s">
        <v>18</v>
      </c>
      <c r="D374" s="326" t="s">
        <v>137</v>
      </c>
      <c r="E374" s="326">
        <v>13</v>
      </c>
      <c r="F374" s="326">
        <v>53</v>
      </c>
      <c r="G374" s="326"/>
      <c r="J374" s="338">
        <v>171</v>
      </c>
      <c r="W374" s="335">
        <f>+VLOOKUP(A374,infradensité!$A$2:$B$67,2,FALSE)</f>
        <v>0.57999999999999996</v>
      </c>
      <c r="X374" s="335">
        <v>1.3</v>
      </c>
      <c r="Y374" s="336">
        <f t="shared" si="51"/>
        <v>128.934</v>
      </c>
      <c r="Z374" s="336">
        <f t="shared" si="53"/>
        <v>33.749920116221382</v>
      </c>
      <c r="AA374" s="336" t="str">
        <f t="shared" si="58"/>
        <v>Chêne sessile_F1_Classique_Guide chênaie atlantique_53_</v>
      </c>
      <c r="AB374" s="329">
        <f t="shared" si="59"/>
        <v>53</v>
      </c>
      <c r="AC374" s="336">
        <f t="shared" si="52"/>
        <v>283.34116086908551</v>
      </c>
      <c r="AD374" s="337">
        <f t="shared" si="44"/>
        <v>1831.1838633952225</v>
      </c>
      <c r="AE374" s="337">
        <f t="shared" si="60"/>
        <v>387.26639397599007</v>
      </c>
    </row>
    <row r="375" spans="1:31" s="338" customFormat="1" hidden="1" x14ac:dyDescent="0.25">
      <c r="A375" s="326" t="s">
        <v>389</v>
      </c>
      <c r="B375" s="326" t="s">
        <v>9</v>
      </c>
      <c r="C375" s="326" t="s">
        <v>18</v>
      </c>
      <c r="D375" s="326" t="s">
        <v>137</v>
      </c>
      <c r="E375" s="326">
        <v>13</v>
      </c>
      <c r="F375" s="326">
        <v>53</v>
      </c>
      <c r="G375" s="326"/>
      <c r="J375" s="338">
        <v>131</v>
      </c>
      <c r="O375" s="338">
        <f>J374-J375</f>
        <v>40</v>
      </c>
      <c r="W375" s="335">
        <f>+VLOOKUP(A375,infradensité!$A$2:$B$67,2,FALSE)</f>
        <v>0.57999999999999996</v>
      </c>
      <c r="X375" s="335">
        <v>1.3</v>
      </c>
      <c r="Y375" s="336">
        <f t="shared" si="51"/>
        <v>98.774000000000001</v>
      </c>
      <c r="Z375" s="336">
        <f t="shared" si="53"/>
        <v>26.669710590727203</v>
      </c>
      <c r="AA375" s="336" t="str">
        <f t="shared" si="58"/>
        <v>Chêne sessile_F1_Classique_Guide chênaie atlantique_53_</v>
      </c>
      <c r="AB375" s="329">
        <f t="shared" si="59"/>
        <v>53</v>
      </c>
      <c r="AC375" s="336">
        <f t="shared" si="52"/>
        <v>218.48112927884986</v>
      </c>
      <c r="AD375" s="337">
        <f t="shared" si="44"/>
        <v>0</v>
      </c>
      <c r="AE375" s="337">
        <f t="shared" si="60"/>
        <v>387.26639397599007</v>
      </c>
    </row>
    <row r="376" spans="1:31" s="338" customFormat="1" hidden="1" x14ac:dyDescent="0.25">
      <c r="A376" s="326" t="s">
        <v>389</v>
      </c>
      <c r="B376" s="326" t="s">
        <v>9</v>
      </c>
      <c r="C376" s="326" t="s">
        <v>18</v>
      </c>
      <c r="D376" s="326" t="s">
        <v>137</v>
      </c>
      <c r="E376" s="326">
        <v>13</v>
      </c>
      <c r="F376" s="326">
        <v>61</v>
      </c>
      <c r="G376" s="326"/>
      <c r="J376" s="338">
        <v>197</v>
      </c>
      <c r="W376" s="335">
        <f>+VLOOKUP(A376,infradensité!$A$2:$B$67,2,FALSE)</f>
        <v>0.57999999999999996</v>
      </c>
      <c r="X376" s="335">
        <v>1.3</v>
      </c>
      <c r="Y376" s="336">
        <f t="shared" si="51"/>
        <v>148.53800000000001</v>
      </c>
      <c r="Z376" s="336">
        <f t="shared" si="53"/>
        <v>38.246151719709118</v>
      </c>
      <c r="AA376" s="336" t="str">
        <f t="shared" si="58"/>
        <v>Chêne sessile_F1_Classique_Guide chênaie atlantique_61_</v>
      </c>
      <c r="AB376" s="329">
        <f t="shared" si="59"/>
        <v>61</v>
      </c>
      <c r="AC376" s="336">
        <f t="shared" si="52"/>
        <v>325.31573091182673</v>
      </c>
      <c r="AD376" s="337">
        <f t="shared" si="44"/>
        <v>2175.1874407627065</v>
      </c>
      <c r="AE376" s="337">
        <f t="shared" si="60"/>
        <v>387.26639397599007</v>
      </c>
    </row>
    <row r="377" spans="1:31" s="338" customFormat="1" hidden="1" x14ac:dyDescent="0.25">
      <c r="A377" s="326" t="s">
        <v>389</v>
      </c>
      <c r="B377" s="326" t="s">
        <v>9</v>
      </c>
      <c r="C377" s="326" t="s">
        <v>18</v>
      </c>
      <c r="D377" s="326" t="s">
        <v>137</v>
      </c>
      <c r="E377" s="326">
        <v>13</v>
      </c>
      <c r="F377" s="326">
        <v>61</v>
      </c>
      <c r="G377" s="326"/>
      <c r="J377" s="338">
        <v>155</v>
      </c>
      <c r="O377" s="338">
        <f>J376-J377</f>
        <v>42</v>
      </c>
      <c r="W377" s="335">
        <f>+VLOOKUP(A377,infradensité!$A$2:$B$67,2,FALSE)</f>
        <v>0.57999999999999996</v>
      </c>
      <c r="X377" s="335">
        <v>1.3</v>
      </c>
      <c r="Y377" s="336">
        <f t="shared" si="51"/>
        <v>116.87</v>
      </c>
      <c r="Z377" s="336">
        <f t="shared" si="53"/>
        <v>30.943859078317832</v>
      </c>
      <c r="AA377" s="336" t="str">
        <f t="shared" si="58"/>
        <v>Chêne sessile_F1_Classique_Guide chênaie atlantique_61_</v>
      </c>
      <c r="AB377" s="329">
        <f t="shared" si="59"/>
        <v>61</v>
      </c>
      <c r="AC377" s="336">
        <f t="shared" si="52"/>
        <v>257.44247122807025</v>
      </c>
      <c r="AD377" s="337">
        <f t="shared" si="44"/>
        <v>0</v>
      </c>
      <c r="AE377" s="337">
        <f t="shared" si="60"/>
        <v>387.26639397599007</v>
      </c>
    </row>
    <row r="378" spans="1:31" s="338" customFormat="1" hidden="1" x14ac:dyDescent="0.25">
      <c r="A378" s="326" t="s">
        <v>389</v>
      </c>
      <c r="B378" s="326" t="s">
        <v>9</v>
      </c>
      <c r="C378" s="326" t="s">
        <v>18</v>
      </c>
      <c r="D378" s="326" t="s">
        <v>137</v>
      </c>
      <c r="E378" s="326">
        <v>13</v>
      </c>
      <c r="F378" s="326">
        <v>69</v>
      </c>
      <c r="G378" s="326"/>
      <c r="J378" s="338">
        <v>218</v>
      </c>
      <c r="W378" s="335">
        <f>+VLOOKUP(A378,infradensité!$A$2:$B$67,2,FALSE)</f>
        <v>0.57999999999999996</v>
      </c>
      <c r="X378" s="335">
        <v>1.3</v>
      </c>
      <c r="Y378" s="336">
        <f t="shared" si="51"/>
        <v>164.37200000000001</v>
      </c>
      <c r="Z378" s="336">
        <f t="shared" si="53"/>
        <v>41.827079694043114</v>
      </c>
      <c r="AA378" s="336" t="str">
        <f t="shared" si="58"/>
        <v>Chêne sessile_F1_Classique_Guide chênaie atlantique_69_</v>
      </c>
      <c r="AB378" s="329">
        <f t="shared" si="59"/>
        <v>69</v>
      </c>
      <c r="AC378" s="336">
        <f t="shared" si="52"/>
        <v>359.1300638004584</v>
      </c>
      <c r="AD378" s="337">
        <f t="shared" si="44"/>
        <v>2466.2901401141144</v>
      </c>
      <c r="AE378" s="337">
        <f t="shared" si="60"/>
        <v>387.26639397599007</v>
      </c>
    </row>
    <row r="379" spans="1:31" s="338" customFormat="1" hidden="1" x14ac:dyDescent="0.25">
      <c r="A379" s="326" t="s">
        <v>389</v>
      </c>
      <c r="B379" s="326" t="s">
        <v>9</v>
      </c>
      <c r="C379" s="326" t="s">
        <v>18</v>
      </c>
      <c r="D379" s="326" t="s">
        <v>137</v>
      </c>
      <c r="E379" s="326">
        <v>13</v>
      </c>
      <c r="F379" s="326">
        <v>69</v>
      </c>
      <c r="G379" s="326"/>
      <c r="J379" s="338">
        <v>177</v>
      </c>
      <c r="O379" s="338">
        <f>J378-J379</f>
        <v>41</v>
      </c>
      <c r="W379" s="335">
        <f>+VLOOKUP(A379,infradensité!$A$2:$B$67,2,FALSE)</f>
        <v>0.57999999999999996</v>
      </c>
      <c r="X379" s="335">
        <v>1.3</v>
      </c>
      <c r="Y379" s="336">
        <f t="shared" si="51"/>
        <v>133.458</v>
      </c>
      <c r="Z379" s="336">
        <f t="shared" si="53"/>
        <v>34.794176665003405</v>
      </c>
      <c r="AA379" s="336" t="str">
        <f t="shared" si="58"/>
        <v>Chêne sessile_F1_Classique_Guide chênaie atlantique_69_</v>
      </c>
      <c r="AB379" s="329">
        <f t="shared" si="59"/>
        <v>69</v>
      </c>
      <c r="AC379" s="336">
        <f t="shared" si="52"/>
        <v>293.03920769154757</v>
      </c>
      <c r="AD379" s="337">
        <f t="shared" si="44"/>
        <v>0</v>
      </c>
      <c r="AE379" s="337">
        <f t="shared" si="60"/>
        <v>387.26639397599007</v>
      </c>
    </row>
    <row r="380" spans="1:31" s="338" customFormat="1" hidden="1" x14ac:dyDescent="0.25">
      <c r="A380" s="326" t="s">
        <v>389</v>
      </c>
      <c r="B380" s="326" t="s">
        <v>9</v>
      </c>
      <c r="C380" s="326" t="s">
        <v>18</v>
      </c>
      <c r="D380" s="326" t="s">
        <v>137</v>
      </c>
      <c r="E380" s="326">
        <v>13</v>
      </c>
      <c r="F380" s="326">
        <v>77</v>
      </c>
      <c r="G380" s="326"/>
      <c r="J380" s="338">
        <v>238</v>
      </c>
      <c r="W380" s="335">
        <f>+VLOOKUP(A380,infradensité!$A$2:$B$67,2,FALSE)</f>
        <v>0.57999999999999996</v>
      </c>
      <c r="X380" s="335">
        <v>1.3</v>
      </c>
      <c r="Y380" s="336">
        <f t="shared" si="51"/>
        <v>179.452</v>
      </c>
      <c r="Z380" s="336">
        <f t="shared" si="53"/>
        <v>45.2002446357697</v>
      </c>
      <c r="AA380" s="336" t="str">
        <f t="shared" si="58"/>
        <v>Chêne sessile_F1_Classique_Guide chênaie atlantique_77_</v>
      </c>
      <c r="AB380" s="329">
        <f t="shared" si="59"/>
        <v>77</v>
      </c>
      <c r="AC380" s="336">
        <f t="shared" si="52"/>
        <v>391.2693260739656</v>
      </c>
      <c r="AD380" s="337">
        <f t="shared" si="44"/>
        <v>2737.2341350620527</v>
      </c>
      <c r="AE380" s="337">
        <f t="shared" si="60"/>
        <v>387.26639397599007</v>
      </c>
    </row>
    <row r="381" spans="1:31" s="338" customFormat="1" hidden="1" x14ac:dyDescent="0.25">
      <c r="A381" s="326" t="s">
        <v>389</v>
      </c>
      <c r="B381" s="326" t="s">
        <v>9</v>
      </c>
      <c r="C381" s="326" t="s">
        <v>18</v>
      </c>
      <c r="D381" s="326" t="s">
        <v>137</v>
      </c>
      <c r="E381" s="326">
        <v>13</v>
      </c>
      <c r="F381" s="326">
        <v>77</v>
      </c>
      <c r="G381" s="326"/>
      <c r="J381" s="338">
        <v>194</v>
      </c>
      <c r="O381" s="338">
        <f>J380-J381</f>
        <v>44</v>
      </c>
      <c r="W381" s="335">
        <f>+VLOOKUP(A381,infradensité!$A$2:$B$67,2,FALSE)</f>
        <v>0.57999999999999996</v>
      </c>
      <c r="X381" s="335">
        <v>1.3</v>
      </c>
      <c r="Y381" s="336">
        <f t="shared" si="51"/>
        <v>146.27600000000001</v>
      </c>
      <c r="Z381" s="336">
        <f t="shared" si="53"/>
        <v>37.73105899165121</v>
      </c>
      <c r="AA381" s="336" t="str">
        <f t="shared" si="58"/>
        <v>Chêne sessile_F1_Classique_Guide chênaie atlantique_77_</v>
      </c>
      <c r="AB381" s="329">
        <f t="shared" si="59"/>
        <v>77</v>
      </c>
      <c r="AC381" s="336">
        <f t="shared" si="52"/>
        <v>320.47896107712586</v>
      </c>
      <c r="AD381" s="337">
        <f t="shared" si="44"/>
        <v>0</v>
      </c>
      <c r="AE381" s="337">
        <f t="shared" si="60"/>
        <v>387.26639397599007</v>
      </c>
    </row>
    <row r="382" spans="1:31" s="338" customFormat="1" hidden="1" x14ac:dyDescent="0.25">
      <c r="A382" s="326" t="s">
        <v>389</v>
      </c>
      <c r="B382" s="326" t="s">
        <v>9</v>
      </c>
      <c r="C382" s="326" t="s">
        <v>18</v>
      </c>
      <c r="D382" s="326" t="s">
        <v>137</v>
      </c>
      <c r="E382" s="326">
        <v>13</v>
      </c>
      <c r="F382" s="326">
        <v>85</v>
      </c>
      <c r="G382" s="326"/>
      <c r="J382" s="338">
        <v>251</v>
      </c>
      <c r="W382" s="335">
        <f>+VLOOKUP(A382,infradensité!$A$2:$B$67,2,FALSE)</f>
        <v>0.57999999999999996</v>
      </c>
      <c r="X382" s="335">
        <v>1.3</v>
      </c>
      <c r="Y382" s="336">
        <f t="shared" si="51"/>
        <v>189.25399999999999</v>
      </c>
      <c r="Z382" s="336">
        <f t="shared" si="53"/>
        <v>47.374985099497351</v>
      </c>
      <c r="AA382" s="336" t="str">
        <f t="shared" si="58"/>
        <v>Chêne sessile_F1_Classique_Guide chênaie atlantique_85_</v>
      </c>
      <c r="AB382" s="329">
        <f t="shared" si="59"/>
        <v>85</v>
      </c>
      <c r="AC382" s="336">
        <f t="shared" si="52"/>
        <v>412.12881571495791</v>
      </c>
      <c r="AD382" s="337">
        <f t="shared" si="44"/>
        <v>2930.4311071683351</v>
      </c>
      <c r="AE382" s="337">
        <f t="shared" si="60"/>
        <v>387.26639397599007</v>
      </c>
    </row>
    <row r="383" spans="1:31" s="338" customFormat="1" hidden="1" x14ac:dyDescent="0.25">
      <c r="A383" s="326" t="s">
        <v>389</v>
      </c>
      <c r="B383" s="326" t="s">
        <v>9</v>
      </c>
      <c r="C383" s="326" t="s">
        <v>18</v>
      </c>
      <c r="D383" s="326" t="s">
        <v>137</v>
      </c>
      <c r="E383" s="326">
        <v>13</v>
      </c>
      <c r="F383" s="326">
        <v>85</v>
      </c>
      <c r="G383" s="326"/>
      <c r="J383" s="338">
        <v>217</v>
      </c>
      <c r="O383" s="338">
        <f>J382-J383</f>
        <v>34</v>
      </c>
      <c r="W383" s="335">
        <f>+VLOOKUP(A383,infradensité!$A$2:$B$67,2,FALSE)</f>
        <v>0.57999999999999996</v>
      </c>
      <c r="X383" s="335">
        <v>1.3</v>
      </c>
      <c r="Y383" s="336">
        <f t="shared" si="51"/>
        <v>163.61799999999999</v>
      </c>
      <c r="Z383" s="336">
        <f t="shared" si="53"/>
        <v>41.657500375789056</v>
      </c>
      <c r="AA383" s="336" t="str">
        <f t="shared" si="58"/>
        <v>Chêne sessile_F1_Classique_Guide chênaie atlantique_85_</v>
      </c>
      <c r="AB383" s="329">
        <f t="shared" si="59"/>
        <v>85</v>
      </c>
      <c r="AC383" s="336">
        <f t="shared" si="52"/>
        <v>357.52149648783256</v>
      </c>
      <c r="AD383" s="337">
        <f t="shared" si="44"/>
        <v>0</v>
      </c>
      <c r="AE383" s="337">
        <f t="shared" si="60"/>
        <v>387.26639397599007</v>
      </c>
    </row>
    <row r="384" spans="1:31" s="338" customFormat="1" hidden="1" x14ac:dyDescent="0.25">
      <c r="A384" s="326" t="s">
        <v>389</v>
      </c>
      <c r="B384" s="326" t="s">
        <v>9</v>
      </c>
      <c r="C384" s="326" t="s">
        <v>18</v>
      </c>
      <c r="D384" s="326" t="s">
        <v>137</v>
      </c>
      <c r="E384" s="326">
        <v>13</v>
      </c>
      <c r="F384" s="326">
        <v>95</v>
      </c>
      <c r="G384" s="326"/>
      <c r="J384" s="338">
        <v>287</v>
      </c>
      <c r="W384" s="335">
        <f>+VLOOKUP(A384,infradensité!$A$2:$B$67,2,FALSE)</f>
        <v>0.57999999999999996</v>
      </c>
      <c r="X384" s="335">
        <v>1.3</v>
      </c>
      <c r="Y384" s="336">
        <f t="shared" si="51"/>
        <v>216.398</v>
      </c>
      <c r="Z384" s="336">
        <f t="shared" si="53"/>
        <v>53.331258234647343</v>
      </c>
      <c r="AA384" s="336" t="str">
        <f t="shared" si="58"/>
        <v>Chêne sessile_F1_Classique_Guide chênaie atlantique_95_</v>
      </c>
      <c r="AB384" s="329">
        <f t="shared" si="59"/>
        <v>95</v>
      </c>
      <c r="AC384" s="336">
        <f t="shared" si="52"/>
        <v>469.77845809201079</v>
      </c>
      <c r="AD384" s="337">
        <f t="shared" si="44"/>
        <v>4136.4997728992166</v>
      </c>
      <c r="AE384" s="337">
        <f t="shared" si="60"/>
        <v>387.26639397599007</v>
      </c>
    </row>
    <row r="385" spans="1:31" s="338" customFormat="1" hidden="1" x14ac:dyDescent="0.25">
      <c r="A385" s="326" t="s">
        <v>389</v>
      </c>
      <c r="B385" s="326" t="s">
        <v>9</v>
      </c>
      <c r="C385" s="326" t="s">
        <v>18</v>
      </c>
      <c r="D385" s="326" t="s">
        <v>137</v>
      </c>
      <c r="E385" s="326">
        <v>13</v>
      </c>
      <c r="F385" s="326">
        <v>95</v>
      </c>
      <c r="G385" s="326"/>
      <c r="J385" s="338">
        <v>255</v>
      </c>
      <c r="O385" s="338">
        <f>J384-J385</f>
        <v>32</v>
      </c>
      <c r="W385" s="335">
        <f>+VLOOKUP(A385,infradensité!$A$2:$B$67,2,FALSE)</f>
        <v>0.57999999999999996</v>
      </c>
      <c r="X385" s="335">
        <v>1.3</v>
      </c>
      <c r="Y385" s="336">
        <f t="shared" si="51"/>
        <v>192.27</v>
      </c>
      <c r="Z385" s="336">
        <f t="shared" si="53"/>
        <v>48.041470197986364</v>
      </c>
      <c r="AA385" s="336" t="str">
        <f t="shared" si="58"/>
        <v>Chêne sessile_F1_Classique_Guide chênaie atlantique_95_</v>
      </c>
      <c r="AB385" s="329">
        <f t="shared" si="59"/>
        <v>95</v>
      </c>
      <c r="AC385" s="336">
        <f t="shared" si="52"/>
        <v>418.54247726149293</v>
      </c>
      <c r="AD385" s="337">
        <f t="shared" si="44"/>
        <v>0</v>
      </c>
      <c r="AE385" s="337">
        <f t="shared" si="60"/>
        <v>387.26639397599007</v>
      </c>
    </row>
    <row r="386" spans="1:31" s="338" customFormat="1" hidden="1" x14ac:dyDescent="0.25">
      <c r="A386" s="326" t="s">
        <v>389</v>
      </c>
      <c r="B386" s="326" t="s">
        <v>9</v>
      </c>
      <c r="C386" s="326" t="s">
        <v>18</v>
      </c>
      <c r="D386" s="326" t="s">
        <v>137</v>
      </c>
      <c r="E386" s="326">
        <v>13</v>
      </c>
      <c r="F386" s="326">
        <v>105</v>
      </c>
      <c r="G386" s="326"/>
      <c r="J386" s="338">
        <v>323</v>
      </c>
      <c r="W386" s="335">
        <f>+VLOOKUP(A386,infradensité!$A$2:$B$67,2,FALSE)</f>
        <v>0.57999999999999996</v>
      </c>
      <c r="X386" s="335">
        <v>1.3</v>
      </c>
      <c r="Y386" s="336">
        <f t="shared" si="51"/>
        <v>243.542</v>
      </c>
      <c r="Z386" s="336">
        <f t="shared" si="53"/>
        <v>59.200958027901123</v>
      </c>
      <c r="AA386" s="336" t="str">
        <f t="shared" si="58"/>
        <v>Chêne sessile_F1_Classique_Guide chênaie atlantique_105_</v>
      </c>
      <c r="AB386" s="329">
        <f t="shared" si="59"/>
        <v>105</v>
      </c>
      <c r="AC386" s="336">
        <f t="shared" si="52"/>
        <v>527.27731856526111</v>
      </c>
      <c r="AD386" s="337">
        <f t="shared" si="44"/>
        <v>4729.0989791337697</v>
      </c>
      <c r="AE386" s="337">
        <f t="shared" si="60"/>
        <v>387.26639397599007</v>
      </c>
    </row>
    <row r="387" spans="1:31" s="338" customFormat="1" hidden="1" x14ac:dyDescent="0.25">
      <c r="A387" s="326" t="s">
        <v>389</v>
      </c>
      <c r="B387" s="326" t="s">
        <v>9</v>
      </c>
      <c r="C387" s="326" t="s">
        <v>18</v>
      </c>
      <c r="D387" s="326" t="s">
        <v>137</v>
      </c>
      <c r="E387" s="326">
        <v>13</v>
      </c>
      <c r="F387" s="326">
        <v>105</v>
      </c>
      <c r="G387" s="326"/>
      <c r="J387" s="338">
        <v>280</v>
      </c>
      <c r="O387" s="338">
        <f>J386-J387</f>
        <v>43</v>
      </c>
      <c r="W387" s="335">
        <f>+VLOOKUP(A387,infradensité!$A$2:$B$67,2,FALSE)</f>
        <v>0.57999999999999996</v>
      </c>
      <c r="X387" s="335">
        <v>1.3</v>
      </c>
      <c r="Y387" s="336">
        <f t="shared" si="51"/>
        <v>211.12</v>
      </c>
      <c r="Z387" s="336">
        <f t="shared" si="53"/>
        <v>52.180258057609798</v>
      </c>
      <c r="AA387" s="336" t="str">
        <f t="shared" si="58"/>
        <v>Chêne sessile_F1_Classique_Guide chênaie atlantique_105_</v>
      </c>
      <c r="AB387" s="329">
        <f t="shared" si="59"/>
        <v>105</v>
      </c>
      <c r="AC387" s="336">
        <f t="shared" si="52"/>
        <v>458.58128278367047</v>
      </c>
      <c r="AD387" s="337">
        <f t="shared" si="44"/>
        <v>0</v>
      </c>
      <c r="AE387" s="337">
        <f t="shared" si="60"/>
        <v>387.26639397599007</v>
      </c>
    </row>
    <row r="388" spans="1:31" s="338" customFormat="1" hidden="1" x14ac:dyDescent="0.25">
      <c r="A388" s="326" t="s">
        <v>389</v>
      </c>
      <c r="B388" s="326" t="s">
        <v>9</v>
      </c>
      <c r="C388" s="326" t="s">
        <v>18</v>
      </c>
      <c r="D388" s="326" t="s">
        <v>137</v>
      </c>
      <c r="E388" s="326">
        <v>13</v>
      </c>
      <c r="F388" s="326">
        <v>115</v>
      </c>
      <c r="G388" s="326"/>
      <c r="J388" s="338">
        <v>348</v>
      </c>
      <c r="W388" s="335">
        <f>+VLOOKUP(A388,infradensité!$A$2:$B$67,2,FALSE)</f>
        <v>0.57999999999999996</v>
      </c>
      <c r="X388" s="335">
        <v>1.3</v>
      </c>
      <c r="Y388" s="336">
        <f t="shared" si="51"/>
        <v>262.392</v>
      </c>
      <c r="Z388" s="336">
        <f t="shared" si="53"/>
        <v>63.231983614474942</v>
      </c>
      <c r="AA388" s="336" t="str">
        <f t="shared" si="58"/>
        <v>Chêne sessile_F1_Classique_Guide chênaie atlantique_115_</v>
      </c>
      <c r="AB388" s="329">
        <f t="shared" si="59"/>
        <v>115</v>
      </c>
      <c r="AC388" s="336">
        <f t="shared" si="52"/>
        <v>567.12843812854373</v>
      </c>
      <c r="AD388" s="337">
        <f t="shared" si="44"/>
        <v>5128.5486045610705</v>
      </c>
      <c r="AE388" s="337">
        <f t="shared" si="60"/>
        <v>387.26639397599007</v>
      </c>
    </row>
    <row r="389" spans="1:31" s="338" customFormat="1" hidden="1" x14ac:dyDescent="0.25">
      <c r="A389" s="326" t="s">
        <v>389</v>
      </c>
      <c r="B389" s="326" t="s">
        <v>9</v>
      </c>
      <c r="C389" s="326" t="s">
        <v>18</v>
      </c>
      <c r="D389" s="326" t="s">
        <v>137</v>
      </c>
      <c r="E389" s="326">
        <v>13</v>
      </c>
      <c r="F389" s="326">
        <v>115</v>
      </c>
      <c r="G389" s="326"/>
      <c r="J389" s="338">
        <v>305</v>
      </c>
      <c r="O389" s="338">
        <f>J388-J389</f>
        <v>43</v>
      </c>
      <c r="W389" s="335">
        <f>+VLOOKUP(A389,infradensité!$A$2:$B$67,2,FALSE)</f>
        <v>0.57999999999999996</v>
      </c>
      <c r="X389" s="335">
        <v>1.3</v>
      </c>
      <c r="Y389" s="336">
        <f t="shared" si="51"/>
        <v>229.97</v>
      </c>
      <c r="Z389" s="336">
        <f t="shared" si="53"/>
        <v>56.276194780495985</v>
      </c>
      <c r="AA389" s="336" t="str">
        <f t="shared" si="58"/>
        <v>Chêne sessile_F1_Classique_Guide chênaie atlantique_115_</v>
      </c>
      <c r="AB389" s="329">
        <f t="shared" si="59"/>
        <v>115</v>
      </c>
      <c r="AC389" s="336">
        <f t="shared" si="52"/>
        <v>498.54545590936385</v>
      </c>
      <c r="AD389" s="337">
        <f t="shared" si="44"/>
        <v>0</v>
      </c>
      <c r="AE389" s="337">
        <f t="shared" si="60"/>
        <v>387.26639397599007</v>
      </c>
    </row>
    <row r="390" spans="1:31" s="338" customFormat="1" hidden="1" x14ac:dyDescent="0.25">
      <c r="A390" s="326" t="s">
        <v>389</v>
      </c>
      <c r="B390" s="326" t="s">
        <v>9</v>
      </c>
      <c r="C390" s="326" t="s">
        <v>18</v>
      </c>
      <c r="D390" s="326" t="s">
        <v>137</v>
      </c>
      <c r="E390" s="326">
        <v>13</v>
      </c>
      <c r="F390" s="326">
        <v>125</v>
      </c>
      <c r="G390" s="326"/>
      <c r="J390" s="338">
        <v>372</v>
      </c>
      <c r="W390" s="335">
        <f>+VLOOKUP(A390,infradensité!$A$2:$B$67,2,FALSE)</f>
        <v>0.57999999999999996</v>
      </c>
      <c r="X390" s="335">
        <v>1.3</v>
      </c>
      <c r="Y390" s="336">
        <f t="shared" si="51"/>
        <v>280.488</v>
      </c>
      <c r="Z390" s="336">
        <f t="shared" si="53"/>
        <v>67.070126855467564</v>
      </c>
      <c r="AA390" s="336" t="str">
        <f t="shared" si="58"/>
        <v>Chêne sessile_F1_Classique_Guide chênaie atlantique_125_</v>
      </c>
      <c r="AB390" s="329">
        <f t="shared" si="59"/>
        <v>125</v>
      </c>
      <c r="AC390" s="336">
        <f t="shared" si="52"/>
        <v>605.33040427327262</v>
      </c>
      <c r="AD390" s="337">
        <f t="shared" si="44"/>
        <v>5519.3793009131823</v>
      </c>
      <c r="AE390" s="337">
        <f t="shared" si="60"/>
        <v>387.26639397599007</v>
      </c>
    </row>
    <row r="391" spans="1:31" s="338" customFormat="1" hidden="1" x14ac:dyDescent="0.25">
      <c r="A391" s="326" t="s">
        <v>389</v>
      </c>
      <c r="B391" s="326" t="s">
        <v>9</v>
      </c>
      <c r="C391" s="326" t="s">
        <v>18</v>
      </c>
      <c r="D391" s="326" t="s">
        <v>137</v>
      </c>
      <c r="E391" s="326">
        <v>13</v>
      </c>
      <c r="F391" s="326">
        <v>125</v>
      </c>
      <c r="G391" s="326"/>
      <c r="J391" s="338">
        <v>326</v>
      </c>
      <c r="O391" s="338">
        <f>J390-J391</f>
        <v>46</v>
      </c>
      <c r="W391" s="335">
        <f>+VLOOKUP(A391,infradensité!$A$2:$B$67,2,FALSE)</f>
        <v>0.57999999999999996</v>
      </c>
      <c r="X391" s="335">
        <v>1.3</v>
      </c>
      <c r="Y391" s="336">
        <f t="shared" si="51"/>
        <v>245.804</v>
      </c>
      <c r="Z391" s="336">
        <f t="shared" si="53"/>
        <v>59.686547383038381</v>
      </c>
      <c r="AA391" s="336" t="str">
        <f t="shared" si="58"/>
        <v>Chêne sessile_F1_Classique_Guide chênaie atlantique_125_</v>
      </c>
      <c r="AB391" s="329">
        <f t="shared" si="59"/>
        <v>125</v>
      </c>
      <c r="AC391" s="336">
        <f t="shared" si="52"/>
        <v>532.06270335879185</v>
      </c>
      <c r="AD391" s="337">
        <f t="shared" si="44"/>
        <v>0</v>
      </c>
      <c r="AE391" s="337">
        <f t="shared" si="60"/>
        <v>387.26639397599007</v>
      </c>
    </row>
    <row r="392" spans="1:31" s="338" customFormat="1" hidden="1" x14ac:dyDescent="0.25">
      <c r="A392" s="326" t="s">
        <v>389</v>
      </c>
      <c r="B392" s="326" t="s">
        <v>9</v>
      </c>
      <c r="C392" s="326" t="s">
        <v>18</v>
      </c>
      <c r="D392" s="326" t="s">
        <v>137</v>
      </c>
      <c r="E392" s="326">
        <v>13</v>
      </c>
      <c r="F392" s="326">
        <v>135</v>
      </c>
      <c r="G392" s="326"/>
      <c r="J392" s="338">
        <v>393</v>
      </c>
      <c r="W392" s="335">
        <f>+VLOOKUP(A392,infradensité!$A$2:$B$67,2,FALSE)</f>
        <v>0.57999999999999996</v>
      </c>
      <c r="X392" s="335">
        <v>1.3</v>
      </c>
      <c r="Y392" s="336">
        <f t="shared" si="51"/>
        <v>296.322</v>
      </c>
      <c r="Z392" s="336">
        <f t="shared" si="53"/>
        <v>70.404860706775452</v>
      </c>
      <c r="AA392" s="336" t="str">
        <f t="shared" si="58"/>
        <v>Chêne sessile_F1_Classique_Guide chênaie atlantique_135_</v>
      </c>
      <c r="AB392" s="329">
        <f t="shared" si="59"/>
        <v>135</v>
      </c>
      <c r="AC392" s="336">
        <f t="shared" si="52"/>
        <v>638.71594906430062</v>
      </c>
      <c r="AD392" s="337">
        <f t="shared" ref="AD392:AD455" si="67">+IF(AC392=0,0,(AC392+AC391)*(AB392-AB391)/2)</f>
        <v>5853.8932621154618</v>
      </c>
      <c r="AE392" s="337">
        <f t="shared" si="60"/>
        <v>387.26639397599007</v>
      </c>
    </row>
    <row r="393" spans="1:31" s="338" customFormat="1" hidden="1" x14ac:dyDescent="0.25">
      <c r="A393" s="326" t="s">
        <v>389</v>
      </c>
      <c r="B393" s="326" t="s">
        <v>9</v>
      </c>
      <c r="C393" s="326" t="s">
        <v>18</v>
      </c>
      <c r="D393" s="326" t="s">
        <v>137</v>
      </c>
      <c r="E393" s="326">
        <v>13</v>
      </c>
      <c r="F393" s="326">
        <v>135</v>
      </c>
      <c r="G393" s="326"/>
      <c r="J393" s="338">
        <v>343</v>
      </c>
      <c r="O393" s="338">
        <f>J392-J393</f>
        <v>50</v>
      </c>
      <c r="W393" s="335">
        <f>+VLOOKUP(A393,infradensité!$A$2:$B$67,2,FALSE)</f>
        <v>0.57999999999999996</v>
      </c>
      <c r="X393" s="335">
        <v>1.3</v>
      </c>
      <c r="Y393" s="336">
        <f t="shared" si="51"/>
        <v>258.62200000000001</v>
      </c>
      <c r="Z393" s="336">
        <f t="shared" si="53"/>
        <v>62.42855325803675</v>
      </c>
      <c r="AA393" s="336" t="str">
        <f t="shared" si="58"/>
        <v>Chêne sessile_F1_Classique_Guide chênaie atlantique_135_</v>
      </c>
      <c r="AB393" s="329">
        <f t="shared" si="59"/>
        <v>135</v>
      </c>
      <c r="AC393" s="336">
        <f t="shared" si="52"/>
        <v>559.16304692441395</v>
      </c>
      <c r="AD393" s="337">
        <f t="shared" si="67"/>
        <v>0</v>
      </c>
      <c r="AE393" s="337">
        <f t="shared" si="60"/>
        <v>387.26639397599007</v>
      </c>
    </row>
    <row r="394" spans="1:31" s="338" customFormat="1" hidden="1" x14ac:dyDescent="0.25">
      <c r="A394" s="326" t="s">
        <v>389</v>
      </c>
      <c r="B394" s="326" t="s">
        <v>9</v>
      </c>
      <c r="C394" s="326" t="s">
        <v>18</v>
      </c>
      <c r="D394" s="326" t="s">
        <v>137</v>
      </c>
      <c r="E394" s="326">
        <v>13</v>
      </c>
      <c r="F394" s="326">
        <v>145</v>
      </c>
      <c r="G394" s="326"/>
      <c r="J394" s="338">
        <v>411</v>
      </c>
      <c r="W394" s="335">
        <f>+VLOOKUP(A394,infradensité!$A$2:$B$67,2,FALSE)</f>
        <v>0.57999999999999996</v>
      </c>
      <c r="X394" s="335">
        <v>1.3</v>
      </c>
      <c r="Y394" s="336">
        <f t="shared" si="51"/>
        <v>309.89400000000001</v>
      </c>
      <c r="Z394" s="336">
        <f t="shared" si="53"/>
        <v>73.246692712267546</v>
      </c>
      <c r="AA394" s="336" t="str">
        <f t="shared" si="58"/>
        <v>Chêne sessile_F1_Classique_Guide chênaie atlantique_145_</v>
      </c>
      <c r="AB394" s="329">
        <f t="shared" si="59"/>
        <v>145</v>
      </c>
      <c r="AC394" s="336">
        <f t="shared" si="52"/>
        <v>667.30337314053259</v>
      </c>
      <c r="AD394" s="337">
        <f t="shared" si="67"/>
        <v>6132.3321003247329</v>
      </c>
      <c r="AE394" s="337">
        <f t="shared" si="60"/>
        <v>387.26639397599007</v>
      </c>
    </row>
    <row r="395" spans="1:31" s="338" customFormat="1" hidden="1" x14ac:dyDescent="0.25">
      <c r="A395" s="326" t="s">
        <v>389</v>
      </c>
      <c r="B395" s="326" t="s">
        <v>9</v>
      </c>
      <c r="C395" s="326" t="s">
        <v>18</v>
      </c>
      <c r="D395" s="326" t="s">
        <v>137</v>
      </c>
      <c r="E395" s="326">
        <v>13</v>
      </c>
      <c r="F395" s="326">
        <v>145</v>
      </c>
      <c r="G395" s="326"/>
      <c r="J395" s="338">
        <v>367</v>
      </c>
      <c r="O395" s="338">
        <f>J394-J395</f>
        <v>44</v>
      </c>
      <c r="W395" s="335">
        <f>+VLOOKUP(A395,infradensité!$A$2:$B$67,2,FALSE)</f>
        <v>0.57999999999999996</v>
      </c>
      <c r="X395" s="335">
        <v>1.3</v>
      </c>
      <c r="Y395" s="336">
        <f t="shared" si="51"/>
        <v>276.71800000000002</v>
      </c>
      <c r="Z395" s="336">
        <f t="shared" si="53"/>
        <v>66.272952706018444</v>
      </c>
      <c r="AA395" s="336" t="str">
        <f t="shared" si="58"/>
        <v>Chêne sessile_F1_Classique_Guide chênaie atlantique_145_</v>
      </c>
      <c r="AB395" s="329">
        <f t="shared" si="59"/>
        <v>145</v>
      </c>
      <c r="AC395" s="336">
        <f t="shared" si="52"/>
        <v>597.3759092963154</v>
      </c>
      <c r="AD395" s="337">
        <f t="shared" si="67"/>
        <v>0</v>
      </c>
      <c r="AE395" s="337">
        <f t="shared" si="60"/>
        <v>387.26639397599007</v>
      </c>
    </row>
    <row r="396" spans="1:31" s="338" customFormat="1" hidden="1" x14ac:dyDescent="0.25">
      <c r="A396" s="326" t="s">
        <v>389</v>
      </c>
      <c r="B396" s="326" t="s">
        <v>9</v>
      </c>
      <c r="C396" s="326" t="s">
        <v>18</v>
      </c>
      <c r="D396" s="326" t="s">
        <v>137</v>
      </c>
      <c r="E396" s="326">
        <v>13</v>
      </c>
      <c r="F396" s="326">
        <v>155</v>
      </c>
      <c r="G396" s="326"/>
      <c r="J396" s="338">
        <v>435</v>
      </c>
      <c r="W396" s="335">
        <f>+VLOOKUP(A396,infradensité!$A$2:$B$67,2,FALSE)</f>
        <v>0.57999999999999996</v>
      </c>
      <c r="X396" s="335">
        <v>1.3</v>
      </c>
      <c r="Y396" s="336">
        <f t="shared" si="51"/>
        <v>327.99</v>
      </c>
      <c r="Z396" s="336">
        <f t="shared" si="53"/>
        <v>77.013434829027545</v>
      </c>
      <c r="AA396" s="336" t="str">
        <f t="shared" si="58"/>
        <v>Chêne sessile_F1_Classique_Guide chênaie atlantique_155_</v>
      </c>
      <c r="AB396" s="329">
        <f t="shared" si="59"/>
        <v>155</v>
      </c>
      <c r="AC396" s="336">
        <f t="shared" si="52"/>
        <v>705.38098232722302</v>
      </c>
      <c r="AD396" s="337">
        <f t="shared" si="67"/>
        <v>6513.7844581176923</v>
      </c>
      <c r="AE396" s="337">
        <f t="shared" si="60"/>
        <v>387.26639397599007</v>
      </c>
    </row>
    <row r="397" spans="1:31" s="338" customFormat="1" hidden="1" x14ac:dyDescent="0.25">
      <c r="A397" s="326" t="s">
        <v>389</v>
      </c>
      <c r="B397" s="326" t="s">
        <v>9</v>
      </c>
      <c r="C397" s="326" t="s">
        <v>18</v>
      </c>
      <c r="D397" s="326" t="s">
        <v>137</v>
      </c>
      <c r="E397" s="326">
        <v>13</v>
      </c>
      <c r="F397" s="326">
        <v>155</v>
      </c>
      <c r="G397" s="326"/>
      <c r="J397" s="338">
        <v>384</v>
      </c>
      <c r="O397" s="338">
        <f>J396-J397</f>
        <v>51</v>
      </c>
      <c r="W397" s="335">
        <f>+VLOOKUP(A397,infradensité!$A$2:$B$67,2,FALSE)</f>
        <v>0.57999999999999996</v>
      </c>
      <c r="X397" s="335">
        <v>1.3</v>
      </c>
      <c r="Y397" s="336">
        <f t="shared" si="51"/>
        <v>289.536</v>
      </c>
      <c r="Z397" s="336">
        <f t="shared" si="53"/>
        <v>68.97829509904436</v>
      </c>
      <c r="AA397" s="336" t="str">
        <f t="shared" si="58"/>
        <v>Chêne sessile_F1_Classique_Guide chênaie atlantique_155_</v>
      </c>
      <c r="AB397" s="329">
        <f t="shared" si="59"/>
        <v>155</v>
      </c>
      <c r="AC397" s="336">
        <f t="shared" si="52"/>
        <v>624.41239729750225</v>
      </c>
      <c r="AD397" s="337">
        <f t="shared" si="67"/>
        <v>0</v>
      </c>
      <c r="AE397" s="337">
        <f t="shared" si="60"/>
        <v>387.26639397599007</v>
      </c>
    </row>
    <row r="398" spans="1:31" s="338" customFormat="1" hidden="1" x14ac:dyDescent="0.25">
      <c r="A398" s="326" t="s">
        <v>389</v>
      </c>
      <c r="B398" s="326" t="s">
        <v>9</v>
      </c>
      <c r="C398" s="326" t="s">
        <v>18</v>
      </c>
      <c r="D398" s="326" t="s">
        <v>137</v>
      </c>
      <c r="E398" s="326">
        <v>13</v>
      </c>
      <c r="F398" s="326">
        <v>165</v>
      </c>
      <c r="G398" s="326"/>
      <c r="J398" s="338">
        <v>452</v>
      </c>
      <c r="W398" s="335">
        <f>+VLOOKUP(A398,infradensité!$A$2:$B$67,2,FALSE)</f>
        <v>0.57999999999999996</v>
      </c>
      <c r="X398" s="335">
        <v>1.3</v>
      </c>
      <c r="Y398" s="336">
        <f t="shared" si="51"/>
        <v>340.80799999999999</v>
      </c>
      <c r="Z398" s="336">
        <f t="shared" si="53"/>
        <v>79.66686126863695</v>
      </c>
      <c r="AA398" s="336" t="str">
        <f t="shared" si="58"/>
        <v>Chêne sessile_F1_Classique_Guide chênaie atlantique_165_</v>
      </c>
      <c r="AB398" s="329">
        <f t="shared" si="59"/>
        <v>165</v>
      </c>
      <c r="AC398" s="336">
        <f t="shared" si="52"/>
        <v>732.32705004287584</v>
      </c>
      <c r="AD398" s="337">
        <f t="shared" si="67"/>
        <v>6783.6972367018907</v>
      </c>
      <c r="AE398" s="337">
        <f t="shared" si="60"/>
        <v>387.26639397599007</v>
      </c>
    </row>
    <row r="399" spans="1:31" s="338" customFormat="1" hidden="1" x14ac:dyDescent="0.25">
      <c r="A399" s="326" t="s">
        <v>389</v>
      </c>
      <c r="B399" s="326" t="s">
        <v>9</v>
      </c>
      <c r="C399" s="326" t="s">
        <v>18</v>
      </c>
      <c r="D399" s="326" t="s">
        <v>137</v>
      </c>
      <c r="E399" s="326">
        <v>13</v>
      </c>
      <c r="F399" s="326">
        <v>165</v>
      </c>
      <c r="G399" s="326"/>
      <c r="J399" s="338">
        <v>407</v>
      </c>
      <c r="O399" s="338">
        <f>J398-J399</f>
        <v>45</v>
      </c>
      <c r="W399" s="335">
        <f>+VLOOKUP(A399,infradensité!$A$2:$B$67,2,FALSE)</f>
        <v>0.57999999999999996</v>
      </c>
      <c r="X399" s="335">
        <v>1.3</v>
      </c>
      <c r="Y399" s="336">
        <f t="shared" si="51"/>
        <v>306.87799999999999</v>
      </c>
      <c r="Z399" s="336">
        <f t="shared" si="53"/>
        <v>72.616448717142134</v>
      </c>
      <c r="AA399" s="336" t="str">
        <f t="shared" si="58"/>
        <v>Chêne sessile_F1_Classique_Guide chênaie atlantique_165_</v>
      </c>
      <c r="AB399" s="329">
        <f t="shared" si="59"/>
        <v>165</v>
      </c>
      <c r="AC399" s="336">
        <f t="shared" si="52"/>
        <v>660.95283151568913</v>
      </c>
      <c r="AD399" s="337">
        <f t="shared" si="67"/>
        <v>0</v>
      </c>
      <c r="AE399" s="337">
        <f t="shared" si="60"/>
        <v>387.26639397599007</v>
      </c>
    </row>
    <row r="400" spans="1:31" s="338" customFormat="1" hidden="1" x14ac:dyDescent="0.25">
      <c r="A400" s="326" t="s">
        <v>389</v>
      </c>
      <c r="B400" s="326" t="s">
        <v>9</v>
      </c>
      <c r="C400" s="326" t="s">
        <v>18</v>
      </c>
      <c r="D400" s="326" t="s">
        <v>137</v>
      </c>
      <c r="E400" s="326">
        <v>13</v>
      </c>
      <c r="F400" s="326">
        <v>170</v>
      </c>
      <c r="G400" s="326"/>
      <c r="J400" s="338">
        <v>448</v>
      </c>
      <c r="W400" s="335">
        <f>+VLOOKUP(A400,infradensité!$A$2:$B$67,2,FALSE)</f>
        <v>0.57999999999999996</v>
      </c>
      <c r="X400" s="335">
        <v>1.3</v>
      </c>
      <c r="Y400" s="336">
        <f t="shared" si="51"/>
        <v>337.79200000000003</v>
      </c>
      <c r="Z400" s="336">
        <f t="shared" si="53"/>
        <v>79.043586804777973</v>
      </c>
      <c r="AA400" s="336" t="str">
        <f t="shared" si="58"/>
        <v>Chêne sessile_F1_Classique_Guide chênaie atlantique_170_</v>
      </c>
      <c r="AB400" s="329">
        <f t="shared" si="59"/>
        <v>170</v>
      </c>
      <c r="AC400" s="336">
        <f t="shared" si="52"/>
        <v>725.98864701832156</v>
      </c>
      <c r="AD400" s="337">
        <f t="shared" si="67"/>
        <v>3467.3536963350266</v>
      </c>
      <c r="AE400" s="337">
        <f t="shared" si="60"/>
        <v>387.26639397599007</v>
      </c>
    </row>
    <row r="401" spans="1:31" s="341" customFormat="1" hidden="1" x14ac:dyDescent="0.25">
      <c r="A401" s="326" t="s">
        <v>389</v>
      </c>
      <c r="B401" s="327" t="s">
        <v>10</v>
      </c>
      <c r="C401" s="327" t="s">
        <v>18</v>
      </c>
      <c r="D401" s="326" t="s">
        <v>137</v>
      </c>
      <c r="E401" s="340">
        <v>14</v>
      </c>
      <c r="F401" s="340">
        <v>0</v>
      </c>
      <c r="G401" s="340"/>
      <c r="J401" s="341">
        <v>0</v>
      </c>
      <c r="W401" s="335">
        <f>+VLOOKUP(A401,infradensité!$A$2:$B$67,2,FALSE)</f>
        <v>0.57999999999999996</v>
      </c>
      <c r="X401" s="335">
        <v>1.3</v>
      </c>
      <c r="Y401" s="336">
        <f t="shared" si="51"/>
        <v>0</v>
      </c>
      <c r="Z401" s="336" t="e">
        <f t="shared" si="53"/>
        <v>#NUM!</v>
      </c>
      <c r="AA401" s="342" t="str">
        <f t="shared" si="58"/>
        <v>Chêne sessile_F2_Classique_Guide chênaie atlantique_0_</v>
      </c>
      <c r="AB401" s="343">
        <f t="shared" si="59"/>
        <v>0</v>
      </c>
      <c r="AC401" s="336">
        <v>0</v>
      </c>
      <c r="AD401" s="337">
        <f t="shared" si="67"/>
        <v>0</v>
      </c>
      <c r="AE401" s="344">
        <f>+SUM($AD$401:$AD$433)/$AB$433</f>
        <v>322.9899998590148</v>
      </c>
    </row>
    <row r="402" spans="1:31" s="341" customFormat="1" hidden="1" x14ac:dyDescent="0.25">
      <c r="A402" s="326" t="s">
        <v>389</v>
      </c>
      <c r="B402" s="327" t="s">
        <v>10</v>
      </c>
      <c r="C402" s="327" t="s">
        <v>18</v>
      </c>
      <c r="D402" s="326" t="s">
        <v>137</v>
      </c>
      <c r="E402" s="340">
        <v>14</v>
      </c>
      <c r="F402" s="340">
        <v>30</v>
      </c>
      <c r="G402" s="340"/>
      <c r="J402" s="328">
        <f>+($J$407/$F$407)*F402</f>
        <v>73.269230769230774</v>
      </c>
      <c r="W402" s="335">
        <f>+VLOOKUP(A402,infradensité!$A$2:$B$67,2,FALSE)</f>
        <v>0.57999999999999996</v>
      </c>
      <c r="X402" s="335">
        <v>1.3</v>
      </c>
      <c r="Y402" s="336">
        <f t="shared" si="51"/>
        <v>55.245000000000005</v>
      </c>
      <c r="Z402" s="336">
        <f t="shared" si="53"/>
        <v>15.960340049529075</v>
      </c>
      <c r="AA402" s="342" t="str">
        <f t="shared" si="58"/>
        <v>Chêne sessile_F2_Classique_Guide chênaie atlantique_30_</v>
      </c>
      <c r="AB402" s="343">
        <f t="shared" si="59"/>
        <v>30</v>
      </c>
      <c r="AC402" s="336">
        <f t="shared" si="52"/>
        <v>124.01596725292983</v>
      </c>
      <c r="AD402" s="337">
        <f t="shared" si="67"/>
        <v>1860.2395087939474</v>
      </c>
      <c r="AE402" s="344">
        <f t="shared" ref="AE402:AE433" si="68">+SUM($AD$401:$AD$433)/$AB$433</f>
        <v>322.9899998590148</v>
      </c>
    </row>
    <row r="403" spans="1:31" s="328" customFormat="1" hidden="1" x14ac:dyDescent="0.25">
      <c r="A403" s="326" t="s">
        <v>389</v>
      </c>
      <c r="B403" s="327" t="s">
        <v>10</v>
      </c>
      <c r="C403" s="327" t="s">
        <v>18</v>
      </c>
      <c r="D403" s="326" t="s">
        <v>137</v>
      </c>
      <c r="E403" s="327">
        <v>14</v>
      </c>
      <c r="F403" s="339">
        <v>36</v>
      </c>
      <c r="G403" s="327"/>
      <c r="J403" s="328">
        <f>+($J$407/$F$407)*F403</f>
        <v>87.923076923076934</v>
      </c>
      <c r="W403" s="335">
        <f>+VLOOKUP(A403,infradensité!$A$2:$B$67,2,FALSE)</f>
        <v>0.57999999999999996</v>
      </c>
      <c r="X403" s="335">
        <v>1.3</v>
      </c>
      <c r="Y403" s="336">
        <f t="shared" si="51"/>
        <v>66.294000000000011</v>
      </c>
      <c r="Z403" s="336">
        <f t="shared" si="53"/>
        <v>18.750233876262516</v>
      </c>
      <c r="AA403" s="342" t="str">
        <f t="shared" si="58"/>
        <v>Chêne sessile_F2_Classique_Guide chênaie atlantique_36_</v>
      </c>
      <c r="AB403" s="343">
        <f t="shared" si="59"/>
        <v>36</v>
      </c>
      <c r="AC403" s="336">
        <f t="shared" si="52"/>
        <v>148.11870733449055</v>
      </c>
      <c r="AD403" s="337">
        <f t="shared" si="67"/>
        <v>816.40402376226109</v>
      </c>
      <c r="AE403" s="344">
        <f t="shared" si="68"/>
        <v>322.9899998590148</v>
      </c>
    </row>
    <row r="404" spans="1:31" s="328" customFormat="1" hidden="1" x14ac:dyDescent="0.25">
      <c r="A404" s="326" t="s">
        <v>389</v>
      </c>
      <c r="B404" s="327" t="s">
        <v>10</v>
      </c>
      <c r="C404" s="327" t="s">
        <v>18</v>
      </c>
      <c r="D404" s="326" t="s">
        <v>137</v>
      </c>
      <c r="E404" s="327">
        <v>14</v>
      </c>
      <c r="F404" s="327">
        <v>36</v>
      </c>
      <c r="G404" s="327"/>
      <c r="J404" s="328">
        <f t="shared" ref="J404:J406" si="69">+($J$407/$F$407)*F404</f>
        <v>87.923076923076934</v>
      </c>
      <c r="W404" s="335">
        <f>+VLOOKUP(A404,infradensité!$A$2:$B$67,2,FALSE)</f>
        <v>0.57999999999999996</v>
      </c>
      <c r="X404" s="335">
        <v>1.3</v>
      </c>
      <c r="Y404" s="336">
        <f t="shared" si="51"/>
        <v>66.294000000000011</v>
      </c>
      <c r="Z404" s="336">
        <f t="shared" si="53"/>
        <v>18.750233876262516</v>
      </c>
      <c r="AA404" s="342" t="str">
        <f t="shared" si="58"/>
        <v>Chêne sessile_F2_Classique_Guide chênaie atlantique_36_</v>
      </c>
      <c r="AB404" s="343">
        <f t="shared" si="59"/>
        <v>36</v>
      </c>
      <c r="AC404" s="336">
        <f t="shared" si="52"/>
        <v>148.11870733449055</v>
      </c>
      <c r="AD404" s="337">
        <f t="shared" si="67"/>
        <v>0</v>
      </c>
      <c r="AE404" s="344">
        <f t="shared" si="68"/>
        <v>322.9899998590148</v>
      </c>
    </row>
    <row r="405" spans="1:31" s="328" customFormat="1" hidden="1" x14ac:dyDescent="0.25">
      <c r="A405" s="326" t="s">
        <v>389</v>
      </c>
      <c r="B405" s="327" t="s">
        <v>10</v>
      </c>
      <c r="C405" s="327" t="s">
        <v>18</v>
      </c>
      <c r="D405" s="326" t="s">
        <v>137</v>
      </c>
      <c r="E405" s="327">
        <v>14</v>
      </c>
      <c r="F405" s="327">
        <v>44</v>
      </c>
      <c r="G405" s="327"/>
      <c r="J405" s="328">
        <f t="shared" si="69"/>
        <v>107.46153846153847</v>
      </c>
      <c r="W405" s="335">
        <f>+VLOOKUP(A405,infradensité!$A$2:$B$67,2,FALSE)</f>
        <v>0.57999999999999996</v>
      </c>
      <c r="X405" s="335">
        <v>1.3</v>
      </c>
      <c r="Y405" s="336">
        <f t="shared" si="51"/>
        <v>81.02600000000001</v>
      </c>
      <c r="Z405" s="336">
        <f t="shared" si="53"/>
        <v>22.387860102762506</v>
      </c>
      <c r="AA405" s="342" t="str">
        <f t="shared" si="58"/>
        <v>Chêne sessile_F2_Classique_Guide chênaie atlantique_44_</v>
      </c>
      <c r="AB405" s="343">
        <f t="shared" si="59"/>
        <v>44</v>
      </c>
      <c r="AC405" s="336">
        <f t="shared" si="52"/>
        <v>180.11247301231137</v>
      </c>
      <c r="AD405" s="337">
        <f t="shared" si="67"/>
        <v>1312.9247213872077</v>
      </c>
      <c r="AE405" s="344">
        <f t="shared" si="68"/>
        <v>322.9899998590148</v>
      </c>
    </row>
    <row r="406" spans="1:31" s="328" customFormat="1" hidden="1" x14ac:dyDescent="0.25">
      <c r="A406" s="326" t="s">
        <v>389</v>
      </c>
      <c r="B406" s="327" t="s">
        <v>10</v>
      </c>
      <c r="C406" s="327" t="s">
        <v>18</v>
      </c>
      <c r="D406" s="326" t="s">
        <v>137</v>
      </c>
      <c r="E406" s="327">
        <v>14</v>
      </c>
      <c r="F406" s="327">
        <v>44</v>
      </c>
      <c r="G406" s="327"/>
      <c r="J406" s="328">
        <f t="shared" si="69"/>
        <v>107.46153846153847</v>
      </c>
      <c r="W406" s="335">
        <f>+VLOOKUP(A406,infradensité!$A$2:$B$67,2,FALSE)</f>
        <v>0.57999999999999996</v>
      </c>
      <c r="X406" s="335">
        <v>1.3</v>
      </c>
      <c r="Y406" s="336">
        <f t="shared" si="51"/>
        <v>81.02600000000001</v>
      </c>
      <c r="Z406" s="336">
        <f t="shared" si="53"/>
        <v>22.387860102762506</v>
      </c>
      <c r="AA406" s="342" t="str">
        <f t="shared" si="58"/>
        <v>Chêne sessile_F2_Classique_Guide chênaie atlantique_44_</v>
      </c>
      <c r="AB406" s="343">
        <f t="shared" si="59"/>
        <v>44</v>
      </c>
      <c r="AC406" s="336">
        <f t="shared" si="52"/>
        <v>180.11247301231137</v>
      </c>
      <c r="AD406" s="337">
        <f t="shared" si="67"/>
        <v>0</v>
      </c>
      <c r="AE406" s="344">
        <f t="shared" si="68"/>
        <v>322.9899998590148</v>
      </c>
    </row>
    <row r="407" spans="1:31" s="328" customFormat="1" hidden="1" x14ac:dyDescent="0.25">
      <c r="A407" s="326" t="s">
        <v>389</v>
      </c>
      <c r="B407" s="327" t="s">
        <v>10</v>
      </c>
      <c r="C407" s="327" t="s">
        <v>18</v>
      </c>
      <c r="D407" s="326" t="s">
        <v>137</v>
      </c>
      <c r="E407" s="327">
        <v>14</v>
      </c>
      <c r="F407" s="327">
        <v>52</v>
      </c>
      <c r="G407" s="327"/>
      <c r="J407" s="328">
        <v>127</v>
      </c>
      <c r="W407" s="335">
        <f>+VLOOKUP(A407,infradensité!$A$2:$B$67,2,FALSE)</f>
        <v>0.57999999999999996</v>
      </c>
      <c r="X407" s="335">
        <v>1.3</v>
      </c>
      <c r="Y407" s="336">
        <f t="shared" si="51"/>
        <v>95.757999999999996</v>
      </c>
      <c r="Z407" s="336">
        <f t="shared" si="53"/>
        <v>25.948864241262225</v>
      </c>
      <c r="AA407" s="342" t="str">
        <f t="shared" si="58"/>
        <v>Chêne sessile_F2_Classique_Guide chênaie atlantique_52_</v>
      </c>
      <c r="AB407" s="343">
        <f t="shared" si="59"/>
        <v>52</v>
      </c>
      <c r="AC407" s="336">
        <f t="shared" si="52"/>
        <v>211.9727885535317</v>
      </c>
      <c r="AD407" s="337">
        <f t="shared" si="67"/>
        <v>1568.3410462633724</v>
      </c>
      <c r="AE407" s="344">
        <f t="shared" si="68"/>
        <v>322.9899998590148</v>
      </c>
    </row>
    <row r="408" spans="1:31" s="328" customFormat="1" hidden="1" x14ac:dyDescent="0.25">
      <c r="A408" s="326" t="s">
        <v>389</v>
      </c>
      <c r="B408" s="327" t="s">
        <v>10</v>
      </c>
      <c r="C408" s="327" t="s">
        <v>18</v>
      </c>
      <c r="D408" s="326" t="s">
        <v>137</v>
      </c>
      <c r="E408" s="327">
        <v>14</v>
      </c>
      <c r="F408" s="327">
        <v>52</v>
      </c>
      <c r="G408" s="327"/>
      <c r="J408" s="328">
        <v>98</v>
      </c>
      <c r="O408" s="328">
        <f>J407-J408</f>
        <v>29</v>
      </c>
      <c r="W408" s="335">
        <f>+VLOOKUP(A408,infradensité!$A$2:$B$67,2,FALSE)</f>
        <v>0.57999999999999996</v>
      </c>
      <c r="X408" s="335">
        <v>1.3</v>
      </c>
      <c r="Y408" s="336">
        <f t="shared" si="51"/>
        <v>73.891999999999996</v>
      </c>
      <c r="Z408" s="336">
        <f t="shared" si="53"/>
        <v>20.636913630302118</v>
      </c>
      <c r="AA408" s="342" t="str">
        <f t="shared" si="58"/>
        <v>Chêne sessile_F2_Classique_Guide chênaie atlantique_52_</v>
      </c>
      <c r="AB408" s="343">
        <f t="shared" si="59"/>
        <v>52</v>
      </c>
      <c r="AC408" s="336">
        <f t="shared" si="52"/>
        <v>164.6378579061095</v>
      </c>
      <c r="AD408" s="337">
        <f t="shared" si="67"/>
        <v>0</v>
      </c>
      <c r="AE408" s="344">
        <f t="shared" si="68"/>
        <v>322.9899998590148</v>
      </c>
    </row>
    <row r="409" spans="1:31" s="328" customFormat="1" hidden="1" x14ac:dyDescent="0.25">
      <c r="A409" s="326" t="s">
        <v>389</v>
      </c>
      <c r="B409" s="327" t="s">
        <v>10</v>
      </c>
      <c r="C409" s="327" t="s">
        <v>18</v>
      </c>
      <c r="D409" s="326" t="s">
        <v>137</v>
      </c>
      <c r="E409" s="327">
        <v>14</v>
      </c>
      <c r="F409" s="327">
        <v>60</v>
      </c>
      <c r="G409" s="327"/>
      <c r="J409" s="328">
        <v>147</v>
      </c>
      <c r="W409" s="335">
        <f>+VLOOKUP(A409,infradensité!$A$2:$B$67,2,FALSE)</f>
        <v>0.57999999999999996</v>
      </c>
      <c r="X409" s="335">
        <v>1.3</v>
      </c>
      <c r="Y409" s="336">
        <f t="shared" si="51"/>
        <v>110.83799999999999</v>
      </c>
      <c r="Z409" s="336">
        <f t="shared" si="53"/>
        <v>29.528336615603067</v>
      </c>
      <c r="AA409" s="342" t="str">
        <f t="shared" si="58"/>
        <v>Chêne sessile_F2_Classique_Guide chênaie atlantique_60_</v>
      </c>
      <c r="AB409" s="343">
        <f t="shared" si="59"/>
        <v>60</v>
      </c>
      <c r="AC409" s="336">
        <f t="shared" si="52"/>
        <v>244.4713696055087</v>
      </c>
      <c r="AD409" s="337">
        <f t="shared" si="67"/>
        <v>1636.4369100464728</v>
      </c>
      <c r="AE409" s="344">
        <f t="shared" si="68"/>
        <v>322.9899998590148</v>
      </c>
    </row>
    <row r="410" spans="1:31" s="328" customFormat="1" hidden="1" x14ac:dyDescent="0.25">
      <c r="A410" s="326" t="s">
        <v>389</v>
      </c>
      <c r="B410" s="327" t="s">
        <v>10</v>
      </c>
      <c r="C410" s="327" t="s">
        <v>18</v>
      </c>
      <c r="D410" s="326" t="s">
        <v>137</v>
      </c>
      <c r="E410" s="327">
        <v>14</v>
      </c>
      <c r="F410" s="327">
        <v>60</v>
      </c>
      <c r="G410" s="327"/>
      <c r="J410" s="328">
        <v>117</v>
      </c>
      <c r="O410" s="328">
        <f t="shared" ref="O410:O432" si="70">J409-J410</f>
        <v>30</v>
      </c>
      <c r="W410" s="335">
        <f>+VLOOKUP(A410,infradensité!$A$2:$B$67,2,FALSE)</f>
        <v>0.57999999999999996</v>
      </c>
      <c r="X410" s="335">
        <v>1.3</v>
      </c>
      <c r="Y410" s="336">
        <f t="shared" si="51"/>
        <v>88.218000000000004</v>
      </c>
      <c r="Z410" s="336">
        <f t="shared" si="53"/>
        <v>24.134950560421586</v>
      </c>
      <c r="AA410" s="342" t="str">
        <f t="shared" si="58"/>
        <v>Chêne sessile_F2_Classique_Guide chênaie atlantique_60_</v>
      </c>
      <c r="AB410" s="343">
        <f t="shared" si="59"/>
        <v>60</v>
      </c>
      <c r="AC410" s="336">
        <f t="shared" si="52"/>
        <v>195.68138889273428</v>
      </c>
      <c r="AD410" s="337">
        <f t="shared" si="67"/>
        <v>0</v>
      </c>
      <c r="AE410" s="344">
        <f t="shared" si="68"/>
        <v>322.9899998590148</v>
      </c>
    </row>
    <row r="411" spans="1:31" s="328" customFormat="1" hidden="1" x14ac:dyDescent="0.25">
      <c r="A411" s="326" t="s">
        <v>389</v>
      </c>
      <c r="B411" s="327" t="s">
        <v>10</v>
      </c>
      <c r="C411" s="327" t="s">
        <v>18</v>
      </c>
      <c r="D411" s="326" t="s">
        <v>137</v>
      </c>
      <c r="E411" s="327">
        <v>14</v>
      </c>
      <c r="F411" s="327">
        <v>68</v>
      </c>
      <c r="G411" s="327"/>
      <c r="J411" s="328">
        <v>165</v>
      </c>
      <c r="W411" s="335">
        <f>+VLOOKUP(A411,infradensité!$A$2:$B$67,2,FALSE)</f>
        <v>0.57999999999999996</v>
      </c>
      <c r="X411" s="335">
        <v>1.3</v>
      </c>
      <c r="Y411" s="336">
        <f t="shared" si="51"/>
        <v>124.41</v>
      </c>
      <c r="Z411" s="336">
        <f t="shared" si="53"/>
        <v>32.701388952140334</v>
      </c>
      <c r="AA411" s="342" t="str">
        <f t="shared" si="58"/>
        <v>Chêne sessile_F2_Classique_Guide chênaie atlantique_68_</v>
      </c>
      <c r="AB411" s="343">
        <f t="shared" si="59"/>
        <v>68</v>
      </c>
      <c r="AC411" s="336">
        <f t="shared" si="52"/>
        <v>273.63566909164439</v>
      </c>
      <c r="AD411" s="337">
        <f t="shared" si="67"/>
        <v>1877.2682319375147</v>
      </c>
      <c r="AE411" s="344">
        <f t="shared" si="68"/>
        <v>322.9899998590148</v>
      </c>
    </row>
    <row r="412" spans="1:31" s="328" customFormat="1" hidden="1" x14ac:dyDescent="0.25">
      <c r="A412" s="326" t="s">
        <v>389</v>
      </c>
      <c r="B412" s="327" t="s">
        <v>10</v>
      </c>
      <c r="C412" s="327" t="s">
        <v>18</v>
      </c>
      <c r="D412" s="326" t="s">
        <v>137</v>
      </c>
      <c r="E412" s="327">
        <v>14</v>
      </c>
      <c r="F412" s="327">
        <v>68</v>
      </c>
      <c r="G412" s="327"/>
      <c r="J412" s="328">
        <v>135</v>
      </c>
      <c r="O412" s="328">
        <f t="shared" si="70"/>
        <v>30</v>
      </c>
      <c r="W412" s="335">
        <f>+VLOOKUP(A412,infradensité!$A$2:$B$67,2,FALSE)</f>
        <v>0.57999999999999996</v>
      </c>
      <c r="X412" s="335">
        <v>1.3</v>
      </c>
      <c r="Y412" s="336">
        <f t="shared" si="51"/>
        <v>101.79</v>
      </c>
      <c r="Z412" s="336">
        <f t="shared" si="53"/>
        <v>27.38799903683508</v>
      </c>
      <c r="AA412" s="342" t="str">
        <f t="shared" si="58"/>
        <v>Chêne sessile_F2_Classique_Guide chênaie atlantique_68_</v>
      </c>
      <c r="AB412" s="343">
        <f t="shared" si="59"/>
        <v>68</v>
      </c>
      <c r="AC412" s="336">
        <f t="shared" si="52"/>
        <v>224.98501498915439</v>
      </c>
      <c r="AD412" s="337">
        <f t="shared" si="67"/>
        <v>0</v>
      </c>
      <c r="AE412" s="344">
        <f t="shared" si="68"/>
        <v>322.9899998590148</v>
      </c>
    </row>
    <row r="413" spans="1:31" s="328" customFormat="1" hidden="1" x14ac:dyDescent="0.25">
      <c r="A413" s="326" t="s">
        <v>389</v>
      </c>
      <c r="B413" s="327" t="s">
        <v>10</v>
      </c>
      <c r="C413" s="327" t="s">
        <v>18</v>
      </c>
      <c r="D413" s="326" t="s">
        <v>137</v>
      </c>
      <c r="E413" s="327">
        <v>14</v>
      </c>
      <c r="F413" s="327">
        <v>78</v>
      </c>
      <c r="G413" s="327"/>
      <c r="J413" s="328">
        <v>194</v>
      </c>
      <c r="W413" s="335">
        <f>+VLOOKUP(A413,infradensité!$A$2:$B$67,2,FALSE)</f>
        <v>0.57999999999999996</v>
      </c>
      <c r="X413" s="335">
        <v>1.3</v>
      </c>
      <c r="Y413" s="336">
        <f t="shared" ref="Y413:Y476" si="71">+X413*W413*J413</f>
        <v>146.27600000000001</v>
      </c>
      <c r="Z413" s="336">
        <f t="shared" si="53"/>
        <v>37.73105899165121</v>
      </c>
      <c r="AA413" s="342" t="str">
        <f t="shared" si="58"/>
        <v>Chêne sessile_F2_Classique_Guide chênaie atlantique_78_</v>
      </c>
      <c r="AB413" s="343">
        <f t="shared" si="59"/>
        <v>78</v>
      </c>
      <c r="AC413" s="336">
        <f t="shared" ref="AC413:AC476" si="72">+(Z413+Y413)*0.475*44/12</f>
        <v>320.47896107712586</v>
      </c>
      <c r="AD413" s="337">
        <f t="shared" si="67"/>
        <v>2727.3198803314012</v>
      </c>
      <c r="AE413" s="344">
        <f t="shared" si="68"/>
        <v>322.9899998590148</v>
      </c>
    </row>
    <row r="414" spans="1:31" s="328" customFormat="1" hidden="1" x14ac:dyDescent="0.25">
      <c r="A414" s="326" t="s">
        <v>389</v>
      </c>
      <c r="B414" s="327" t="s">
        <v>10</v>
      </c>
      <c r="C414" s="327" t="s">
        <v>18</v>
      </c>
      <c r="D414" s="326" t="s">
        <v>137</v>
      </c>
      <c r="E414" s="327">
        <v>14</v>
      </c>
      <c r="F414" s="327">
        <v>78</v>
      </c>
      <c r="G414" s="327"/>
      <c r="J414" s="328">
        <v>162</v>
      </c>
      <c r="O414" s="328">
        <f t="shared" si="70"/>
        <v>32</v>
      </c>
      <c r="W414" s="335">
        <f>+VLOOKUP(A414,infradensité!$A$2:$B$67,2,FALSE)</f>
        <v>0.57999999999999996</v>
      </c>
      <c r="X414" s="335">
        <v>1.3</v>
      </c>
      <c r="Y414" s="336">
        <f t="shared" si="71"/>
        <v>122.148</v>
      </c>
      <c r="Z414" s="336">
        <f t="shared" ref="Z414:Z477" si="73">+EXP(-1.0587+0.8836*LN(Y414)+0.284)</f>
        <v>32.175466547071615</v>
      </c>
      <c r="AA414" s="342" t="str">
        <f t="shared" si="58"/>
        <v>Chêne sessile_F2_Classique_Guide chênaie atlantique_78_</v>
      </c>
      <c r="AB414" s="343">
        <f t="shared" si="59"/>
        <v>78</v>
      </c>
      <c r="AC414" s="336">
        <f t="shared" si="72"/>
        <v>268.78003756948306</v>
      </c>
      <c r="AD414" s="337">
        <f t="shared" si="67"/>
        <v>0</v>
      </c>
      <c r="AE414" s="344">
        <f t="shared" si="68"/>
        <v>322.9899998590148</v>
      </c>
    </row>
    <row r="415" spans="1:31" s="328" customFormat="1" hidden="1" x14ac:dyDescent="0.25">
      <c r="A415" s="326" t="s">
        <v>389</v>
      </c>
      <c r="B415" s="327" t="s">
        <v>10</v>
      </c>
      <c r="C415" s="327" t="s">
        <v>18</v>
      </c>
      <c r="D415" s="326" t="s">
        <v>137</v>
      </c>
      <c r="E415" s="327">
        <v>14</v>
      </c>
      <c r="F415" s="327">
        <v>88</v>
      </c>
      <c r="G415" s="327"/>
      <c r="J415" s="328">
        <v>219</v>
      </c>
      <c r="W415" s="335">
        <f>+VLOOKUP(A415,infradensité!$A$2:$B$67,2,FALSE)</f>
        <v>0.57999999999999996</v>
      </c>
      <c r="X415" s="335">
        <v>1.3</v>
      </c>
      <c r="Y415" s="336">
        <f t="shared" si="71"/>
        <v>165.126</v>
      </c>
      <c r="Z415" s="336">
        <f t="shared" si="73"/>
        <v>41.996568490108949</v>
      </c>
      <c r="AA415" s="342" t="str">
        <f t="shared" si="58"/>
        <v>Chêne sessile_F2_Classique_Guide chênaie atlantique_88_</v>
      </c>
      <c r="AB415" s="343">
        <f t="shared" si="59"/>
        <v>88</v>
      </c>
      <c r="AC415" s="336">
        <f t="shared" si="72"/>
        <v>360.73847345360645</v>
      </c>
      <c r="AD415" s="337">
        <f t="shared" si="67"/>
        <v>3147.5925551154478</v>
      </c>
      <c r="AE415" s="344">
        <f t="shared" si="68"/>
        <v>322.9899998590148</v>
      </c>
    </row>
    <row r="416" spans="1:31" s="328" customFormat="1" hidden="1" x14ac:dyDescent="0.25">
      <c r="A416" s="326" t="s">
        <v>389</v>
      </c>
      <c r="B416" s="327" t="s">
        <v>10</v>
      </c>
      <c r="C416" s="327" t="s">
        <v>18</v>
      </c>
      <c r="D416" s="326" t="s">
        <v>137</v>
      </c>
      <c r="E416" s="327">
        <v>14</v>
      </c>
      <c r="F416" s="327">
        <v>88</v>
      </c>
      <c r="G416" s="327"/>
      <c r="J416" s="328">
        <v>184</v>
      </c>
      <c r="O416" s="328">
        <f t="shared" si="70"/>
        <v>35</v>
      </c>
      <c r="W416" s="335">
        <f>+VLOOKUP(A416,infradensité!$A$2:$B$67,2,FALSE)</f>
        <v>0.57999999999999996</v>
      </c>
      <c r="X416" s="335">
        <v>1.3</v>
      </c>
      <c r="Y416" s="336">
        <f t="shared" si="71"/>
        <v>138.73599999999999</v>
      </c>
      <c r="Z416" s="336">
        <f t="shared" si="73"/>
        <v>36.007288175538044</v>
      </c>
      <c r="AA416" s="342" t="str">
        <f t="shared" si="58"/>
        <v>Chêne sessile_F2_Classique_Guide chênaie atlantique_88_</v>
      </c>
      <c r="AB416" s="343">
        <f t="shared" si="59"/>
        <v>88</v>
      </c>
      <c r="AC416" s="336">
        <f t="shared" si="72"/>
        <v>304.34456023906205</v>
      </c>
      <c r="AD416" s="337">
        <f t="shared" si="67"/>
        <v>0</v>
      </c>
      <c r="AE416" s="344">
        <f t="shared" si="68"/>
        <v>322.9899998590148</v>
      </c>
    </row>
    <row r="417" spans="1:31" s="328" customFormat="1" hidden="1" x14ac:dyDescent="0.25">
      <c r="A417" s="326" t="s">
        <v>389</v>
      </c>
      <c r="B417" s="327" t="s">
        <v>10</v>
      </c>
      <c r="C417" s="327" t="s">
        <v>18</v>
      </c>
      <c r="D417" s="326" t="s">
        <v>137</v>
      </c>
      <c r="E417" s="327">
        <v>14</v>
      </c>
      <c r="F417" s="327">
        <v>98</v>
      </c>
      <c r="G417" s="327"/>
      <c r="J417" s="328">
        <v>241</v>
      </c>
      <c r="W417" s="335">
        <f>+VLOOKUP(A417,infradensité!$A$2:$B$67,2,FALSE)</f>
        <v>0.57999999999999996</v>
      </c>
      <c r="X417" s="335">
        <v>1.3</v>
      </c>
      <c r="Y417" s="336">
        <f t="shared" si="71"/>
        <v>181.714</v>
      </c>
      <c r="Z417" s="336">
        <f t="shared" si="73"/>
        <v>45.703309000661321</v>
      </c>
      <c r="AA417" s="342" t="str">
        <f t="shared" si="58"/>
        <v>Chêne sessile_F2_Classique_Guide chênaie atlantique_98_</v>
      </c>
      <c r="AB417" s="343">
        <f t="shared" si="59"/>
        <v>98</v>
      </c>
      <c r="AC417" s="336">
        <f t="shared" si="72"/>
        <v>396.08514650948513</v>
      </c>
      <c r="AD417" s="337">
        <f t="shared" si="67"/>
        <v>3502.1485337427362</v>
      </c>
      <c r="AE417" s="344">
        <f t="shared" si="68"/>
        <v>322.9899998590148</v>
      </c>
    </row>
    <row r="418" spans="1:31" s="328" customFormat="1" hidden="1" x14ac:dyDescent="0.25">
      <c r="A418" s="326" t="s">
        <v>389</v>
      </c>
      <c r="B418" s="327" t="s">
        <v>10</v>
      </c>
      <c r="C418" s="327" t="s">
        <v>18</v>
      </c>
      <c r="D418" s="326" t="s">
        <v>137</v>
      </c>
      <c r="E418" s="327">
        <v>14</v>
      </c>
      <c r="F418" s="327">
        <v>98</v>
      </c>
      <c r="G418" s="327"/>
      <c r="J418" s="328">
        <v>207</v>
      </c>
      <c r="O418" s="328">
        <f t="shared" si="70"/>
        <v>34</v>
      </c>
      <c r="W418" s="335">
        <f>+VLOOKUP(A418,infradensité!$A$2:$B$67,2,FALSE)</f>
        <v>0.57999999999999996</v>
      </c>
      <c r="X418" s="335">
        <v>1.3</v>
      </c>
      <c r="Y418" s="336">
        <f t="shared" si="71"/>
        <v>156.078</v>
      </c>
      <c r="Z418" s="336">
        <f t="shared" si="73"/>
        <v>39.956623674978466</v>
      </c>
      <c r="AA418" s="342" t="str">
        <f t="shared" si="58"/>
        <v>Chêne sessile_F2_Classique_Guide chênaie atlantique_98_</v>
      </c>
      <c r="AB418" s="343">
        <f t="shared" si="59"/>
        <v>98</v>
      </c>
      <c r="AC418" s="336">
        <f t="shared" si="72"/>
        <v>341.42696956725416</v>
      </c>
      <c r="AD418" s="337">
        <f t="shared" si="67"/>
        <v>0</v>
      </c>
      <c r="AE418" s="344">
        <f t="shared" si="68"/>
        <v>322.9899998590148</v>
      </c>
    </row>
    <row r="419" spans="1:31" s="328" customFormat="1" hidden="1" x14ac:dyDescent="0.25">
      <c r="A419" s="326" t="s">
        <v>389</v>
      </c>
      <c r="B419" s="327" t="s">
        <v>10</v>
      </c>
      <c r="C419" s="327" t="s">
        <v>18</v>
      </c>
      <c r="D419" s="326" t="s">
        <v>137</v>
      </c>
      <c r="E419" s="327">
        <v>14</v>
      </c>
      <c r="F419" s="327">
        <v>108</v>
      </c>
      <c r="G419" s="327"/>
      <c r="J419" s="328">
        <v>263</v>
      </c>
      <c r="W419" s="335">
        <f>+VLOOKUP(A419,infradensité!$A$2:$B$67,2,FALSE)</f>
        <v>0.57999999999999996</v>
      </c>
      <c r="X419" s="335">
        <v>1.3</v>
      </c>
      <c r="Y419" s="336">
        <f t="shared" si="71"/>
        <v>198.30199999999999</v>
      </c>
      <c r="Z419" s="336">
        <f t="shared" si="73"/>
        <v>49.370813744014384</v>
      </c>
      <c r="AA419" s="342" t="str">
        <f t="shared" si="58"/>
        <v>Chêne sessile_F2_Classique_Guide chênaie atlantique_108_</v>
      </c>
      <c r="AB419" s="343">
        <f t="shared" si="59"/>
        <v>108</v>
      </c>
      <c r="AC419" s="336">
        <f t="shared" si="72"/>
        <v>431.36348393749171</v>
      </c>
      <c r="AD419" s="337">
        <f t="shared" si="67"/>
        <v>3863.9522675237295</v>
      </c>
      <c r="AE419" s="344">
        <f t="shared" si="68"/>
        <v>322.9899998590148</v>
      </c>
    </row>
    <row r="420" spans="1:31" s="328" customFormat="1" hidden="1" x14ac:dyDescent="0.25">
      <c r="A420" s="326" t="s">
        <v>389</v>
      </c>
      <c r="B420" s="327" t="s">
        <v>10</v>
      </c>
      <c r="C420" s="327" t="s">
        <v>18</v>
      </c>
      <c r="D420" s="326" t="s">
        <v>137</v>
      </c>
      <c r="E420" s="327">
        <v>14</v>
      </c>
      <c r="F420" s="327">
        <v>108</v>
      </c>
      <c r="G420" s="327"/>
      <c r="J420" s="328">
        <v>225</v>
      </c>
      <c r="O420" s="328">
        <f t="shared" si="70"/>
        <v>38</v>
      </c>
      <c r="W420" s="335">
        <f>+VLOOKUP(A420,infradensité!$A$2:$B$67,2,FALSE)</f>
        <v>0.57999999999999996</v>
      </c>
      <c r="X420" s="335">
        <v>1.3</v>
      </c>
      <c r="Y420" s="336">
        <f t="shared" si="71"/>
        <v>169.65</v>
      </c>
      <c r="Z420" s="336">
        <f t="shared" si="73"/>
        <v>43.01162582831487</v>
      </c>
      <c r="AA420" s="342" t="str">
        <f t="shared" si="58"/>
        <v>Chêne sessile_F2_Classique_Guide chênaie atlantique_108_</v>
      </c>
      <c r="AB420" s="343">
        <f t="shared" si="59"/>
        <v>108</v>
      </c>
      <c r="AC420" s="336">
        <f t="shared" si="72"/>
        <v>370.38566498431504</v>
      </c>
      <c r="AD420" s="337">
        <f t="shared" si="67"/>
        <v>0</v>
      </c>
      <c r="AE420" s="344">
        <f t="shared" si="68"/>
        <v>322.9899998590148</v>
      </c>
    </row>
    <row r="421" spans="1:31" s="328" customFormat="1" hidden="1" x14ac:dyDescent="0.25">
      <c r="A421" s="326" t="s">
        <v>389</v>
      </c>
      <c r="B421" s="327" t="s">
        <v>10</v>
      </c>
      <c r="C421" s="327" t="s">
        <v>18</v>
      </c>
      <c r="D421" s="326" t="s">
        <v>137</v>
      </c>
      <c r="E421" s="327">
        <v>14</v>
      </c>
      <c r="F421" s="327">
        <v>118</v>
      </c>
      <c r="G421" s="327"/>
      <c r="J421" s="328">
        <v>281</v>
      </c>
      <c r="W421" s="335">
        <f>+VLOOKUP(A421,infradensité!$A$2:$B$67,2,FALSE)</f>
        <v>0.57999999999999996</v>
      </c>
      <c r="X421" s="335">
        <v>1.3</v>
      </c>
      <c r="Y421" s="336">
        <f t="shared" si="71"/>
        <v>211.874</v>
      </c>
      <c r="Z421" s="336">
        <f t="shared" si="73"/>
        <v>52.344889861796688</v>
      </c>
      <c r="AA421" s="342" t="str">
        <f t="shared" si="58"/>
        <v>Chêne sessile_F2_Classique_Guide chênaie atlantique_118_</v>
      </c>
      <c r="AB421" s="343">
        <f t="shared" si="59"/>
        <v>118</v>
      </c>
      <c r="AC421" s="336">
        <f t="shared" si="72"/>
        <v>460.18123317596252</v>
      </c>
      <c r="AD421" s="337">
        <f t="shared" si="67"/>
        <v>4152.8344908013878</v>
      </c>
      <c r="AE421" s="344">
        <f t="shared" si="68"/>
        <v>322.9899998590148</v>
      </c>
    </row>
    <row r="422" spans="1:31" s="328" customFormat="1" hidden="1" x14ac:dyDescent="0.25">
      <c r="A422" s="326" t="s">
        <v>389</v>
      </c>
      <c r="B422" s="327" t="s">
        <v>10</v>
      </c>
      <c r="C422" s="327" t="s">
        <v>18</v>
      </c>
      <c r="D422" s="326" t="s">
        <v>137</v>
      </c>
      <c r="E422" s="327">
        <v>14</v>
      </c>
      <c r="F422" s="327">
        <v>118</v>
      </c>
      <c r="G422" s="327"/>
      <c r="J422" s="328">
        <v>241</v>
      </c>
      <c r="O422" s="328">
        <f t="shared" si="70"/>
        <v>40</v>
      </c>
      <c r="W422" s="335">
        <f>+VLOOKUP(A422,infradensité!$A$2:$B$67,2,FALSE)</f>
        <v>0.57999999999999996</v>
      </c>
      <c r="X422" s="335">
        <v>1.3</v>
      </c>
      <c r="Y422" s="336">
        <f t="shared" si="71"/>
        <v>181.714</v>
      </c>
      <c r="Z422" s="336">
        <f t="shared" si="73"/>
        <v>45.703309000661321</v>
      </c>
      <c r="AA422" s="342" t="str">
        <f t="shared" si="58"/>
        <v>Chêne sessile_F2_Classique_Guide chênaie atlantique_118_</v>
      </c>
      <c r="AB422" s="343">
        <f t="shared" si="59"/>
        <v>118</v>
      </c>
      <c r="AC422" s="336">
        <f t="shared" si="72"/>
        <v>396.08514650948513</v>
      </c>
      <c r="AD422" s="337">
        <f t="shared" si="67"/>
        <v>0</v>
      </c>
      <c r="AE422" s="344">
        <f t="shared" si="68"/>
        <v>322.9899998590148</v>
      </c>
    </row>
    <row r="423" spans="1:31" s="328" customFormat="1" hidden="1" x14ac:dyDescent="0.25">
      <c r="A423" s="326" t="s">
        <v>389</v>
      </c>
      <c r="B423" s="327" t="s">
        <v>10</v>
      </c>
      <c r="C423" s="327" t="s">
        <v>18</v>
      </c>
      <c r="D423" s="326" t="s">
        <v>137</v>
      </c>
      <c r="E423" s="327">
        <v>14</v>
      </c>
      <c r="F423" s="327">
        <v>128</v>
      </c>
      <c r="G423" s="327"/>
      <c r="J423" s="328">
        <v>297</v>
      </c>
      <c r="W423" s="335">
        <f>+VLOOKUP(A423,infradensité!$A$2:$B$67,2,FALSE)</f>
        <v>0.57999999999999996</v>
      </c>
      <c r="X423" s="335">
        <v>1.3</v>
      </c>
      <c r="Y423" s="336">
        <f t="shared" si="71"/>
        <v>223.93799999999999</v>
      </c>
      <c r="Z423" s="336">
        <f t="shared" si="73"/>
        <v>54.969904783066404</v>
      </c>
      <c r="AA423" s="342" t="str">
        <f t="shared" si="58"/>
        <v>Chêne sessile_F2_Classique_Guide chênaie atlantique_128_</v>
      </c>
      <c r="AB423" s="343">
        <f t="shared" si="59"/>
        <v>128</v>
      </c>
      <c r="AC423" s="336">
        <f t="shared" si="72"/>
        <v>485.76460083050716</v>
      </c>
      <c r="AD423" s="337">
        <f t="shared" si="67"/>
        <v>4409.2487366999612</v>
      </c>
      <c r="AE423" s="344">
        <f t="shared" si="68"/>
        <v>322.9899998590148</v>
      </c>
    </row>
    <row r="424" spans="1:31" s="328" customFormat="1" hidden="1" x14ac:dyDescent="0.25">
      <c r="A424" s="326" t="s">
        <v>389</v>
      </c>
      <c r="B424" s="327" t="s">
        <v>10</v>
      </c>
      <c r="C424" s="327" t="s">
        <v>18</v>
      </c>
      <c r="D424" s="326" t="s">
        <v>137</v>
      </c>
      <c r="E424" s="327">
        <v>14</v>
      </c>
      <c r="F424" s="327">
        <v>128</v>
      </c>
      <c r="G424" s="327"/>
      <c r="J424" s="328">
        <v>258</v>
      </c>
      <c r="O424" s="328">
        <f t="shared" si="70"/>
        <v>39</v>
      </c>
      <c r="W424" s="335">
        <f>+VLOOKUP(A424,infradensité!$A$2:$B$67,2,FALSE)</f>
        <v>0.57999999999999996</v>
      </c>
      <c r="X424" s="335">
        <v>1.3</v>
      </c>
      <c r="Y424" s="336">
        <f t="shared" si="71"/>
        <v>194.53200000000001</v>
      </c>
      <c r="Z424" s="336">
        <f t="shared" si="73"/>
        <v>48.540534952652621</v>
      </c>
      <c r="AA424" s="342" t="str">
        <f t="shared" si="58"/>
        <v>Chêne sessile_F2_Classique_Guide chênaie atlantique_128_</v>
      </c>
      <c r="AB424" s="343">
        <f t="shared" si="59"/>
        <v>128</v>
      </c>
      <c r="AC424" s="336">
        <f t="shared" si="72"/>
        <v>423.35133170920335</v>
      </c>
      <c r="AD424" s="337">
        <f t="shared" si="67"/>
        <v>0</v>
      </c>
      <c r="AE424" s="344">
        <f t="shared" si="68"/>
        <v>322.9899998590148</v>
      </c>
    </row>
    <row r="425" spans="1:31" s="328" customFormat="1" hidden="1" x14ac:dyDescent="0.25">
      <c r="A425" s="326" t="s">
        <v>389</v>
      </c>
      <c r="B425" s="327" t="s">
        <v>10</v>
      </c>
      <c r="C425" s="327" t="s">
        <v>18</v>
      </c>
      <c r="D425" s="326" t="s">
        <v>137</v>
      </c>
      <c r="E425" s="327">
        <v>14</v>
      </c>
      <c r="F425" s="327">
        <v>138</v>
      </c>
      <c r="G425" s="327"/>
      <c r="J425" s="328">
        <v>315</v>
      </c>
      <c r="W425" s="335">
        <f>+VLOOKUP(A425,infradensité!$A$2:$B$67,2,FALSE)</f>
        <v>0.57999999999999996</v>
      </c>
      <c r="X425" s="335">
        <v>1.3</v>
      </c>
      <c r="Y425" s="336">
        <f t="shared" si="71"/>
        <v>237.51</v>
      </c>
      <c r="Z425" s="336">
        <f t="shared" si="73"/>
        <v>57.9034701060217</v>
      </c>
      <c r="AA425" s="342" t="str">
        <f t="shared" si="58"/>
        <v>Chêne sessile_F2_Classique_Guide chênaie atlantique_138_</v>
      </c>
      <c r="AB425" s="343">
        <f t="shared" si="59"/>
        <v>138</v>
      </c>
      <c r="AC425" s="336">
        <f t="shared" si="72"/>
        <v>514.5117937679878</v>
      </c>
      <c r="AD425" s="337">
        <f t="shared" si="67"/>
        <v>4689.3156273859558</v>
      </c>
      <c r="AE425" s="344">
        <f t="shared" si="68"/>
        <v>322.9899998590148</v>
      </c>
    </row>
    <row r="426" spans="1:31" s="328" customFormat="1" hidden="1" x14ac:dyDescent="0.25">
      <c r="A426" s="326" t="s">
        <v>389</v>
      </c>
      <c r="B426" s="327" t="s">
        <v>10</v>
      </c>
      <c r="C426" s="327" t="s">
        <v>18</v>
      </c>
      <c r="D426" s="326" t="s">
        <v>137</v>
      </c>
      <c r="E426" s="327">
        <v>14</v>
      </c>
      <c r="F426" s="327">
        <v>138</v>
      </c>
      <c r="G426" s="327"/>
      <c r="J426" s="328">
        <v>276</v>
      </c>
      <c r="O426" s="328">
        <f t="shared" si="70"/>
        <v>39</v>
      </c>
      <c r="W426" s="335">
        <f>+VLOOKUP(A426,infradensité!$A$2:$B$67,2,FALSE)</f>
        <v>0.57999999999999996</v>
      </c>
      <c r="X426" s="335">
        <v>1.3</v>
      </c>
      <c r="Y426" s="336">
        <f t="shared" si="71"/>
        <v>208.10400000000001</v>
      </c>
      <c r="Z426" s="336">
        <f t="shared" si="73"/>
        <v>51.52104354893045</v>
      </c>
      <c r="AA426" s="342" t="str">
        <f t="shared" si="58"/>
        <v>Chêne sessile_F2_Classique_Guide chênaie atlantique_138_</v>
      </c>
      <c r="AB426" s="343">
        <f t="shared" si="59"/>
        <v>138</v>
      </c>
      <c r="AC426" s="336">
        <f t="shared" si="72"/>
        <v>452.18028418105388</v>
      </c>
      <c r="AD426" s="337">
        <f t="shared" si="67"/>
        <v>0</v>
      </c>
      <c r="AE426" s="344">
        <f t="shared" si="68"/>
        <v>322.9899998590148</v>
      </c>
    </row>
    <row r="427" spans="1:31" s="328" customFormat="1" hidden="1" x14ac:dyDescent="0.25">
      <c r="A427" s="326" t="s">
        <v>389</v>
      </c>
      <c r="B427" s="327" t="s">
        <v>10</v>
      </c>
      <c r="C427" s="327" t="s">
        <v>18</v>
      </c>
      <c r="D427" s="326" t="s">
        <v>137</v>
      </c>
      <c r="E427" s="327">
        <v>14</v>
      </c>
      <c r="F427" s="327">
        <v>148</v>
      </c>
      <c r="G427" s="327"/>
      <c r="J427" s="328">
        <v>333</v>
      </c>
      <c r="W427" s="335">
        <f>+VLOOKUP(A427,infradensité!$A$2:$B$67,2,FALSE)</f>
        <v>0.57999999999999996</v>
      </c>
      <c r="X427" s="335">
        <v>1.3</v>
      </c>
      <c r="Y427" s="336">
        <f t="shared" si="71"/>
        <v>251.08199999999999</v>
      </c>
      <c r="Z427" s="336">
        <f t="shared" si="73"/>
        <v>60.817576600008699</v>
      </c>
      <c r="AA427" s="342" t="str">
        <f t="shared" si="58"/>
        <v>Chêne sessile_F2_Classique_Guide chênaie atlantique_148_</v>
      </c>
      <c r="AB427" s="343">
        <f t="shared" si="59"/>
        <v>148</v>
      </c>
      <c r="AC427" s="336">
        <f t="shared" si="72"/>
        <v>543.22509591168171</v>
      </c>
      <c r="AD427" s="337">
        <f t="shared" si="67"/>
        <v>4977.0269004636784</v>
      </c>
      <c r="AE427" s="344">
        <f t="shared" si="68"/>
        <v>322.9899998590148</v>
      </c>
    </row>
    <row r="428" spans="1:31" s="328" customFormat="1" hidden="1" x14ac:dyDescent="0.25">
      <c r="A428" s="326" t="s">
        <v>389</v>
      </c>
      <c r="B428" s="327" t="s">
        <v>10</v>
      </c>
      <c r="C428" s="327" t="s">
        <v>18</v>
      </c>
      <c r="D428" s="326" t="s">
        <v>137</v>
      </c>
      <c r="E428" s="327">
        <v>14</v>
      </c>
      <c r="F428" s="327">
        <v>148</v>
      </c>
      <c r="G428" s="327"/>
      <c r="J428" s="328">
        <v>293</v>
      </c>
      <c r="O428" s="328">
        <f t="shared" si="70"/>
        <v>40</v>
      </c>
      <c r="W428" s="335">
        <f>+VLOOKUP(A428,infradensité!$A$2:$B$67,2,FALSE)</f>
        <v>0.57999999999999996</v>
      </c>
      <c r="X428" s="335">
        <v>1.3</v>
      </c>
      <c r="Y428" s="336">
        <f t="shared" si="71"/>
        <v>220.922</v>
      </c>
      <c r="Z428" s="336">
        <f t="shared" si="73"/>
        <v>54.315229063403009</v>
      </c>
      <c r="AA428" s="342" t="str">
        <f t="shared" si="58"/>
        <v>Chêne sessile_F2_Classique_Guide chênaie atlantique_148_</v>
      </c>
      <c r="AB428" s="343">
        <f t="shared" si="59"/>
        <v>148</v>
      </c>
      <c r="AC428" s="336">
        <f t="shared" si="72"/>
        <v>479.37150728542679</v>
      </c>
      <c r="AD428" s="337">
        <f t="shared" si="67"/>
        <v>0</v>
      </c>
      <c r="AE428" s="344">
        <f t="shared" si="68"/>
        <v>322.9899998590148</v>
      </c>
    </row>
    <row r="429" spans="1:31" s="328" customFormat="1" hidden="1" x14ac:dyDescent="0.25">
      <c r="A429" s="326" t="s">
        <v>389</v>
      </c>
      <c r="B429" s="327" t="s">
        <v>10</v>
      </c>
      <c r="C429" s="327" t="s">
        <v>18</v>
      </c>
      <c r="D429" s="326" t="s">
        <v>137</v>
      </c>
      <c r="E429" s="327">
        <v>14</v>
      </c>
      <c r="F429" s="327">
        <v>158</v>
      </c>
      <c r="G429" s="327"/>
      <c r="J429" s="328">
        <v>351</v>
      </c>
      <c r="W429" s="335">
        <f>+VLOOKUP(A429,infradensité!$A$2:$B$67,2,FALSE)</f>
        <v>0.57999999999999996</v>
      </c>
      <c r="X429" s="335">
        <v>1.3</v>
      </c>
      <c r="Y429" s="336">
        <f t="shared" si="71"/>
        <v>264.654</v>
      </c>
      <c r="Z429" s="336">
        <f t="shared" si="73"/>
        <v>63.713396011211117</v>
      </c>
      <c r="AA429" s="342" t="str">
        <f t="shared" si="58"/>
        <v>Chêne sessile_F2_Classique_Guide chênaie atlantique_158_</v>
      </c>
      <c r="AB429" s="343">
        <f t="shared" si="59"/>
        <v>158</v>
      </c>
      <c r="AC429" s="336">
        <f t="shared" si="72"/>
        <v>571.90654805285931</v>
      </c>
      <c r="AD429" s="337">
        <f t="shared" si="67"/>
        <v>5256.3902766914307</v>
      </c>
      <c r="AE429" s="344">
        <f t="shared" si="68"/>
        <v>322.9899998590148</v>
      </c>
    </row>
    <row r="430" spans="1:31" s="328" customFormat="1" hidden="1" x14ac:dyDescent="0.25">
      <c r="A430" s="326" t="s">
        <v>389</v>
      </c>
      <c r="B430" s="327" t="s">
        <v>10</v>
      </c>
      <c r="C430" s="327" t="s">
        <v>18</v>
      </c>
      <c r="D430" s="326" t="s">
        <v>137</v>
      </c>
      <c r="E430" s="327">
        <v>14</v>
      </c>
      <c r="F430" s="327">
        <v>158</v>
      </c>
      <c r="G430" s="327"/>
      <c r="J430" s="328">
        <v>310</v>
      </c>
      <c r="O430" s="328">
        <f t="shared" si="70"/>
        <v>41</v>
      </c>
      <c r="W430" s="335">
        <f>+VLOOKUP(A430,infradensité!$A$2:$B$67,2,FALSE)</f>
        <v>0.57999999999999996</v>
      </c>
      <c r="X430" s="335">
        <v>1.3</v>
      </c>
      <c r="Y430" s="336">
        <f t="shared" si="71"/>
        <v>233.74</v>
      </c>
      <c r="Z430" s="336">
        <f t="shared" si="73"/>
        <v>57.090596247628781</v>
      </c>
      <c r="AA430" s="342" t="str">
        <f t="shared" si="58"/>
        <v>Chêne sessile_F2_Classique_Guide chênaie atlantique_158_</v>
      </c>
      <c r="AB430" s="343">
        <f t="shared" si="59"/>
        <v>158</v>
      </c>
      <c r="AC430" s="336">
        <f t="shared" si="72"/>
        <v>506.5299551312869</v>
      </c>
      <c r="AD430" s="337">
        <f t="shared" si="67"/>
        <v>0</v>
      </c>
      <c r="AE430" s="344">
        <f t="shared" si="68"/>
        <v>322.9899998590148</v>
      </c>
    </row>
    <row r="431" spans="1:31" s="328" customFormat="1" hidden="1" x14ac:dyDescent="0.25">
      <c r="A431" s="326" t="s">
        <v>389</v>
      </c>
      <c r="B431" s="327" t="s">
        <v>10</v>
      </c>
      <c r="C431" s="327" t="s">
        <v>18</v>
      </c>
      <c r="D431" s="326" t="s">
        <v>137</v>
      </c>
      <c r="E431" s="327">
        <v>14</v>
      </c>
      <c r="F431" s="327">
        <v>168</v>
      </c>
      <c r="G431" s="327"/>
      <c r="J431" s="328">
        <v>369</v>
      </c>
      <c r="W431" s="335">
        <f>+VLOOKUP(A431,infradensité!$A$2:$B$67,2,FALSE)</f>
        <v>0.57999999999999996</v>
      </c>
      <c r="X431" s="335">
        <v>1.3</v>
      </c>
      <c r="Y431" s="336">
        <f t="shared" si="71"/>
        <v>278.226</v>
      </c>
      <c r="Z431" s="336">
        <f t="shared" si="73"/>
        <v>66.591973118559736</v>
      </c>
      <c r="AA431" s="342" t="str">
        <f t="shared" ref="AA431:AA494" si="74">+_xlfn.CONCAT(A431,"_",B431,"_",C431,"_",D431,"_",AB431,"_")</f>
        <v>Chêne sessile_F2_Classique_Guide chênaie atlantique_168_</v>
      </c>
      <c r="AB431" s="343">
        <f t="shared" ref="AB431:AB494" si="75">F431</f>
        <v>168</v>
      </c>
      <c r="AC431" s="336">
        <f t="shared" si="72"/>
        <v>600.55796984815822</v>
      </c>
      <c r="AD431" s="337">
        <f t="shared" si="67"/>
        <v>5535.4396248972262</v>
      </c>
      <c r="AE431" s="344">
        <f t="shared" si="68"/>
        <v>322.9899998590148</v>
      </c>
    </row>
    <row r="432" spans="1:31" s="328" customFormat="1" hidden="1" x14ac:dyDescent="0.25">
      <c r="A432" s="326" t="s">
        <v>389</v>
      </c>
      <c r="B432" s="327" t="s">
        <v>10</v>
      </c>
      <c r="C432" s="327" t="s">
        <v>18</v>
      </c>
      <c r="D432" s="326" t="s">
        <v>137</v>
      </c>
      <c r="E432" s="327">
        <v>14</v>
      </c>
      <c r="F432" s="327">
        <v>168</v>
      </c>
      <c r="G432" s="327"/>
      <c r="J432" s="328">
        <v>328</v>
      </c>
      <c r="O432" s="328">
        <f t="shared" si="70"/>
        <v>41</v>
      </c>
      <c r="W432" s="335">
        <f>+VLOOKUP(A432,infradensité!$A$2:$B$67,2,FALSE)</f>
        <v>0.57999999999999996</v>
      </c>
      <c r="X432" s="335">
        <v>1.3</v>
      </c>
      <c r="Y432" s="336">
        <f t="shared" si="71"/>
        <v>247.31200000000001</v>
      </c>
      <c r="Z432" s="336">
        <f t="shared" si="73"/>
        <v>60.009984471215603</v>
      </c>
      <c r="AA432" s="342" t="str">
        <f t="shared" si="74"/>
        <v>Chêne sessile_F2_Classique_Guide chênaie atlantique_168_</v>
      </c>
      <c r="AB432" s="343">
        <f t="shared" si="75"/>
        <v>168</v>
      </c>
      <c r="AC432" s="336">
        <f t="shared" si="72"/>
        <v>535.25245628736718</v>
      </c>
      <c r="AD432" s="337">
        <f t="shared" si="67"/>
        <v>0</v>
      </c>
      <c r="AE432" s="344">
        <f t="shared" si="68"/>
        <v>322.9899998590148</v>
      </c>
    </row>
    <row r="433" spans="1:31" s="328" customFormat="1" hidden="1" x14ac:dyDescent="0.25">
      <c r="A433" s="326" t="s">
        <v>389</v>
      </c>
      <c r="B433" s="327" t="s">
        <v>10</v>
      </c>
      <c r="C433" s="327" t="s">
        <v>18</v>
      </c>
      <c r="D433" s="326" t="s">
        <v>137</v>
      </c>
      <c r="E433" s="327">
        <v>14</v>
      </c>
      <c r="F433" s="327">
        <v>180</v>
      </c>
      <c r="G433" s="327"/>
      <c r="J433" s="328">
        <v>368</v>
      </c>
      <c r="W433" s="335">
        <f>+VLOOKUP(A433,infradensité!$A$2:$B$67,2,FALSE)</f>
        <v>0.57999999999999996</v>
      </c>
      <c r="X433" s="335">
        <v>1.3</v>
      </c>
      <c r="Y433" s="336">
        <f t="shared" si="71"/>
        <v>277.47199999999998</v>
      </c>
      <c r="Z433" s="336">
        <f t="shared" si="73"/>
        <v>66.432488139207578</v>
      </c>
      <c r="AA433" s="342" t="str">
        <f t="shared" si="74"/>
        <v>Chêne sessile_F2_Classique_Guide chênaie atlantique_180_</v>
      </c>
      <c r="AB433" s="343">
        <f t="shared" si="75"/>
        <v>180</v>
      </c>
      <c r="AC433" s="336">
        <f t="shared" si="72"/>
        <v>598.96698350911981</v>
      </c>
      <c r="AD433" s="337">
        <f t="shared" si="67"/>
        <v>6805.3166387789224</v>
      </c>
      <c r="AE433" s="344">
        <f t="shared" si="68"/>
        <v>322.9899998590148</v>
      </c>
    </row>
    <row r="434" spans="1:31" hidden="1" x14ac:dyDescent="0.25">
      <c r="A434" s="92" t="s">
        <v>308</v>
      </c>
      <c r="B434" s="92" t="s">
        <v>10</v>
      </c>
      <c r="C434" s="92" t="s">
        <v>18</v>
      </c>
      <c r="D434" s="92" t="s">
        <v>1511</v>
      </c>
      <c r="F434" s="92">
        <v>0</v>
      </c>
      <c r="J434" s="4">
        <v>0</v>
      </c>
      <c r="W434" s="335">
        <f>+VLOOKUP(A434,infradensité!$A$2:$B$67,2,FALSE)</f>
        <v>0.36</v>
      </c>
      <c r="X434" s="335">
        <v>1.3</v>
      </c>
      <c r="Y434" s="336">
        <f t="shared" si="71"/>
        <v>0</v>
      </c>
      <c r="Z434" s="336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36">
        <v>0</v>
      </c>
      <c r="AD434" s="337">
        <f t="shared" si="67"/>
        <v>0</v>
      </c>
      <c r="AE434" s="1">
        <f>+SUM($AD$434:$AD$544)/110</f>
        <v>307.81205601511681</v>
      </c>
    </row>
    <row r="435" spans="1:31" hidden="1" x14ac:dyDescent="0.25">
      <c r="A435" s="92" t="s">
        <v>308</v>
      </c>
      <c r="B435" s="92" t="s">
        <v>10</v>
      </c>
      <c r="C435" s="92" t="s">
        <v>18</v>
      </c>
      <c r="D435" s="92" t="s">
        <v>1511</v>
      </c>
      <c r="F435" s="92">
        <v>1</v>
      </c>
      <c r="J435">
        <v>7.15</v>
      </c>
      <c r="W435" s="335">
        <f>+VLOOKUP(A435,infradensité!$A$2:$B$67,2,FALSE)</f>
        <v>0.36</v>
      </c>
      <c r="X435" s="335">
        <v>1.3</v>
      </c>
      <c r="Y435" s="336">
        <f t="shared" si="71"/>
        <v>3.3462000000000001</v>
      </c>
      <c r="Z435" s="336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36">
        <f t="shared" si="72"/>
        <v>8.161483021514135</v>
      </c>
      <c r="AD435" s="337">
        <f t="shared" si="67"/>
        <v>4.0807415107570675</v>
      </c>
      <c r="AE435" s="1">
        <f t="shared" ref="AE435:AE498" si="76">+SUM($AD$434:$AD$544)/110</f>
        <v>307.81205601511681</v>
      </c>
    </row>
    <row r="436" spans="1:31" hidden="1" x14ac:dyDescent="0.25">
      <c r="A436" s="92" t="s">
        <v>308</v>
      </c>
      <c r="B436" s="92" t="s">
        <v>10</v>
      </c>
      <c r="C436" s="92" t="s">
        <v>18</v>
      </c>
      <c r="D436" s="92" t="s">
        <v>1511</v>
      </c>
      <c r="F436" s="92">
        <v>2</v>
      </c>
      <c r="J436">
        <v>14.3</v>
      </c>
      <c r="W436" s="335">
        <f>+VLOOKUP(A436,infradensité!$A$2:$B$67,2,FALSE)</f>
        <v>0.36</v>
      </c>
      <c r="X436" s="335">
        <v>1.3</v>
      </c>
      <c r="Y436" s="336">
        <f t="shared" si="71"/>
        <v>6.6924000000000001</v>
      </c>
      <c r="Z436" s="336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36">
        <f t="shared" si="72"/>
        <v>15.961208629457587</v>
      </c>
      <c r="AD436" s="337">
        <f t="shared" si="67"/>
        <v>12.061345825485862</v>
      </c>
      <c r="AE436" s="1">
        <f t="shared" si="76"/>
        <v>307.81205601511681</v>
      </c>
    </row>
    <row r="437" spans="1:31" hidden="1" x14ac:dyDescent="0.25">
      <c r="A437" s="92" t="s">
        <v>308</v>
      </c>
      <c r="B437" s="92" t="s">
        <v>10</v>
      </c>
      <c r="C437" s="92" t="s">
        <v>18</v>
      </c>
      <c r="D437" s="92" t="s">
        <v>1511</v>
      </c>
      <c r="F437" s="92">
        <v>3</v>
      </c>
      <c r="J437">
        <v>21.450000000000003</v>
      </c>
      <c r="W437" s="335">
        <f>+VLOOKUP(A437,infradensité!$A$2:$B$67,2,FALSE)</f>
        <v>0.36</v>
      </c>
      <c r="X437" s="335">
        <v>1.3</v>
      </c>
      <c r="Y437" s="336">
        <f t="shared" si="71"/>
        <v>10.038600000000001</v>
      </c>
      <c r="Z437" s="336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36">
        <f t="shared" si="72"/>
        <v>23.64410475190391</v>
      </c>
      <c r="AD437" s="337">
        <f t="shared" si="67"/>
        <v>19.802656690680749</v>
      </c>
      <c r="AE437" s="1">
        <f t="shared" si="76"/>
        <v>307.81205601511681</v>
      </c>
    </row>
    <row r="438" spans="1:31" hidden="1" x14ac:dyDescent="0.25">
      <c r="A438" s="92" t="s">
        <v>308</v>
      </c>
      <c r="B438" s="92" t="s">
        <v>10</v>
      </c>
      <c r="C438" s="92" t="s">
        <v>18</v>
      </c>
      <c r="D438" s="92" t="s">
        <v>1511</v>
      </c>
      <c r="F438" s="92">
        <v>4</v>
      </c>
      <c r="J438">
        <v>28.6</v>
      </c>
      <c r="W438" s="335">
        <f>+VLOOKUP(A438,infradensité!$A$2:$B$67,2,FALSE)</f>
        <v>0.36</v>
      </c>
      <c r="X438" s="335">
        <v>1.3</v>
      </c>
      <c r="Y438" s="336">
        <f t="shared" si="71"/>
        <v>13.3848</v>
      </c>
      <c r="Z438" s="336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36">
        <f t="shared" si="72"/>
        <v>31.254984461167542</v>
      </c>
      <c r="AD438" s="337">
        <f t="shared" si="67"/>
        <v>27.449544606535724</v>
      </c>
      <c r="AE438" s="1">
        <f t="shared" si="76"/>
        <v>307.81205601511681</v>
      </c>
    </row>
    <row r="439" spans="1:31" hidden="1" x14ac:dyDescent="0.25">
      <c r="A439" s="92" t="s">
        <v>308</v>
      </c>
      <c r="B439" s="92" t="s">
        <v>10</v>
      </c>
      <c r="C439" s="92" t="s">
        <v>18</v>
      </c>
      <c r="D439" s="92" t="s">
        <v>1511</v>
      </c>
      <c r="F439" s="92">
        <v>5</v>
      </c>
      <c r="J439">
        <v>35.75</v>
      </c>
      <c r="W439" s="335">
        <f>+VLOOKUP(A439,infradensité!$A$2:$B$67,2,FALSE)</f>
        <v>0.36</v>
      </c>
      <c r="X439" s="335">
        <v>1.3</v>
      </c>
      <c r="Y439" s="336">
        <f t="shared" si="71"/>
        <v>16.730999999999998</v>
      </c>
      <c r="Z439" s="336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36">
        <f t="shared" si="72"/>
        <v>38.814158510691023</v>
      </c>
      <c r="AD439" s="337">
        <f t="shared" si="67"/>
        <v>35.034571485929284</v>
      </c>
      <c r="AE439" s="1">
        <f t="shared" si="76"/>
        <v>307.81205601511681</v>
      </c>
    </row>
    <row r="440" spans="1:31" hidden="1" x14ac:dyDescent="0.25">
      <c r="A440" s="92" t="s">
        <v>308</v>
      </c>
      <c r="B440" s="92" t="s">
        <v>10</v>
      </c>
      <c r="C440" s="92" t="s">
        <v>18</v>
      </c>
      <c r="D440" s="92" t="s">
        <v>1511</v>
      </c>
      <c r="F440" s="92">
        <v>6</v>
      </c>
      <c r="J440">
        <v>42.900000000000006</v>
      </c>
      <c r="W440" s="335">
        <f>+VLOOKUP(A440,infradensité!$A$2:$B$67,2,FALSE)</f>
        <v>0.36</v>
      </c>
      <c r="X440" s="335">
        <v>1.3</v>
      </c>
      <c r="Y440" s="336">
        <f t="shared" si="71"/>
        <v>20.077200000000001</v>
      </c>
      <c r="Z440" s="336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36">
        <f t="shared" si="72"/>
        <v>46.333213002235645</v>
      </c>
      <c r="AD440" s="337">
        <f t="shared" si="67"/>
        <v>42.573685756463334</v>
      </c>
      <c r="AE440" s="1">
        <f t="shared" si="76"/>
        <v>307.81205601511681</v>
      </c>
    </row>
    <row r="441" spans="1:31" hidden="1" x14ac:dyDescent="0.25">
      <c r="A441" s="92" t="s">
        <v>308</v>
      </c>
      <c r="B441" s="92" t="s">
        <v>10</v>
      </c>
      <c r="C441" s="92" t="s">
        <v>18</v>
      </c>
      <c r="D441" s="92" t="s">
        <v>1511</v>
      </c>
      <c r="F441" s="92">
        <v>7</v>
      </c>
      <c r="J441">
        <v>50.050000000000004</v>
      </c>
      <c r="W441" s="335">
        <f>+VLOOKUP(A441,infradensité!$A$2:$B$67,2,FALSE)</f>
        <v>0.36</v>
      </c>
      <c r="X441" s="335">
        <v>1.3</v>
      </c>
      <c r="Y441" s="336">
        <f t="shared" si="71"/>
        <v>23.423400000000001</v>
      </c>
      <c r="Z441" s="336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36">
        <f t="shared" si="72"/>
        <v>53.819617047623723</v>
      </c>
      <c r="AD441" s="337">
        <f t="shared" si="67"/>
        <v>50.076415024929688</v>
      </c>
      <c r="AE441" s="1">
        <f t="shared" si="76"/>
        <v>307.81205601511681</v>
      </c>
    </row>
    <row r="442" spans="1:31" hidden="1" x14ac:dyDescent="0.25">
      <c r="A442" s="92" t="s">
        <v>308</v>
      </c>
      <c r="B442" s="92" t="s">
        <v>10</v>
      </c>
      <c r="C442" s="92" t="s">
        <v>18</v>
      </c>
      <c r="D442" s="92" t="s">
        <v>1511</v>
      </c>
      <c r="F442" s="92">
        <v>8</v>
      </c>
      <c r="J442">
        <v>57.2</v>
      </c>
      <c r="W442" s="335">
        <f>+VLOOKUP(A442,infradensité!$A$2:$B$67,2,FALSE)</f>
        <v>0.36</v>
      </c>
      <c r="X442" s="335">
        <v>1.3</v>
      </c>
      <c r="Y442" s="336">
        <f t="shared" si="71"/>
        <v>26.769600000000001</v>
      </c>
      <c r="Z442" s="336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36">
        <f t="shared" si="72"/>
        <v>61.278573178119878</v>
      </c>
      <c r="AD442" s="337">
        <f t="shared" si="67"/>
        <v>57.549095112871797</v>
      </c>
      <c r="AE442" s="1">
        <f t="shared" si="76"/>
        <v>307.81205601511681</v>
      </c>
    </row>
    <row r="443" spans="1:31" hidden="1" x14ac:dyDescent="0.25">
      <c r="A443" s="92" t="s">
        <v>308</v>
      </c>
      <c r="B443" s="92" t="s">
        <v>10</v>
      </c>
      <c r="C443" s="92" t="s">
        <v>18</v>
      </c>
      <c r="D443" s="92" t="s">
        <v>1511</v>
      </c>
      <c r="F443" s="92">
        <v>9</v>
      </c>
      <c r="J443">
        <v>64.350000000000009</v>
      </c>
      <c r="W443" s="335">
        <f>+VLOOKUP(A443,infradensité!$A$2:$B$67,2,FALSE)</f>
        <v>0.36</v>
      </c>
      <c r="X443" s="335">
        <v>1.3</v>
      </c>
      <c r="Y443" s="336">
        <f t="shared" si="71"/>
        <v>30.115800000000004</v>
      </c>
      <c r="Z443" s="336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36">
        <f t="shared" si="72"/>
        <v>68.713905320385138</v>
      </c>
      <c r="AD443" s="337">
        <f t="shared" si="67"/>
        <v>64.996239249252511</v>
      </c>
      <c r="AE443" s="1">
        <f t="shared" si="76"/>
        <v>307.81205601511681</v>
      </c>
    </row>
    <row r="444" spans="1:31" hidden="1" x14ac:dyDescent="0.25">
      <c r="A444" s="92" t="s">
        <v>308</v>
      </c>
      <c r="B444" s="92" t="s">
        <v>10</v>
      </c>
      <c r="C444" s="92" t="s">
        <v>18</v>
      </c>
      <c r="D444" s="92" t="s">
        <v>1511</v>
      </c>
      <c r="F444" s="92">
        <v>10</v>
      </c>
      <c r="J444">
        <v>71.5</v>
      </c>
      <c r="W444" s="335">
        <f>+VLOOKUP(A444,infradensité!$A$2:$B$67,2,FALSE)</f>
        <v>0.36</v>
      </c>
      <c r="X444" s="335">
        <v>1.3</v>
      </c>
      <c r="Y444" s="336">
        <f t="shared" si="71"/>
        <v>33.461999999999996</v>
      </c>
      <c r="Z444" s="336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36">
        <f t="shared" si="72"/>
        <v>76.128537788232222</v>
      </c>
      <c r="AD444" s="337">
        <f t="shared" si="67"/>
        <v>72.421221554308687</v>
      </c>
      <c r="AE444" s="1">
        <f t="shared" si="76"/>
        <v>307.81205601511681</v>
      </c>
    </row>
    <row r="445" spans="1:31" hidden="1" x14ac:dyDescent="0.25">
      <c r="A445" s="92" t="s">
        <v>308</v>
      </c>
      <c r="B445" s="92" t="s">
        <v>10</v>
      </c>
      <c r="C445" s="92" t="s">
        <v>18</v>
      </c>
      <c r="D445" s="92" t="s">
        <v>1511</v>
      </c>
      <c r="F445" s="92">
        <v>11</v>
      </c>
      <c r="J445">
        <v>78.650000000000006</v>
      </c>
      <c r="W445" s="335">
        <f>+VLOOKUP(A445,infradensité!$A$2:$B$67,2,FALSE)</f>
        <v>0.36</v>
      </c>
      <c r="X445" s="335">
        <v>1.3</v>
      </c>
      <c r="Y445" s="336">
        <f t="shared" si="71"/>
        <v>36.808199999999999</v>
      </c>
      <c r="Z445" s="336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36">
        <f t="shared" si="72"/>
        <v>83.524776188266486</v>
      </c>
      <c r="AD445" s="337">
        <f t="shared" si="67"/>
        <v>79.826656988249354</v>
      </c>
      <c r="AE445" s="1">
        <f t="shared" si="76"/>
        <v>307.81205601511681</v>
      </c>
    </row>
    <row r="446" spans="1:31" hidden="1" x14ac:dyDescent="0.25">
      <c r="A446" s="92" t="s">
        <v>308</v>
      </c>
      <c r="B446" s="92" t="s">
        <v>10</v>
      </c>
      <c r="C446" s="92" t="s">
        <v>18</v>
      </c>
      <c r="D446" s="92" t="s">
        <v>1511</v>
      </c>
      <c r="F446" s="92">
        <v>12</v>
      </c>
      <c r="J446">
        <v>85.800000000000011</v>
      </c>
      <c r="W446" s="335">
        <f>+VLOOKUP(A446,infradensité!$A$2:$B$67,2,FALSE)</f>
        <v>0.36</v>
      </c>
      <c r="X446" s="335">
        <v>1.3</v>
      </c>
      <c r="Y446" s="336">
        <f t="shared" si="71"/>
        <v>40.154400000000003</v>
      </c>
      <c r="Z446" s="336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36">
        <f t="shared" si="72"/>
        <v>90.90448288189036</v>
      </c>
      <c r="AD446" s="337">
        <f t="shared" si="67"/>
        <v>87.214629535078416</v>
      </c>
      <c r="AE446" s="1">
        <f t="shared" si="76"/>
        <v>307.81205601511681</v>
      </c>
    </row>
    <row r="447" spans="1:31" hidden="1" x14ac:dyDescent="0.25">
      <c r="A447" s="92" t="s">
        <v>308</v>
      </c>
      <c r="B447" s="92" t="s">
        <v>10</v>
      </c>
      <c r="C447" s="92" t="s">
        <v>18</v>
      </c>
      <c r="D447" s="92" t="s">
        <v>1511</v>
      </c>
      <c r="F447" s="92">
        <v>13</v>
      </c>
      <c r="J447">
        <v>92.95</v>
      </c>
      <c r="W447" s="335">
        <f>+VLOOKUP(A447,infradensité!$A$2:$B$67,2,FALSE)</f>
        <v>0.36</v>
      </c>
      <c r="X447" s="335">
        <v>1.3</v>
      </c>
      <c r="Y447" s="336">
        <f t="shared" si="71"/>
        <v>43.500599999999999</v>
      </c>
      <c r="Z447" s="336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36">
        <f t="shared" si="72"/>
        <v>98.269192136988366</v>
      </c>
      <c r="AD447" s="337">
        <f t="shared" si="67"/>
        <v>94.586837509439363</v>
      </c>
      <c r="AE447" s="1">
        <f t="shared" si="76"/>
        <v>307.81205601511681</v>
      </c>
    </row>
    <row r="448" spans="1:31" hidden="1" x14ac:dyDescent="0.25">
      <c r="A448" s="92" t="s">
        <v>308</v>
      </c>
      <c r="B448" s="92" t="s">
        <v>10</v>
      </c>
      <c r="C448" s="92" t="s">
        <v>18</v>
      </c>
      <c r="D448" s="92" t="s">
        <v>1511</v>
      </c>
      <c r="F448" s="92">
        <v>14</v>
      </c>
      <c r="J448">
        <v>100.10000000000001</v>
      </c>
      <c r="W448" s="335">
        <f>+VLOOKUP(A448,infradensité!$A$2:$B$67,2,FALSE)</f>
        <v>0.36</v>
      </c>
      <c r="X448" s="335">
        <v>1.3</v>
      </c>
      <c r="Y448" s="336">
        <f t="shared" si="71"/>
        <v>46.846800000000002</v>
      </c>
      <c r="Z448" s="336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36">
        <f t="shared" si="72"/>
        <v>105.62018877157233</v>
      </c>
      <c r="AD448" s="337">
        <f t="shared" si="67"/>
        <v>101.94469045428035</v>
      </c>
      <c r="AE448" s="1">
        <f t="shared" si="76"/>
        <v>307.81205601511681</v>
      </c>
    </row>
    <row r="449" spans="1:31" hidden="1" x14ac:dyDescent="0.25">
      <c r="A449" s="92" t="s">
        <v>308</v>
      </c>
      <c r="B449" s="92" t="s">
        <v>10</v>
      </c>
      <c r="C449" s="92" t="s">
        <v>18</v>
      </c>
      <c r="D449" s="92" t="s">
        <v>1511</v>
      </c>
      <c r="F449" s="92">
        <v>15</v>
      </c>
      <c r="J449">
        <v>107.25</v>
      </c>
      <c r="W449" s="335">
        <f>+VLOOKUP(A449,infradensité!$A$2:$B$67,2,FALSE)</f>
        <v>0.36</v>
      </c>
      <c r="X449" s="335">
        <v>1.3</v>
      </c>
      <c r="Y449" s="336">
        <f t="shared" si="71"/>
        <v>50.192999999999998</v>
      </c>
      <c r="Z449" s="336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36">
        <f t="shared" si="72"/>
        <v>112.95856365767406</v>
      </c>
      <c r="AD449" s="337">
        <f t="shared" si="67"/>
        <v>109.28937621462319</v>
      </c>
      <c r="AE449" s="1">
        <f t="shared" si="76"/>
        <v>307.81205601511681</v>
      </c>
    </row>
    <row r="450" spans="1:31" hidden="1" x14ac:dyDescent="0.25">
      <c r="A450" s="92" t="s">
        <v>308</v>
      </c>
      <c r="B450" s="92" t="s">
        <v>10</v>
      </c>
      <c r="C450" s="92" t="s">
        <v>18</v>
      </c>
      <c r="D450" s="92" t="s">
        <v>1511</v>
      </c>
      <c r="F450" s="92">
        <v>16</v>
      </c>
      <c r="J450">
        <v>114.4</v>
      </c>
      <c r="W450" s="335">
        <f>+VLOOKUP(A450,infradensité!$A$2:$B$67,2,FALSE)</f>
        <v>0.36</v>
      </c>
      <c r="X450" s="335">
        <v>1.3</v>
      </c>
      <c r="Y450" s="336">
        <f t="shared" si="71"/>
        <v>53.539200000000001</v>
      </c>
      <c r="Z450" s="336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36">
        <f t="shared" si="72"/>
        <v>120.28525398896561</v>
      </c>
      <c r="AD450" s="337">
        <f t="shared" si="67"/>
        <v>116.62190882331984</v>
      </c>
      <c r="AE450" s="1">
        <f t="shared" si="76"/>
        <v>307.81205601511681</v>
      </c>
    </row>
    <row r="451" spans="1:31" hidden="1" x14ac:dyDescent="0.25">
      <c r="A451" s="92" t="s">
        <v>308</v>
      </c>
      <c r="B451" s="92" t="s">
        <v>10</v>
      </c>
      <c r="C451" s="92" t="s">
        <v>18</v>
      </c>
      <c r="D451" s="92" t="s">
        <v>1511</v>
      </c>
      <c r="F451" s="92">
        <v>17</v>
      </c>
      <c r="J451">
        <v>121.55000000000001</v>
      </c>
      <c r="W451" s="335">
        <f>+VLOOKUP(A451,infradensité!$A$2:$B$67,2,FALSE)</f>
        <v>0.36</v>
      </c>
      <c r="X451" s="335">
        <v>1.3</v>
      </c>
      <c r="Y451" s="336">
        <f t="shared" si="71"/>
        <v>56.885400000000004</v>
      </c>
      <c r="Z451" s="336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36">
        <f t="shared" si="72"/>
        <v>127.6010731886152</v>
      </c>
      <c r="AD451" s="337">
        <f t="shared" si="67"/>
        <v>123.94316358879041</v>
      </c>
      <c r="AE451" s="1">
        <f t="shared" si="76"/>
        <v>307.81205601511681</v>
      </c>
    </row>
    <row r="452" spans="1:31" hidden="1" x14ac:dyDescent="0.25">
      <c r="A452" s="92" t="s">
        <v>308</v>
      </c>
      <c r="B452" s="92" t="s">
        <v>10</v>
      </c>
      <c r="C452" s="92" t="s">
        <v>18</v>
      </c>
      <c r="D452" s="92" t="s">
        <v>1511</v>
      </c>
      <c r="F452" s="92">
        <v>18</v>
      </c>
      <c r="J452">
        <v>128.70000000000002</v>
      </c>
      <c r="W452" s="335">
        <f>+VLOOKUP(A452,infradensité!$A$2:$B$67,2,FALSE)</f>
        <v>0.36</v>
      </c>
      <c r="X452" s="335">
        <v>1.3</v>
      </c>
      <c r="Y452" s="336">
        <f t="shared" si="71"/>
        <v>60.231600000000007</v>
      </c>
      <c r="Z452" s="336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36">
        <f t="shared" si="72"/>
        <v>134.90673357696349</v>
      </c>
      <c r="AD452" s="337">
        <f t="shared" si="67"/>
        <v>131.25390338278936</v>
      </c>
      <c r="AE452" s="1">
        <f t="shared" si="76"/>
        <v>307.81205601511681</v>
      </c>
    </row>
    <row r="453" spans="1:31" hidden="1" x14ac:dyDescent="0.25">
      <c r="A453" s="92" t="s">
        <v>308</v>
      </c>
      <c r="B453" s="92" t="s">
        <v>10</v>
      </c>
      <c r="C453" s="92" t="s">
        <v>18</v>
      </c>
      <c r="D453" s="92" t="s">
        <v>1511</v>
      </c>
      <c r="F453" s="92">
        <v>19</v>
      </c>
      <c r="J453">
        <v>135.85</v>
      </c>
      <c r="W453" s="335">
        <f>+VLOOKUP(A453,infradensité!$A$2:$B$67,2,FALSE)</f>
        <v>0.36</v>
      </c>
      <c r="X453" s="335">
        <v>1.3</v>
      </c>
      <c r="Y453" s="336">
        <f t="shared" si="71"/>
        <v>63.577799999999996</v>
      </c>
      <c r="Z453" s="336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36">
        <f t="shared" si="72"/>
        <v>142.20286385752405</v>
      </c>
      <c r="AD453" s="337">
        <f t="shared" si="67"/>
        <v>138.55479871724378</v>
      </c>
      <c r="AE453" s="1">
        <f t="shared" si="76"/>
        <v>307.81205601511681</v>
      </c>
    </row>
    <row r="454" spans="1:31" hidden="1" x14ac:dyDescent="0.25">
      <c r="A454" s="92" t="s">
        <v>308</v>
      </c>
      <c r="B454" s="92" t="s">
        <v>10</v>
      </c>
      <c r="C454" s="92" t="s">
        <v>18</v>
      </c>
      <c r="D454" s="92" t="s">
        <v>1511</v>
      </c>
      <c r="F454" s="92">
        <v>20</v>
      </c>
      <c r="J454">
        <v>143</v>
      </c>
      <c r="W454" s="335">
        <f>+VLOOKUP(A454,infradensité!$A$2:$B$67,2,FALSE)</f>
        <v>0.36</v>
      </c>
      <c r="X454" s="335">
        <v>1.3</v>
      </c>
      <c r="Y454" s="336">
        <f t="shared" si="71"/>
        <v>66.923999999999992</v>
      </c>
      <c r="Z454" s="336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36">
        <f t="shared" si="72"/>
        <v>149.49002281670283</v>
      </c>
      <c r="AD454" s="337">
        <f t="shared" si="67"/>
        <v>145.84644333711344</v>
      </c>
      <c r="AE454" s="1">
        <f t="shared" si="76"/>
        <v>307.81205601511681</v>
      </c>
    </row>
    <row r="455" spans="1:31" hidden="1" x14ac:dyDescent="0.25">
      <c r="A455" s="92" t="s">
        <v>308</v>
      </c>
      <c r="B455" s="92" t="s">
        <v>10</v>
      </c>
      <c r="C455" s="92" t="s">
        <v>18</v>
      </c>
      <c r="D455" s="92" t="s">
        <v>1511</v>
      </c>
      <c r="F455" s="92">
        <v>21</v>
      </c>
      <c r="J455">
        <v>150.15</v>
      </c>
      <c r="W455" s="335">
        <f>+VLOOKUP(A455,infradensité!$A$2:$B$67,2,FALSE)</f>
        <v>0.36</v>
      </c>
      <c r="X455" s="335">
        <v>1.3</v>
      </c>
      <c r="Y455" s="336">
        <f t="shared" si="71"/>
        <v>70.270200000000003</v>
      </c>
      <c r="Z455" s="336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36">
        <f t="shared" si="72"/>
        <v>156.76871020570911</v>
      </c>
      <c r="AD455" s="337">
        <f t="shared" si="67"/>
        <v>153.12936651120597</v>
      </c>
      <c r="AE455" s="1">
        <f t="shared" si="76"/>
        <v>307.81205601511681</v>
      </c>
    </row>
    <row r="456" spans="1:31" hidden="1" x14ac:dyDescent="0.25">
      <c r="A456" s="92" t="s">
        <v>308</v>
      </c>
      <c r="B456" s="92" t="s">
        <v>10</v>
      </c>
      <c r="C456" s="92" t="s">
        <v>18</v>
      </c>
      <c r="D456" s="92" t="s">
        <v>1511</v>
      </c>
      <c r="F456" s="92">
        <v>22</v>
      </c>
      <c r="J456">
        <v>157.30000000000001</v>
      </c>
      <c r="W456" s="335">
        <f>+VLOOKUP(A456,infradensité!$A$2:$B$67,2,FALSE)</f>
        <v>0.36</v>
      </c>
      <c r="X456" s="335">
        <v>1.3</v>
      </c>
      <c r="Y456" s="336">
        <f t="shared" si="71"/>
        <v>73.616399999999999</v>
      </c>
      <c r="Z456" s="336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36">
        <f t="shared" si="72"/>
        <v>164.03937549099325</v>
      </c>
      <c r="AD456" s="337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hidden="1" x14ac:dyDescent="0.25">
      <c r="A457" s="92" t="s">
        <v>308</v>
      </c>
      <c r="B457" s="92" t="s">
        <v>10</v>
      </c>
      <c r="C457" s="92" t="s">
        <v>18</v>
      </c>
      <c r="D457" s="92" t="s">
        <v>1511</v>
      </c>
      <c r="F457" s="92">
        <v>23</v>
      </c>
      <c r="J457">
        <v>164.45000000000002</v>
      </c>
      <c r="W457" s="335">
        <f>+VLOOKUP(A457,infradensité!$A$2:$B$67,2,FALSE)</f>
        <v>0.36</v>
      </c>
      <c r="X457" s="335">
        <v>1.3</v>
      </c>
      <c r="Y457" s="336">
        <f t="shared" si="71"/>
        <v>76.962600000000009</v>
      </c>
      <c r="Z457" s="336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36">
        <f t="shared" si="72"/>
        <v>171.3024249687227</v>
      </c>
      <c r="AD457" s="337">
        <f t="shared" si="77"/>
        <v>167.67090022985798</v>
      </c>
      <c r="AE457" s="1">
        <f t="shared" si="76"/>
        <v>307.81205601511681</v>
      </c>
    </row>
    <row r="458" spans="1:31" hidden="1" x14ac:dyDescent="0.25">
      <c r="A458" s="92" t="s">
        <v>308</v>
      </c>
      <c r="B458" s="92" t="s">
        <v>10</v>
      </c>
      <c r="C458" s="92" t="s">
        <v>18</v>
      </c>
      <c r="D458" s="92" t="s">
        <v>1511</v>
      </c>
      <c r="F458" s="92">
        <v>24</v>
      </c>
      <c r="J458">
        <v>171.60000000000002</v>
      </c>
      <c r="W458" s="335">
        <f>+VLOOKUP(A458,infradensité!$A$2:$B$67,2,FALSE)</f>
        <v>0.36</v>
      </c>
      <c r="X458" s="335">
        <v>1.3</v>
      </c>
      <c r="Y458" s="336">
        <f t="shared" si="71"/>
        <v>80.308800000000005</v>
      </c>
      <c r="Z458" s="336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36">
        <f t="shared" si="72"/>
        <v>178.55822760704453</v>
      </c>
      <c r="AD458" s="337">
        <f t="shared" si="77"/>
        <v>174.93032628788362</v>
      </c>
      <c r="AE458" s="1">
        <f t="shared" si="76"/>
        <v>307.81205601511681</v>
      </c>
    </row>
    <row r="459" spans="1:31" hidden="1" x14ac:dyDescent="0.25">
      <c r="A459" s="92" t="s">
        <v>308</v>
      </c>
      <c r="B459" s="92" t="s">
        <v>10</v>
      </c>
      <c r="C459" s="92" t="s">
        <v>18</v>
      </c>
      <c r="D459" s="92" t="s">
        <v>1511</v>
      </c>
      <c r="F459" s="92">
        <v>25</v>
      </c>
      <c r="J459">
        <v>178.75</v>
      </c>
      <c r="W459" s="335">
        <f>+VLOOKUP(A459,infradensité!$A$2:$B$67,2,FALSE)</f>
        <v>0.36</v>
      </c>
      <c r="X459" s="335">
        <v>1.3</v>
      </c>
      <c r="Y459" s="336">
        <f t="shared" si="71"/>
        <v>83.655000000000001</v>
      </c>
      <c r="Z459" s="336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36">
        <f t="shared" si="72"/>
        <v>185.80711988720063</v>
      </c>
      <c r="AD459" s="337">
        <f t="shared" si="77"/>
        <v>182.18267374712258</v>
      </c>
      <c r="AE459" s="1">
        <f t="shared" si="76"/>
        <v>307.81205601511681</v>
      </c>
    </row>
    <row r="460" spans="1:31" hidden="1" x14ac:dyDescent="0.25">
      <c r="A460" s="92" t="s">
        <v>308</v>
      </c>
      <c r="B460" s="92" t="s">
        <v>10</v>
      </c>
      <c r="C460" s="92" t="s">
        <v>18</v>
      </c>
      <c r="D460" s="92" t="s">
        <v>1511</v>
      </c>
      <c r="F460" s="92">
        <v>26</v>
      </c>
      <c r="J460">
        <v>185.9</v>
      </c>
      <c r="W460" s="335">
        <f>+VLOOKUP(A460,infradensité!$A$2:$B$67,2,FALSE)</f>
        <v>0.36</v>
      </c>
      <c r="X460" s="335">
        <v>1.3</v>
      </c>
      <c r="Y460" s="336">
        <f t="shared" si="71"/>
        <v>87.001199999999997</v>
      </c>
      <c r="Z460" s="336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36">
        <f t="shared" si="72"/>
        <v>193.04940984826024</v>
      </c>
      <c r="AD460" s="337">
        <f t="shared" si="77"/>
        <v>189.42826486773043</v>
      </c>
      <c r="AE460" s="1">
        <f t="shared" si="76"/>
        <v>307.81205601511681</v>
      </c>
    </row>
    <row r="461" spans="1:31" hidden="1" x14ac:dyDescent="0.25">
      <c r="A461" s="92" t="s">
        <v>308</v>
      </c>
      <c r="B461" s="92" t="s">
        <v>10</v>
      </c>
      <c r="C461" s="92" t="s">
        <v>18</v>
      </c>
      <c r="D461" s="92" t="s">
        <v>1511</v>
      </c>
      <c r="F461" s="92">
        <v>27</v>
      </c>
      <c r="J461">
        <v>193.05</v>
      </c>
      <c r="W461" s="335">
        <f>+VLOOKUP(A461,infradensité!$A$2:$B$67,2,FALSE)</f>
        <v>0.36</v>
      </c>
      <c r="X461" s="335">
        <v>1.3</v>
      </c>
      <c r="Y461" s="336">
        <f t="shared" si="71"/>
        <v>90.347399999999993</v>
      </c>
      <c r="Z461" s="336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36">
        <f t="shared" si="72"/>
        <v>200.28538049208433</v>
      </c>
      <c r="AD461" s="337">
        <f t="shared" si="77"/>
        <v>196.66739517017228</v>
      </c>
      <c r="AE461" s="1">
        <f t="shared" si="76"/>
        <v>307.81205601511681</v>
      </c>
    </row>
    <row r="462" spans="1:31" hidden="1" x14ac:dyDescent="0.25">
      <c r="A462" s="92" t="s">
        <v>308</v>
      </c>
      <c r="B462" s="92" t="s">
        <v>10</v>
      </c>
      <c r="C462" s="92" t="s">
        <v>18</v>
      </c>
      <c r="D462" s="92" t="s">
        <v>1511</v>
      </c>
      <c r="F462" s="92">
        <v>28</v>
      </c>
      <c r="J462">
        <v>200.20000000000002</v>
      </c>
      <c r="W462" s="335">
        <f>+VLOOKUP(A462,infradensité!$A$2:$B$67,2,FALSE)</f>
        <v>0.36</v>
      </c>
      <c r="X462" s="335">
        <v>1.3</v>
      </c>
      <c r="Y462" s="336">
        <f t="shared" si="71"/>
        <v>93.693600000000004</v>
      </c>
      <c r="Z462" s="336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36">
        <f t="shared" si="72"/>
        <v>207.51529266966921</v>
      </c>
      <c r="AD462" s="337">
        <f t="shared" si="77"/>
        <v>203.90033658087677</v>
      </c>
      <c r="AE462" s="1">
        <f t="shared" si="76"/>
        <v>307.81205601511681</v>
      </c>
    </row>
    <row r="463" spans="1:31" hidden="1" x14ac:dyDescent="0.25">
      <c r="A463" s="92" t="s">
        <v>308</v>
      </c>
      <c r="B463" s="92" t="s">
        <v>10</v>
      </c>
      <c r="C463" s="92" t="s">
        <v>18</v>
      </c>
      <c r="D463" s="92" t="s">
        <v>1511</v>
      </c>
      <c r="F463" s="92">
        <v>29</v>
      </c>
      <c r="J463">
        <v>207.35000000000002</v>
      </c>
      <c r="W463" s="335">
        <f>+VLOOKUP(A463,infradensité!$A$2:$B$67,2,FALSE)</f>
        <v>0.36</v>
      </c>
      <c r="X463" s="335">
        <v>1.3</v>
      </c>
      <c r="Y463" s="336">
        <f t="shared" si="71"/>
        <v>97.0398</v>
      </c>
      <c r="Z463" s="336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36">
        <f t="shared" si="72"/>
        <v>214.73938754356871</v>
      </c>
      <c r="AD463" s="337">
        <f t="shared" si="77"/>
        <v>211.12734010661896</v>
      </c>
      <c r="AE463" s="1">
        <f t="shared" si="76"/>
        <v>307.81205601511681</v>
      </c>
    </row>
    <row r="464" spans="1:31" hidden="1" x14ac:dyDescent="0.25">
      <c r="A464" s="92" t="s">
        <v>308</v>
      </c>
      <c r="B464" s="92" t="s">
        <v>10</v>
      </c>
      <c r="C464" s="92" t="s">
        <v>18</v>
      </c>
      <c r="D464" s="92" t="s">
        <v>1511</v>
      </c>
      <c r="F464" s="92">
        <v>30</v>
      </c>
      <c r="J464">
        <v>214.5</v>
      </c>
      <c r="W464" s="335">
        <f>+VLOOKUP(A464,infradensité!$A$2:$B$67,2,FALSE)</f>
        <v>0.36</v>
      </c>
      <c r="X464" s="335">
        <v>1.3</v>
      </c>
      <c r="Y464" s="336">
        <f t="shared" si="71"/>
        <v>100.386</v>
      </c>
      <c r="Z464" s="336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36">
        <f t="shared" si="72"/>
        <v>221.95788870113009</v>
      </c>
      <c r="AD464" s="337">
        <f t="shared" si="77"/>
        <v>218.3486381223494</v>
      </c>
      <c r="AE464" s="1">
        <f t="shared" si="76"/>
        <v>307.81205601511681</v>
      </c>
    </row>
    <row r="465" spans="1:31" hidden="1" x14ac:dyDescent="0.25">
      <c r="A465" s="92" t="s">
        <v>308</v>
      </c>
      <c r="B465" s="92" t="s">
        <v>10</v>
      </c>
      <c r="C465" s="92" t="s">
        <v>18</v>
      </c>
      <c r="D465" s="92" t="s">
        <v>1511</v>
      </c>
      <c r="F465" s="92">
        <v>31</v>
      </c>
      <c r="J465">
        <v>222.86666666666667</v>
      </c>
      <c r="W465" s="335">
        <f>+VLOOKUP(A465,infradensité!$A$2:$B$67,2,FALSE)</f>
        <v>0.36</v>
      </c>
      <c r="X465" s="335">
        <v>1.3</v>
      </c>
      <c r="Y465" s="336">
        <f t="shared" si="71"/>
        <v>104.30159999999999</v>
      </c>
      <c r="Z465" s="336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36">
        <f t="shared" si="72"/>
        <v>230.39788847154807</v>
      </c>
      <c r="AD465" s="337">
        <f t="shared" si="77"/>
        <v>226.17788858633907</v>
      </c>
      <c r="AE465" s="1">
        <f t="shared" si="76"/>
        <v>307.81205601511681</v>
      </c>
    </row>
    <row r="466" spans="1:31" hidden="1" x14ac:dyDescent="0.25">
      <c r="A466" s="92" t="s">
        <v>308</v>
      </c>
      <c r="B466" s="92" t="s">
        <v>10</v>
      </c>
      <c r="C466" s="92" t="s">
        <v>18</v>
      </c>
      <c r="D466" s="92" t="s">
        <v>1511</v>
      </c>
      <c r="F466" s="92">
        <v>32</v>
      </c>
      <c r="J466">
        <v>231.23333333333335</v>
      </c>
      <c r="W466" s="335">
        <f>+VLOOKUP(A466,infradensité!$A$2:$B$67,2,FALSE)</f>
        <v>0.36</v>
      </c>
      <c r="X466" s="335">
        <v>1.3</v>
      </c>
      <c r="Y466" s="336">
        <f t="shared" si="71"/>
        <v>108.21720000000001</v>
      </c>
      <c r="Z466" s="336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36">
        <f t="shared" si="72"/>
        <v>238.83082143933814</v>
      </c>
      <c r="AD466" s="337">
        <f t="shared" si="77"/>
        <v>234.6143549554431</v>
      </c>
      <c r="AE466" s="1">
        <f t="shared" si="76"/>
        <v>307.81205601511681</v>
      </c>
    </row>
    <row r="467" spans="1:31" hidden="1" x14ac:dyDescent="0.25">
      <c r="A467" s="92" t="s">
        <v>308</v>
      </c>
      <c r="B467" s="92" t="s">
        <v>10</v>
      </c>
      <c r="C467" s="92" t="s">
        <v>18</v>
      </c>
      <c r="D467" s="92" t="s">
        <v>1511</v>
      </c>
      <c r="F467" s="92">
        <v>33</v>
      </c>
      <c r="J467">
        <v>239.60000000000002</v>
      </c>
      <c r="W467" s="335">
        <f>+VLOOKUP(A467,infradensité!$A$2:$B$67,2,FALSE)</f>
        <v>0.36</v>
      </c>
      <c r="X467" s="335">
        <v>1.3</v>
      </c>
      <c r="Y467" s="336">
        <f t="shared" si="71"/>
        <v>112.1328</v>
      </c>
      <c r="Z467" s="336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36">
        <f t="shared" si="72"/>
        <v>247.25697259040024</v>
      </c>
      <c r="AD467" s="337">
        <f t="shared" si="77"/>
        <v>243.04389701486917</v>
      </c>
      <c r="AE467" s="1">
        <f t="shared" si="76"/>
        <v>307.81205601511681</v>
      </c>
    </row>
    <row r="468" spans="1:31" hidden="1" x14ac:dyDescent="0.25">
      <c r="A468" s="92" t="s">
        <v>308</v>
      </c>
      <c r="B468" s="92" t="s">
        <v>10</v>
      </c>
      <c r="C468" s="92" t="s">
        <v>18</v>
      </c>
      <c r="D468" s="92" t="s">
        <v>1511</v>
      </c>
      <c r="F468" s="92">
        <v>34</v>
      </c>
      <c r="J468">
        <v>247.9666666666667</v>
      </c>
      <c r="W468" s="335">
        <f>+VLOOKUP(A468,infradensité!$A$2:$B$67,2,FALSE)</f>
        <v>0.36</v>
      </c>
      <c r="X468" s="335">
        <v>1.3</v>
      </c>
      <c r="Y468" s="336">
        <f t="shared" si="71"/>
        <v>116.0484</v>
      </c>
      <c r="Z468" s="336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36">
        <f t="shared" si="72"/>
        <v>255.67660587898322</v>
      </c>
      <c r="AD468" s="337">
        <f t="shared" si="77"/>
        <v>251.46678923469173</v>
      </c>
      <c r="AE468" s="1">
        <f t="shared" si="76"/>
        <v>307.81205601511681</v>
      </c>
    </row>
    <row r="469" spans="1:31" hidden="1" x14ac:dyDescent="0.25">
      <c r="A469" s="92" t="s">
        <v>308</v>
      </c>
      <c r="B469" s="92" t="s">
        <v>10</v>
      </c>
      <c r="C469" s="92" t="s">
        <v>18</v>
      </c>
      <c r="D469" s="92" t="s">
        <v>1511</v>
      </c>
      <c r="F469" s="92">
        <v>35</v>
      </c>
      <c r="J469">
        <v>256.33333333333337</v>
      </c>
      <c r="W469" s="335">
        <f>+VLOOKUP(A469,infradensité!$A$2:$B$67,2,FALSE)</f>
        <v>0.36</v>
      </c>
      <c r="X469" s="335">
        <v>1.3</v>
      </c>
      <c r="Y469" s="336">
        <f t="shared" si="71"/>
        <v>119.96400000000001</v>
      </c>
      <c r="Z469" s="336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36">
        <f t="shared" si="72"/>
        <v>264.0899664365561</v>
      </c>
      <c r="AD469" s="337">
        <f t="shared" si="77"/>
        <v>259.88328615776965</v>
      </c>
      <c r="AE469" s="1">
        <f t="shared" si="76"/>
        <v>307.81205601511681</v>
      </c>
    </row>
    <row r="470" spans="1:31" hidden="1" x14ac:dyDescent="0.25">
      <c r="A470" s="92" t="s">
        <v>308</v>
      </c>
      <c r="B470" s="92" t="s">
        <v>10</v>
      </c>
      <c r="C470" s="92" t="s">
        <v>18</v>
      </c>
      <c r="D470" s="92" t="s">
        <v>1511</v>
      </c>
      <c r="F470" s="92">
        <v>36</v>
      </c>
      <c r="J470">
        <v>264.70000000000005</v>
      </c>
      <c r="W470" s="335">
        <f>+VLOOKUP(A470,infradensité!$A$2:$B$67,2,FALSE)</f>
        <v>0.36</v>
      </c>
      <c r="X470" s="335">
        <v>1.3</v>
      </c>
      <c r="Y470" s="336">
        <f t="shared" si="71"/>
        <v>123.87960000000001</v>
      </c>
      <c r="Z470" s="336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36">
        <f t="shared" si="72"/>
        <v>272.49728248418893</v>
      </c>
      <c r="AD470" s="337">
        <f t="shared" si="77"/>
        <v>268.29362446037248</v>
      </c>
      <c r="AE470" s="1">
        <f t="shared" si="76"/>
        <v>307.81205601511681</v>
      </c>
    </row>
    <row r="471" spans="1:31" hidden="1" x14ac:dyDescent="0.25">
      <c r="A471" s="92" t="s">
        <v>308</v>
      </c>
      <c r="B471" s="92" t="s">
        <v>10</v>
      </c>
      <c r="C471" s="92" t="s">
        <v>18</v>
      </c>
      <c r="D471" s="92" t="s">
        <v>1511</v>
      </c>
      <c r="F471" s="92">
        <v>37</v>
      </c>
      <c r="J471">
        <v>273.06666666666672</v>
      </c>
      <c r="W471" s="335">
        <f>+VLOOKUP(A471,infradensité!$A$2:$B$67,2,FALSE)</f>
        <v>0.36</v>
      </c>
      <c r="X471" s="335">
        <v>1.3</v>
      </c>
      <c r="Y471" s="336">
        <f t="shared" si="71"/>
        <v>127.79520000000002</v>
      </c>
      <c r="Z471" s="336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36">
        <f t="shared" si="72"/>
        <v>280.89876699635607</v>
      </c>
      <c r="AD471" s="337">
        <f t="shared" si="77"/>
        <v>276.6980247402725</v>
      </c>
      <c r="AE471" s="1">
        <f t="shared" si="76"/>
        <v>307.81205601511681</v>
      </c>
    </row>
    <row r="472" spans="1:31" hidden="1" x14ac:dyDescent="0.25">
      <c r="A472" s="92" t="s">
        <v>308</v>
      </c>
      <c r="B472" s="92" t="s">
        <v>10</v>
      </c>
      <c r="C472" s="92" t="s">
        <v>18</v>
      </c>
      <c r="D472" s="92" t="s">
        <v>1511</v>
      </c>
      <c r="F472" s="92">
        <v>38</v>
      </c>
      <c r="J472">
        <v>281.43333333333339</v>
      </c>
      <c r="W472" s="335">
        <f>+VLOOKUP(A472,infradensité!$A$2:$B$67,2,FALSE)</f>
        <v>0.36</v>
      </c>
      <c r="X472" s="335">
        <v>1.3</v>
      </c>
      <c r="Y472" s="336">
        <f t="shared" si="71"/>
        <v>131.71080000000003</v>
      </c>
      <c r="Z472" s="336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36">
        <f t="shared" si="72"/>
        <v>289.29461915509631</v>
      </c>
      <c r="AD472" s="337">
        <f t="shared" si="77"/>
        <v>285.09669307572619</v>
      </c>
      <c r="AE472" s="1">
        <f t="shared" si="76"/>
        <v>307.81205601511681</v>
      </c>
    </row>
    <row r="473" spans="1:31" hidden="1" x14ac:dyDescent="0.25">
      <c r="A473" s="92" t="s">
        <v>308</v>
      </c>
      <c r="B473" s="92" t="s">
        <v>10</v>
      </c>
      <c r="C473" s="92" t="s">
        <v>18</v>
      </c>
      <c r="D473" s="92" t="s">
        <v>1511</v>
      </c>
      <c r="F473" s="92">
        <v>39</v>
      </c>
      <c r="J473">
        <v>289.80000000000007</v>
      </c>
      <c r="W473" s="335">
        <f>+VLOOKUP(A473,infradensité!$A$2:$B$67,2,FALSE)</f>
        <v>0.36</v>
      </c>
      <c r="X473" s="335">
        <v>1.3</v>
      </c>
      <c r="Y473" s="336">
        <f t="shared" si="71"/>
        <v>135.62640000000002</v>
      </c>
      <c r="Z473" s="336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36">
        <f t="shared" si="72"/>
        <v>297.68502562639242</v>
      </c>
      <c r="AD473" s="337">
        <f t="shared" si="77"/>
        <v>293.48982239074439</v>
      </c>
      <c r="AE473" s="1">
        <f t="shared" si="76"/>
        <v>307.81205601511681</v>
      </c>
    </row>
    <row r="474" spans="1:31" hidden="1" x14ac:dyDescent="0.25">
      <c r="A474" s="92" t="s">
        <v>308</v>
      </c>
      <c r="B474" s="92" t="s">
        <v>10</v>
      </c>
      <c r="C474" s="92" t="s">
        <v>18</v>
      </c>
      <c r="D474" s="92" t="s">
        <v>1511</v>
      </c>
      <c r="F474" s="92">
        <v>40</v>
      </c>
      <c r="J474">
        <v>298.16666666666674</v>
      </c>
      <c r="W474" s="335">
        <f>+VLOOKUP(A474,infradensité!$A$2:$B$67,2,FALSE)</f>
        <v>0.36</v>
      </c>
      <c r="X474" s="335">
        <v>1.3</v>
      </c>
      <c r="Y474" s="336">
        <f t="shared" si="71"/>
        <v>139.54200000000003</v>
      </c>
      <c r="Z474" s="336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36">
        <f t="shared" si="72"/>
        <v>306.07016168500996</v>
      </c>
      <c r="AD474" s="337">
        <f t="shared" si="77"/>
        <v>301.87759365570116</v>
      </c>
      <c r="AE474" s="1">
        <f t="shared" si="76"/>
        <v>307.81205601511681</v>
      </c>
    </row>
    <row r="475" spans="1:31" hidden="1" x14ac:dyDescent="0.25">
      <c r="A475" s="92" t="s">
        <v>308</v>
      </c>
      <c r="B475" s="92" t="s">
        <v>10</v>
      </c>
      <c r="C475" s="92" t="s">
        <v>18</v>
      </c>
      <c r="D475" s="92" t="s">
        <v>1511</v>
      </c>
      <c r="F475" s="92">
        <v>41</v>
      </c>
      <c r="J475">
        <v>306.53333333333342</v>
      </c>
      <c r="W475" s="335">
        <f>+VLOOKUP(A475,infradensité!$A$2:$B$67,2,FALSE)</f>
        <v>0.36</v>
      </c>
      <c r="X475" s="335">
        <v>1.3</v>
      </c>
      <c r="Y475" s="336">
        <f t="shared" si="71"/>
        <v>143.45760000000004</v>
      </c>
      <c r="Z475" s="336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36">
        <f t="shared" si="72"/>
        <v>314.45019220953321</v>
      </c>
      <c r="AD475" s="337">
        <f t="shared" si="77"/>
        <v>310.26017694727159</v>
      </c>
      <c r="AE475" s="1">
        <f t="shared" si="76"/>
        <v>307.81205601511681</v>
      </c>
    </row>
    <row r="476" spans="1:31" hidden="1" x14ac:dyDescent="0.25">
      <c r="A476" s="92" t="s">
        <v>308</v>
      </c>
      <c r="B476" s="92" t="s">
        <v>10</v>
      </c>
      <c r="C476" s="92" t="s">
        <v>18</v>
      </c>
      <c r="D476" s="92" t="s">
        <v>1511</v>
      </c>
      <c r="F476" s="92">
        <v>42</v>
      </c>
      <c r="J476">
        <v>314.90000000000009</v>
      </c>
      <c r="W476" s="335">
        <f>+VLOOKUP(A476,infradensité!$A$2:$B$67,2,FALSE)</f>
        <v>0.36</v>
      </c>
      <c r="X476" s="335">
        <v>1.3</v>
      </c>
      <c r="Y476" s="336">
        <f t="shared" si="71"/>
        <v>147.37320000000003</v>
      </c>
      <c r="Z476" s="336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36">
        <f t="shared" si="72"/>
        <v>322.82527256570944</v>
      </c>
      <c r="AD476" s="337">
        <f t="shared" si="77"/>
        <v>318.63773238762133</v>
      </c>
      <c r="AE476" s="1">
        <f t="shared" si="76"/>
        <v>307.81205601511681</v>
      </c>
    </row>
    <row r="477" spans="1:31" hidden="1" x14ac:dyDescent="0.25">
      <c r="A477" s="92" t="s">
        <v>308</v>
      </c>
      <c r="B477" s="92" t="s">
        <v>10</v>
      </c>
      <c r="C477" s="92" t="s">
        <v>18</v>
      </c>
      <c r="D477" s="92" t="s">
        <v>1511</v>
      </c>
      <c r="F477" s="92">
        <v>43</v>
      </c>
      <c r="J477">
        <v>323.26666666666677</v>
      </c>
      <c r="W477" s="335">
        <f>+VLOOKUP(A477,infradensité!$A$2:$B$67,2,FALSE)</f>
        <v>0.36</v>
      </c>
      <c r="X477" s="335">
        <v>1.3</v>
      </c>
      <c r="Y477" s="336">
        <f t="shared" ref="Y477:Y540" si="78">+X477*W477*J477</f>
        <v>151.28880000000004</v>
      </c>
      <c r="Z477" s="336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36">
        <f t="shared" ref="AC477:AC540" si="79">+(Z477+Y477)*0.475*44/12</f>
        <v>331.19554939327537</v>
      </c>
      <c r="AD477" s="337">
        <f t="shared" si="77"/>
        <v>327.01041097949241</v>
      </c>
      <c r="AE477" s="1">
        <f t="shared" si="76"/>
        <v>307.81205601511681</v>
      </c>
    </row>
    <row r="478" spans="1:31" hidden="1" x14ac:dyDescent="0.25">
      <c r="A478" s="92" t="s">
        <v>308</v>
      </c>
      <c r="B478" s="92" t="s">
        <v>10</v>
      </c>
      <c r="C478" s="92" t="s">
        <v>18</v>
      </c>
      <c r="D478" s="92" t="s">
        <v>1511</v>
      </c>
      <c r="F478" s="92">
        <v>44</v>
      </c>
      <c r="J478">
        <v>331.63333333333344</v>
      </c>
      <c r="W478" s="335">
        <f>+VLOOKUP(A478,infradensité!$A$2:$B$67,2,FALSE)</f>
        <v>0.36</v>
      </c>
      <c r="X478" s="335">
        <v>1.3</v>
      </c>
      <c r="Y478" s="336">
        <f t="shared" si="78"/>
        <v>155.20440000000005</v>
      </c>
      <c r="Z478" s="336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36">
        <f t="shared" si="79"/>
        <v>339.56116130903234</v>
      </c>
      <c r="AD478" s="337">
        <f t="shared" si="77"/>
        <v>335.37835535115386</v>
      </c>
      <c r="AE478" s="1">
        <f t="shared" si="76"/>
        <v>307.81205601511681</v>
      </c>
    </row>
    <row r="479" spans="1:31" hidden="1" x14ac:dyDescent="0.25">
      <c r="A479" s="92" t="s">
        <v>308</v>
      </c>
      <c r="B479" s="92" t="s">
        <v>10</v>
      </c>
      <c r="C479" s="92" t="s">
        <v>18</v>
      </c>
      <c r="D479" s="92" t="s">
        <v>1511</v>
      </c>
      <c r="F479" s="92">
        <v>45</v>
      </c>
      <c r="J479">
        <v>340</v>
      </c>
      <c r="W479" s="335">
        <f>+VLOOKUP(A479,infradensité!$A$2:$B$67,2,FALSE)</f>
        <v>0.36</v>
      </c>
      <c r="X479" s="335">
        <v>1.3</v>
      </c>
      <c r="Y479" s="336">
        <f t="shared" si="78"/>
        <v>159.12</v>
      </c>
      <c r="Z479" s="336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36">
        <f t="shared" si="79"/>
        <v>347.92223953697521</v>
      </c>
      <c r="AD479" s="337">
        <f t="shared" si="77"/>
        <v>343.74170042300375</v>
      </c>
      <c r="AE479" s="1">
        <f t="shared" si="76"/>
        <v>307.81205601511681</v>
      </c>
    </row>
    <row r="480" spans="1:31" hidden="1" x14ac:dyDescent="0.25">
      <c r="A480" s="92" t="s">
        <v>308</v>
      </c>
      <c r="B480" s="92" t="s">
        <v>10</v>
      </c>
      <c r="C480" s="92" t="s">
        <v>18</v>
      </c>
      <c r="D480" s="92" t="s">
        <v>1511</v>
      </c>
      <c r="F480" s="92">
        <v>46</v>
      </c>
      <c r="J480">
        <v>226</v>
      </c>
      <c r="W480" s="335">
        <f>+VLOOKUP(A480,infradensité!$A$2:$B$67,2,FALSE)</f>
        <v>0.36</v>
      </c>
      <c r="X480" s="335">
        <v>1.3</v>
      </c>
      <c r="Y480" s="336">
        <f t="shared" si="78"/>
        <v>105.768</v>
      </c>
      <c r="Z480" s="336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36">
        <f t="shared" si="79"/>
        <v>233.5568505873855</v>
      </c>
      <c r="AD480" s="337">
        <f t="shared" si="77"/>
        <v>290.73954506218035</v>
      </c>
      <c r="AE480" s="1">
        <f t="shared" si="76"/>
        <v>307.81205601511681</v>
      </c>
    </row>
    <row r="481" spans="1:31" hidden="1" x14ac:dyDescent="0.25">
      <c r="A481" s="92" t="s">
        <v>308</v>
      </c>
      <c r="B481" s="92" t="s">
        <v>10</v>
      </c>
      <c r="C481" s="92" t="s">
        <v>18</v>
      </c>
      <c r="D481" s="92" t="s">
        <v>1511</v>
      </c>
      <c r="F481" s="92">
        <v>47</v>
      </c>
      <c r="J481">
        <v>236.55555555555554</v>
      </c>
      <c r="W481" s="335">
        <f>+VLOOKUP(A481,infradensité!$A$2:$B$67,2,FALSE)</f>
        <v>0.36</v>
      </c>
      <c r="X481" s="335">
        <v>1.3</v>
      </c>
      <c r="Y481" s="336">
        <f t="shared" si="78"/>
        <v>110.70799999999998</v>
      </c>
      <c r="Z481" s="336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36">
        <f t="shared" si="79"/>
        <v>244.19165087076001</v>
      </c>
      <c r="AD481" s="337">
        <f t="shared" si="77"/>
        <v>238.87425072907274</v>
      </c>
      <c r="AE481" s="1">
        <f t="shared" si="76"/>
        <v>307.81205601511681</v>
      </c>
    </row>
    <row r="482" spans="1:31" hidden="1" x14ac:dyDescent="0.25">
      <c r="A482" s="92" t="s">
        <v>308</v>
      </c>
      <c r="B482" s="92" t="s">
        <v>10</v>
      </c>
      <c r="C482" s="92" t="s">
        <v>18</v>
      </c>
      <c r="D482" s="92" t="s">
        <v>1511</v>
      </c>
      <c r="F482" s="92">
        <v>48</v>
      </c>
      <c r="J482">
        <v>247.11111111111109</v>
      </c>
      <c r="W482" s="335">
        <f>+VLOOKUP(A482,infradensité!$A$2:$B$67,2,FALSE)</f>
        <v>0.36</v>
      </c>
      <c r="X482" s="335">
        <v>1.3</v>
      </c>
      <c r="Y482" s="336">
        <f t="shared" si="78"/>
        <v>115.64799999999998</v>
      </c>
      <c r="Z482" s="336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36">
        <f t="shared" si="79"/>
        <v>254.81592599617738</v>
      </c>
      <c r="AD482" s="337">
        <f t="shared" si="77"/>
        <v>249.50378843346869</v>
      </c>
      <c r="AE482" s="1">
        <f t="shared" si="76"/>
        <v>307.81205601511681</v>
      </c>
    </row>
    <row r="483" spans="1:31" hidden="1" x14ac:dyDescent="0.25">
      <c r="A483" s="92" t="s">
        <v>308</v>
      </c>
      <c r="B483" s="92" t="s">
        <v>10</v>
      </c>
      <c r="C483" s="92" t="s">
        <v>18</v>
      </c>
      <c r="D483" s="92" t="s">
        <v>1511</v>
      </c>
      <c r="F483" s="92">
        <v>49</v>
      </c>
      <c r="J483">
        <v>257.66666666666663</v>
      </c>
      <c r="W483" s="335">
        <f>+VLOOKUP(A483,infradensité!$A$2:$B$67,2,FALSE)</f>
        <v>0.36</v>
      </c>
      <c r="X483" s="335">
        <v>1.3</v>
      </c>
      <c r="Y483" s="336">
        <f t="shared" si="78"/>
        <v>120.58799999999998</v>
      </c>
      <c r="Z483" s="336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36">
        <f t="shared" si="79"/>
        <v>265.43017695199092</v>
      </c>
      <c r="AD483" s="337">
        <f t="shared" si="77"/>
        <v>260.12305147408415</v>
      </c>
      <c r="AE483" s="1">
        <f t="shared" si="76"/>
        <v>307.81205601511681</v>
      </c>
    </row>
    <row r="484" spans="1:31" hidden="1" x14ac:dyDescent="0.25">
      <c r="A484" s="92" t="s">
        <v>308</v>
      </c>
      <c r="B484" s="92" t="s">
        <v>10</v>
      </c>
      <c r="C484" s="92" t="s">
        <v>18</v>
      </c>
      <c r="D484" s="92" t="s">
        <v>1511</v>
      </c>
      <c r="F484" s="92">
        <v>50</v>
      </c>
      <c r="J484">
        <v>268.22222222222217</v>
      </c>
      <c r="W484" s="335">
        <f>+VLOOKUP(A484,infradensité!$A$2:$B$67,2,FALSE)</f>
        <v>0.36</v>
      </c>
      <c r="X484" s="335">
        <v>1.3</v>
      </c>
      <c r="Y484" s="336">
        <f t="shared" si="78"/>
        <v>125.52799999999996</v>
      </c>
      <c r="Z484" s="336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36">
        <f t="shared" si="79"/>
        <v>276.03486135692128</v>
      </c>
      <c r="AD484" s="337">
        <f t="shared" si="77"/>
        <v>270.7325191544561</v>
      </c>
      <c r="AE484" s="1">
        <f t="shared" si="76"/>
        <v>307.81205601511681</v>
      </c>
    </row>
    <row r="485" spans="1:31" hidden="1" x14ac:dyDescent="0.25">
      <c r="A485" s="92" t="s">
        <v>308</v>
      </c>
      <c r="B485" s="92" t="s">
        <v>10</v>
      </c>
      <c r="C485" s="92" t="s">
        <v>18</v>
      </c>
      <c r="D485" s="92" t="s">
        <v>1511</v>
      </c>
      <c r="F485" s="92">
        <v>51</v>
      </c>
      <c r="J485">
        <v>278.77777777777771</v>
      </c>
      <c r="W485" s="335">
        <f>+VLOOKUP(A485,infradensité!$A$2:$B$67,2,FALSE)</f>
        <v>0.36</v>
      </c>
      <c r="X485" s="335">
        <v>1.3</v>
      </c>
      <c r="Y485" s="336">
        <f t="shared" si="78"/>
        <v>130.46799999999996</v>
      </c>
      <c r="Z485" s="336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36">
        <f t="shared" si="79"/>
        <v>286.63039877249713</v>
      </c>
      <c r="AD485" s="337">
        <f t="shared" si="77"/>
        <v>281.33263006470918</v>
      </c>
      <c r="AE485" s="1">
        <f t="shared" si="76"/>
        <v>307.81205601511681</v>
      </c>
    </row>
    <row r="486" spans="1:31" hidden="1" x14ac:dyDescent="0.25">
      <c r="A486" s="92" t="s">
        <v>308</v>
      </c>
      <c r="B486" s="92" t="s">
        <v>10</v>
      </c>
      <c r="C486" s="92" t="s">
        <v>18</v>
      </c>
      <c r="D486" s="92" t="s">
        <v>1511</v>
      </c>
      <c r="F486" s="92">
        <v>52</v>
      </c>
      <c r="J486">
        <v>289.33333333333326</v>
      </c>
      <c r="W486" s="335">
        <f>+VLOOKUP(A486,infradensité!$A$2:$B$67,2,FALSE)</f>
        <v>0.36</v>
      </c>
      <c r="X486" s="335">
        <v>1.3</v>
      </c>
      <c r="Y486" s="336">
        <f t="shared" si="78"/>
        <v>135.40799999999996</v>
      </c>
      <c r="Z486" s="336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36">
        <f t="shared" si="79"/>
        <v>297.21717518827541</v>
      </c>
      <c r="AD486" s="337">
        <f t="shared" si="77"/>
        <v>291.92378698038624</v>
      </c>
      <c r="AE486" s="1">
        <f t="shared" si="76"/>
        <v>307.81205601511681</v>
      </c>
    </row>
    <row r="487" spans="1:31" hidden="1" x14ac:dyDescent="0.25">
      <c r="A487" s="92" t="s">
        <v>308</v>
      </c>
      <c r="B487" s="92" t="s">
        <v>10</v>
      </c>
      <c r="C487" s="92" t="s">
        <v>18</v>
      </c>
      <c r="D487" s="92" t="s">
        <v>1511</v>
      </c>
      <c r="F487" s="92">
        <v>53</v>
      </c>
      <c r="J487">
        <v>299.8888888888888</v>
      </c>
      <c r="W487" s="335">
        <f>+VLOOKUP(A487,infradensité!$A$2:$B$67,2,FALSE)</f>
        <v>0.36</v>
      </c>
      <c r="X487" s="335">
        <v>1.3</v>
      </c>
      <c r="Y487" s="336">
        <f t="shared" si="78"/>
        <v>140.34799999999996</v>
      </c>
      <c r="Z487" s="336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36">
        <f t="shared" si="79"/>
        <v>307.79554683413977</v>
      </c>
      <c r="AD487" s="337">
        <f t="shared" si="77"/>
        <v>302.50636101120756</v>
      </c>
      <c r="AE487" s="1">
        <f t="shared" si="76"/>
        <v>307.81205601511681</v>
      </c>
    </row>
    <row r="488" spans="1:31" hidden="1" x14ac:dyDescent="0.25">
      <c r="A488" s="92" t="s">
        <v>308</v>
      </c>
      <c r="B488" s="92" t="s">
        <v>10</v>
      </c>
      <c r="C488" s="92" t="s">
        <v>18</v>
      </c>
      <c r="D488" s="92" t="s">
        <v>1511</v>
      </c>
      <c r="F488" s="92">
        <v>54</v>
      </c>
      <c r="J488">
        <v>310.44444444444434</v>
      </c>
      <c r="W488" s="335">
        <f>+VLOOKUP(A488,infradensité!$A$2:$B$67,2,FALSE)</f>
        <v>0.36</v>
      </c>
      <c r="X488" s="335">
        <v>1.3</v>
      </c>
      <c r="Y488" s="336">
        <f t="shared" si="78"/>
        <v>145.28799999999995</v>
      </c>
      <c r="Z488" s="336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36">
        <f t="shared" si="79"/>
        <v>318.3658434407742</v>
      </c>
      <c r="AD488" s="337">
        <f t="shared" si="77"/>
        <v>313.08069513745698</v>
      </c>
      <c r="AE488" s="1">
        <f t="shared" si="76"/>
        <v>307.81205601511681</v>
      </c>
    </row>
    <row r="489" spans="1:31" hidden="1" x14ac:dyDescent="0.25">
      <c r="A489" s="92" t="s">
        <v>308</v>
      </c>
      <c r="B489" s="92" t="s">
        <v>10</v>
      </c>
      <c r="C489" s="92" t="s">
        <v>18</v>
      </c>
      <c r="D489" s="92" t="s">
        <v>1511</v>
      </c>
      <c r="F489" s="92">
        <v>55</v>
      </c>
      <c r="J489">
        <v>321</v>
      </c>
      <c r="W489" s="335">
        <f>+VLOOKUP(A489,infradensité!$A$2:$B$67,2,FALSE)</f>
        <v>0.36</v>
      </c>
      <c r="X489" s="335">
        <v>1.3</v>
      </c>
      <c r="Y489" s="336">
        <f t="shared" si="78"/>
        <v>150.22799999999998</v>
      </c>
      <c r="Z489" s="336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36">
        <f t="shared" si="79"/>
        <v>328.92837104423438</v>
      </c>
      <c r="AD489" s="337">
        <f t="shared" si="77"/>
        <v>323.64710724250426</v>
      </c>
      <c r="AE489" s="1">
        <f t="shared" si="76"/>
        <v>307.81205601511681</v>
      </c>
    </row>
    <row r="490" spans="1:31" hidden="1" x14ac:dyDescent="0.25">
      <c r="A490" s="92" t="s">
        <v>308</v>
      </c>
      <c r="B490" s="92" t="s">
        <v>10</v>
      </c>
      <c r="C490" s="92" t="s">
        <v>18</v>
      </c>
      <c r="D490" s="92" t="s">
        <v>1511</v>
      </c>
      <c r="F490" s="92">
        <v>56</v>
      </c>
      <c r="J490">
        <v>258</v>
      </c>
      <c r="W490" s="335">
        <f>+VLOOKUP(A490,infradensité!$A$2:$B$67,2,FALSE)</f>
        <v>0.36</v>
      </c>
      <c r="X490" s="335">
        <v>1.3</v>
      </c>
      <c r="Y490" s="336">
        <f t="shared" si="78"/>
        <v>120.744</v>
      </c>
      <c r="Z490" s="336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36">
        <f t="shared" si="79"/>
        <v>265.76520570407024</v>
      </c>
      <c r="AD490" s="337">
        <f t="shared" si="77"/>
        <v>297.34678837415231</v>
      </c>
      <c r="AE490" s="1">
        <f t="shared" si="76"/>
        <v>307.81205601511681</v>
      </c>
    </row>
    <row r="491" spans="1:31" hidden="1" x14ac:dyDescent="0.25">
      <c r="A491" s="92" t="s">
        <v>308</v>
      </c>
      <c r="B491" s="92" t="s">
        <v>10</v>
      </c>
      <c r="C491" s="92" t="s">
        <v>18</v>
      </c>
      <c r="D491" s="92" t="s">
        <v>1511</v>
      </c>
      <c r="F491" s="92">
        <v>57</v>
      </c>
      <c r="J491">
        <v>270.22222222222223</v>
      </c>
      <c r="W491" s="335">
        <f>+VLOOKUP(A491,infradensité!$A$2:$B$67,2,FALSE)</f>
        <v>0.36</v>
      </c>
      <c r="X491" s="335">
        <v>1.3</v>
      </c>
      <c r="Y491" s="336">
        <f t="shared" si="78"/>
        <v>126.464</v>
      </c>
      <c r="Z491" s="336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36">
        <f t="shared" si="79"/>
        <v>278.04312704494663</v>
      </c>
      <c r="AD491" s="337">
        <f t="shared" si="77"/>
        <v>271.90416637450846</v>
      </c>
      <c r="AE491" s="1">
        <f t="shared" si="76"/>
        <v>307.81205601511681</v>
      </c>
    </row>
    <row r="492" spans="1:31" hidden="1" x14ac:dyDescent="0.25">
      <c r="A492" s="92" t="s">
        <v>308</v>
      </c>
      <c r="B492" s="92" t="s">
        <v>10</v>
      </c>
      <c r="C492" s="92" t="s">
        <v>18</v>
      </c>
      <c r="D492" s="92" t="s">
        <v>1511</v>
      </c>
      <c r="F492" s="92">
        <v>58</v>
      </c>
      <c r="J492">
        <v>282.44444444444446</v>
      </c>
      <c r="W492" s="335">
        <f>+VLOOKUP(A492,infradensité!$A$2:$B$67,2,FALSE)</f>
        <v>0.36</v>
      </c>
      <c r="X492" s="335">
        <v>1.3</v>
      </c>
      <c r="Y492" s="336">
        <f t="shared" si="78"/>
        <v>132.184</v>
      </c>
      <c r="Z492" s="336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36">
        <f t="shared" si="79"/>
        <v>290.30888492835771</v>
      </c>
      <c r="AD492" s="337">
        <f t="shared" si="77"/>
        <v>284.17600598665217</v>
      </c>
      <c r="AE492" s="1">
        <f t="shared" si="76"/>
        <v>307.81205601511681</v>
      </c>
    </row>
    <row r="493" spans="1:31" hidden="1" x14ac:dyDescent="0.25">
      <c r="A493" s="92" t="s">
        <v>308</v>
      </c>
      <c r="B493" s="92" t="s">
        <v>10</v>
      </c>
      <c r="C493" s="92" t="s">
        <v>18</v>
      </c>
      <c r="D493" s="92" t="s">
        <v>1511</v>
      </c>
      <c r="F493" s="92">
        <v>59</v>
      </c>
      <c r="J493">
        <v>294.66666666666669</v>
      </c>
      <c r="W493" s="335">
        <f>+VLOOKUP(A493,infradensité!$A$2:$B$67,2,FALSE)</f>
        <v>0.36</v>
      </c>
      <c r="X493" s="335">
        <v>1.3</v>
      </c>
      <c r="Y493" s="336">
        <f t="shared" si="78"/>
        <v>137.904</v>
      </c>
      <c r="Z493" s="336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36">
        <f t="shared" si="79"/>
        <v>302.56306586704619</v>
      </c>
      <c r="AD493" s="337">
        <f t="shared" si="77"/>
        <v>296.43597539770195</v>
      </c>
      <c r="AE493" s="1">
        <f t="shared" si="76"/>
        <v>307.81205601511681</v>
      </c>
    </row>
    <row r="494" spans="1:31" hidden="1" x14ac:dyDescent="0.25">
      <c r="A494" s="92" t="s">
        <v>308</v>
      </c>
      <c r="B494" s="92" t="s">
        <v>10</v>
      </c>
      <c r="C494" s="92" t="s">
        <v>18</v>
      </c>
      <c r="D494" s="92" t="s">
        <v>1511</v>
      </c>
      <c r="F494" s="92">
        <v>60</v>
      </c>
      <c r="J494">
        <v>306.88888888888891</v>
      </c>
      <c r="W494" s="335">
        <f>+VLOOKUP(A494,infradensité!$A$2:$B$67,2,FALSE)</f>
        <v>0.36</v>
      </c>
      <c r="X494" s="335">
        <v>1.3</v>
      </c>
      <c r="Y494" s="336">
        <f t="shared" si="78"/>
        <v>143.624</v>
      </c>
      <c r="Z494" s="336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36">
        <f t="shared" si="79"/>
        <v>314.80620496601284</v>
      </c>
      <c r="AD494" s="337">
        <f t="shared" si="77"/>
        <v>308.68463541652955</v>
      </c>
      <c r="AE494" s="1">
        <f t="shared" si="76"/>
        <v>307.81205601511681</v>
      </c>
    </row>
    <row r="495" spans="1:31" hidden="1" x14ac:dyDescent="0.25">
      <c r="A495" s="92" t="s">
        <v>308</v>
      </c>
      <c r="B495" s="92" t="s">
        <v>10</v>
      </c>
      <c r="C495" s="92" t="s">
        <v>18</v>
      </c>
      <c r="D495" s="92" t="s">
        <v>1511</v>
      </c>
      <c r="F495" s="92">
        <v>61</v>
      </c>
      <c r="J495">
        <v>319.11111111111114</v>
      </c>
      <c r="W495" s="335">
        <f>+VLOOKUP(A495,infradensité!$A$2:$B$67,2,FALSE)</f>
        <v>0.36</v>
      </c>
      <c r="X495" s="335">
        <v>1.3</v>
      </c>
      <c r="Y495" s="336">
        <f t="shared" si="78"/>
        <v>149.34399999999999</v>
      </c>
      <c r="Z495" s="336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36">
        <f t="shared" si="79"/>
        <v>327.03879229515297</v>
      </c>
      <c r="AD495" s="337">
        <f t="shared" si="77"/>
        <v>320.92249863058294</v>
      </c>
      <c r="AE495" s="1">
        <f t="shared" si="76"/>
        <v>307.81205601511681</v>
      </c>
    </row>
    <row r="496" spans="1:31" hidden="1" x14ac:dyDescent="0.25">
      <c r="A496" s="92" t="s">
        <v>308</v>
      </c>
      <c r="B496" s="92" t="s">
        <v>10</v>
      </c>
      <c r="C496" s="92" t="s">
        <v>18</v>
      </c>
      <c r="D496" s="92" t="s">
        <v>1511</v>
      </c>
      <c r="F496" s="92">
        <v>62</v>
      </c>
      <c r="J496">
        <v>331.33333333333337</v>
      </c>
      <c r="W496" s="335">
        <f>+VLOOKUP(A496,infradensité!$A$2:$B$67,2,FALSE)</f>
        <v>0.36</v>
      </c>
      <c r="X496" s="335">
        <v>1.3</v>
      </c>
      <c r="Y496" s="336">
        <f t="shared" si="78"/>
        <v>155.06400000000002</v>
      </c>
      <c r="Z496" s="336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36">
        <f t="shared" si="79"/>
        <v>339.26127825812586</v>
      </c>
      <c r="AD496" s="337">
        <f t="shared" si="77"/>
        <v>333.15003527663941</v>
      </c>
      <c r="AE496" s="1">
        <f t="shared" si="76"/>
        <v>307.81205601511681</v>
      </c>
    </row>
    <row r="497" spans="1:31" hidden="1" x14ac:dyDescent="0.25">
      <c r="A497" s="92" t="s">
        <v>308</v>
      </c>
      <c r="B497" s="92" t="s">
        <v>10</v>
      </c>
      <c r="C497" s="92" t="s">
        <v>18</v>
      </c>
      <c r="D497" s="92" t="s">
        <v>1511</v>
      </c>
      <c r="F497" s="92">
        <v>63</v>
      </c>
      <c r="J497">
        <v>343.5555555555556</v>
      </c>
      <c r="W497" s="335">
        <f>+VLOOKUP(A497,infradensité!$A$2:$B$67,2,FALSE)</f>
        <v>0.36</v>
      </c>
      <c r="X497" s="335">
        <v>1.3</v>
      </c>
      <c r="Y497" s="336">
        <f t="shared" si="78"/>
        <v>160.78400000000002</v>
      </c>
      <c r="Z497" s="336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36">
        <f t="shared" si="79"/>
        <v>351.47407814676626</v>
      </c>
      <c r="AD497" s="337">
        <f t="shared" si="77"/>
        <v>345.36767820244609</v>
      </c>
      <c r="AE497" s="1">
        <f t="shared" si="76"/>
        <v>307.81205601511681</v>
      </c>
    </row>
    <row r="498" spans="1:31" hidden="1" x14ac:dyDescent="0.25">
      <c r="A498" s="92" t="s">
        <v>308</v>
      </c>
      <c r="B498" s="92" t="s">
        <v>10</v>
      </c>
      <c r="C498" s="92" t="s">
        <v>18</v>
      </c>
      <c r="D498" s="92" t="s">
        <v>1511</v>
      </c>
      <c r="F498" s="92">
        <v>64</v>
      </c>
      <c r="J498">
        <v>355.77777777777783</v>
      </c>
      <c r="W498" s="335">
        <f>+VLOOKUP(A498,infradensité!$A$2:$B$67,2,FALSE)</f>
        <v>0.36</v>
      </c>
      <c r="X498" s="335">
        <v>1.3</v>
      </c>
      <c r="Y498" s="336">
        <f t="shared" si="78"/>
        <v>166.50400000000002</v>
      </c>
      <c r="Z498" s="336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36">
        <f t="shared" si="79"/>
        <v>363.6775760291809</v>
      </c>
      <c r="AD498" s="337">
        <f t="shared" si="77"/>
        <v>357.57582708797361</v>
      </c>
      <c r="AE498" s="1">
        <f t="shared" si="76"/>
        <v>307.81205601511681</v>
      </c>
    </row>
    <row r="499" spans="1:31" hidden="1" x14ac:dyDescent="0.25">
      <c r="A499" s="92" t="s">
        <v>308</v>
      </c>
      <c r="B499" s="92" t="s">
        <v>10</v>
      </c>
      <c r="C499" s="92" t="s">
        <v>18</v>
      </c>
      <c r="D499" s="92" t="s">
        <v>1511</v>
      </c>
      <c r="F499" s="92">
        <v>65</v>
      </c>
      <c r="J499">
        <v>368</v>
      </c>
      <c r="W499" s="335">
        <f>+VLOOKUP(A499,infradensité!$A$2:$B$67,2,FALSE)</f>
        <v>0.36</v>
      </c>
      <c r="X499" s="335">
        <v>1.3</v>
      </c>
      <c r="Y499" s="336">
        <f t="shared" si="78"/>
        <v>172.22399999999999</v>
      </c>
      <c r="Z499" s="336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36">
        <f t="shared" si="79"/>
        <v>375.87212808855401</v>
      </c>
      <c r="AD499" s="337">
        <f t="shared" si="77"/>
        <v>369.77485205886745</v>
      </c>
      <c r="AE499" s="1">
        <f t="shared" ref="AE499:AE544" si="83">+SUM($AD$434:$AD$544)/110</f>
        <v>307.81205601511681</v>
      </c>
    </row>
    <row r="500" spans="1:31" hidden="1" x14ac:dyDescent="0.25">
      <c r="A500" s="92" t="s">
        <v>308</v>
      </c>
      <c r="B500" s="92" t="s">
        <v>10</v>
      </c>
      <c r="C500" s="92" t="s">
        <v>18</v>
      </c>
      <c r="D500" s="92" t="s">
        <v>1511</v>
      </c>
      <c r="F500" s="92">
        <v>66</v>
      </c>
      <c r="J500">
        <v>295</v>
      </c>
      <c r="W500" s="335">
        <f>+VLOOKUP(A500,infradensité!$A$2:$B$67,2,FALSE)</f>
        <v>0.36</v>
      </c>
      <c r="X500" s="335">
        <v>1.3</v>
      </c>
      <c r="Y500" s="336">
        <f t="shared" si="78"/>
        <v>138.06</v>
      </c>
      <c r="Z500" s="336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36">
        <f t="shared" si="79"/>
        <v>302.89711380319795</v>
      </c>
      <c r="AD500" s="337">
        <f t="shared" si="77"/>
        <v>339.38462094587601</v>
      </c>
      <c r="AE500" s="1">
        <f t="shared" si="83"/>
        <v>307.81205601511681</v>
      </c>
    </row>
    <row r="501" spans="1:31" hidden="1" x14ac:dyDescent="0.25">
      <c r="A501" s="92" t="s">
        <v>308</v>
      </c>
      <c r="B501" s="92" t="s">
        <v>10</v>
      </c>
      <c r="C501" s="92" t="s">
        <v>18</v>
      </c>
      <c r="D501" s="92" t="s">
        <v>1511</v>
      </c>
      <c r="F501" s="92">
        <v>67</v>
      </c>
      <c r="J501">
        <v>308</v>
      </c>
      <c r="W501" s="335">
        <f>+VLOOKUP(A501,infradensité!$A$2:$B$67,2,FALSE)</f>
        <v>0.36</v>
      </c>
      <c r="X501" s="335">
        <v>1.3</v>
      </c>
      <c r="Y501" s="336">
        <f t="shared" si="78"/>
        <v>144.14400000000001</v>
      </c>
      <c r="Z501" s="336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36">
        <f t="shared" si="79"/>
        <v>315.91868734548365</v>
      </c>
      <c r="AD501" s="337">
        <f t="shared" si="77"/>
        <v>309.40790057434083</v>
      </c>
      <c r="AE501" s="1">
        <f t="shared" si="83"/>
        <v>307.81205601511681</v>
      </c>
    </row>
    <row r="502" spans="1:31" hidden="1" x14ac:dyDescent="0.25">
      <c r="A502" s="92" t="s">
        <v>308</v>
      </c>
      <c r="B502" s="92" t="s">
        <v>10</v>
      </c>
      <c r="C502" s="92" t="s">
        <v>18</v>
      </c>
      <c r="D502" s="92" t="s">
        <v>1511</v>
      </c>
      <c r="F502" s="92">
        <v>68</v>
      </c>
      <c r="J502">
        <v>321</v>
      </c>
      <c r="W502" s="335">
        <f>+VLOOKUP(A502,infradensité!$A$2:$B$67,2,FALSE)</f>
        <v>0.36</v>
      </c>
      <c r="X502" s="335">
        <v>1.3</v>
      </c>
      <c r="Y502" s="336">
        <f t="shared" si="78"/>
        <v>150.22799999999998</v>
      </c>
      <c r="Z502" s="336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36">
        <f t="shared" si="79"/>
        <v>328.92837104423438</v>
      </c>
      <c r="AD502" s="337">
        <f t="shared" si="77"/>
        <v>322.42352919485904</v>
      </c>
      <c r="AE502" s="1">
        <f t="shared" si="83"/>
        <v>307.81205601511681</v>
      </c>
    </row>
    <row r="503" spans="1:31" hidden="1" x14ac:dyDescent="0.25">
      <c r="A503" s="92" t="s">
        <v>308</v>
      </c>
      <c r="B503" s="92" t="s">
        <v>10</v>
      </c>
      <c r="C503" s="92" t="s">
        <v>18</v>
      </c>
      <c r="D503" s="92" t="s">
        <v>1511</v>
      </c>
      <c r="F503" s="92">
        <v>69</v>
      </c>
      <c r="J503">
        <v>334</v>
      </c>
      <c r="W503" s="335">
        <f>+VLOOKUP(A503,infradensité!$A$2:$B$67,2,FALSE)</f>
        <v>0.36</v>
      </c>
      <c r="X503" s="335">
        <v>1.3</v>
      </c>
      <c r="Y503" s="336">
        <f t="shared" si="78"/>
        <v>156.31199999999998</v>
      </c>
      <c r="Z503" s="336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36">
        <f t="shared" si="79"/>
        <v>341.92670150246289</v>
      </c>
      <c r="AD503" s="337">
        <f t="shared" si="77"/>
        <v>335.42753627334866</v>
      </c>
      <c r="AE503" s="1">
        <f t="shared" si="83"/>
        <v>307.81205601511681</v>
      </c>
    </row>
    <row r="504" spans="1:31" hidden="1" x14ac:dyDescent="0.25">
      <c r="A504" s="92" t="s">
        <v>308</v>
      </c>
      <c r="B504" s="92" t="s">
        <v>10</v>
      </c>
      <c r="C504" s="92" t="s">
        <v>18</v>
      </c>
      <c r="D504" s="92" t="s">
        <v>1511</v>
      </c>
      <c r="F504" s="92">
        <v>70</v>
      </c>
      <c r="J504">
        <v>347</v>
      </c>
      <c r="W504" s="335">
        <f>+VLOOKUP(A504,infradensité!$A$2:$B$67,2,FALSE)</f>
        <v>0.36</v>
      </c>
      <c r="X504" s="335">
        <v>1.3</v>
      </c>
      <c r="Y504" s="336">
        <f t="shared" si="78"/>
        <v>162.39599999999999</v>
      </c>
      <c r="Z504" s="336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36">
        <f t="shared" si="79"/>
        <v>354.91417118648002</v>
      </c>
      <c r="AD504" s="337">
        <f t="shared" si="77"/>
        <v>348.42043634447145</v>
      </c>
      <c r="AE504" s="1">
        <f t="shared" si="83"/>
        <v>307.81205601511681</v>
      </c>
    </row>
    <row r="505" spans="1:31" hidden="1" x14ac:dyDescent="0.25">
      <c r="A505" s="92" t="s">
        <v>308</v>
      </c>
      <c r="B505" s="92" t="s">
        <v>10</v>
      </c>
      <c r="C505" s="92" t="s">
        <v>18</v>
      </c>
      <c r="D505" s="92" t="s">
        <v>1511</v>
      </c>
      <c r="F505" s="92">
        <v>71</v>
      </c>
      <c r="J505">
        <v>360</v>
      </c>
      <c r="W505" s="335">
        <f>+VLOOKUP(A505,infradensité!$A$2:$B$67,2,FALSE)</f>
        <v>0.36</v>
      </c>
      <c r="X505" s="335">
        <v>1.3</v>
      </c>
      <c r="Y505" s="336">
        <f t="shared" si="78"/>
        <v>168.48</v>
      </c>
      <c r="Z505" s="336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36">
        <f t="shared" si="79"/>
        <v>367.89123357271274</v>
      </c>
      <c r="AD505" s="337">
        <f t="shared" si="77"/>
        <v>361.40270237959635</v>
      </c>
      <c r="AE505" s="1">
        <f t="shared" si="83"/>
        <v>307.81205601511681</v>
      </c>
    </row>
    <row r="506" spans="1:31" hidden="1" x14ac:dyDescent="0.25">
      <c r="A506" s="92" t="s">
        <v>308</v>
      </c>
      <c r="B506" s="92" t="s">
        <v>10</v>
      </c>
      <c r="C506" s="92" t="s">
        <v>18</v>
      </c>
      <c r="D506" s="92" t="s">
        <v>1511</v>
      </c>
      <c r="F506" s="92">
        <v>72</v>
      </c>
      <c r="J506">
        <v>373</v>
      </c>
      <c r="W506" s="335">
        <f>+VLOOKUP(A506,infradensité!$A$2:$B$67,2,FALSE)</f>
        <v>0.36</v>
      </c>
      <c r="X506" s="335">
        <v>1.3</v>
      </c>
      <c r="Y506" s="336">
        <f t="shared" si="78"/>
        <v>174.56399999999999</v>
      </c>
      <c r="Z506" s="336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36">
        <f t="shared" si="79"/>
        <v>380.85830753019781</v>
      </c>
      <c r="AD506" s="337">
        <f t="shared" si="77"/>
        <v>374.3747705514553</v>
      </c>
      <c r="AE506" s="1">
        <f t="shared" si="83"/>
        <v>307.81205601511681</v>
      </c>
    </row>
    <row r="507" spans="1:31" hidden="1" x14ac:dyDescent="0.25">
      <c r="A507" s="92" t="s">
        <v>308</v>
      </c>
      <c r="B507" s="92" t="s">
        <v>10</v>
      </c>
      <c r="C507" s="92" t="s">
        <v>18</v>
      </c>
      <c r="D507" s="92" t="s">
        <v>1511</v>
      </c>
      <c r="F507" s="92">
        <v>73</v>
      </c>
      <c r="J507">
        <v>386</v>
      </c>
      <c r="W507" s="335">
        <f>+VLOOKUP(A507,infradensité!$A$2:$B$67,2,FALSE)</f>
        <v>0.36</v>
      </c>
      <c r="X507" s="335">
        <v>1.3</v>
      </c>
      <c r="Y507" s="336">
        <f t="shared" si="78"/>
        <v>180.648</v>
      </c>
      <c r="Z507" s="336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36">
        <f t="shared" si="79"/>
        <v>393.81578107494573</v>
      </c>
      <c r="AD507" s="337">
        <f t="shared" si="77"/>
        <v>387.33704430257177</v>
      </c>
      <c r="AE507" s="1">
        <f t="shared" si="83"/>
        <v>307.81205601511681</v>
      </c>
    </row>
    <row r="508" spans="1:31" hidden="1" x14ac:dyDescent="0.25">
      <c r="A508" s="92" t="s">
        <v>308</v>
      </c>
      <c r="B508" s="92" t="s">
        <v>10</v>
      </c>
      <c r="C508" s="92" t="s">
        <v>18</v>
      </c>
      <c r="D508" s="92" t="s">
        <v>1511</v>
      </c>
      <c r="F508" s="92">
        <v>74</v>
      </c>
      <c r="J508">
        <v>399</v>
      </c>
      <c r="W508" s="335">
        <f>+VLOOKUP(A508,infradensité!$A$2:$B$67,2,FALSE)</f>
        <v>0.36</v>
      </c>
      <c r="X508" s="335">
        <v>1.3</v>
      </c>
      <c r="Y508" s="336">
        <f t="shared" si="78"/>
        <v>186.732</v>
      </c>
      <c r="Z508" s="336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36">
        <f t="shared" si="79"/>
        <v>406.764014604328</v>
      </c>
      <c r="AD508" s="337">
        <f t="shared" si="77"/>
        <v>400.28989783963686</v>
      </c>
      <c r="AE508" s="1">
        <f t="shared" si="83"/>
        <v>307.81205601511681</v>
      </c>
    </row>
    <row r="509" spans="1:31" hidden="1" x14ac:dyDescent="0.25">
      <c r="A509" s="92" t="s">
        <v>308</v>
      </c>
      <c r="B509" s="92" t="s">
        <v>10</v>
      </c>
      <c r="C509" s="92" t="s">
        <v>18</v>
      </c>
      <c r="D509" s="92" t="s">
        <v>1511</v>
      </c>
      <c r="F509" s="92">
        <v>75</v>
      </c>
      <c r="J509">
        <v>412</v>
      </c>
      <c r="W509" s="335">
        <f>+VLOOKUP(A509,infradensité!$A$2:$B$67,2,FALSE)</f>
        <v>0.36</v>
      </c>
      <c r="X509" s="335">
        <v>1.3</v>
      </c>
      <c r="Y509" s="336">
        <f t="shared" si="78"/>
        <v>192.81599999999997</v>
      </c>
      <c r="Z509" s="336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36">
        <f t="shared" si="79"/>
        <v>419.70334369809893</v>
      </c>
      <c r="AD509" s="337">
        <f t="shared" si="77"/>
        <v>413.23367915121344</v>
      </c>
      <c r="AE509" s="1">
        <f t="shared" si="83"/>
        <v>307.81205601511681</v>
      </c>
    </row>
    <row r="510" spans="1:31" hidden="1" x14ac:dyDescent="0.25">
      <c r="A510" s="92" t="s">
        <v>308</v>
      </c>
      <c r="B510" s="92" t="s">
        <v>10</v>
      </c>
      <c r="C510" s="92" t="s">
        <v>18</v>
      </c>
      <c r="D510" s="92" t="s">
        <v>1511</v>
      </c>
      <c r="F510" s="92">
        <v>76</v>
      </c>
      <c r="J510">
        <v>334</v>
      </c>
      <c r="W510" s="335">
        <f>+VLOOKUP(A510,infradensité!$A$2:$B$67,2,FALSE)</f>
        <v>0.36</v>
      </c>
      <c r="X510" s="335">
        <v>1.3</v>
      </c>
      <c r="Y510" s="336">
        <f t="shared" si="78"/>
        <v>156.31199999999998</v>
      </c>
      <c r="Z510" s="336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36">
        <f t="shared" si="79"/>
        <v>341.92670150246289</v>
      </c>
      <c r="AD510" s="337">
        <f t="shared" si="77"/>
        <v>380.81502260028094</v>
      </c>
      <c r="AE510" s="1">
        <f t="shared" si="83"/>
        <v>307.81205601511681</v>
      </c>
    </row>
    <row r="511" spans="1:31" hidden="1" x14ac:dyDescent="0.25">
      <c r="A511" s="92" t="s">
        <v>308</v>
      </c>
      <c r="B511" s="92" t="s">
        <v>10</v>
      </c>
      <c r="C511" s="92" t="s">
        <v>18</v>
      </c>
      <c r="D511" s="92" t="s">
        <v>1511</v>
      </c>
      <c r="F511" s="92">
        <v>77</v>
      </c>
      <c r="J511">
        <v>348.71428571428572</v>
      </c>
      <c r="W511" s="335">
        <f>+VLOOKUP(A511,infradensité!$A$2:$B$67,2,FALSE)</f>
        <v>0.36</v>
      </c>
      <c r="X511" s="335">
        <v>1.3</v>
      </c>
      <c r="Y511" s="336">
        <f t="shared" si="78"/>
        <v>163.1982857142857</v>
      </c>
      <c r="Z511" s="336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36">
        <f t="shared" si="79"/>
        <v>356.62601849108142</v>
      </c>
      <c r="AD511" s="337">
        <f t="shared" si="77"/>
        <v>349.27635999677216</v>
      </c>
      <c r="AE511" s="1">
        <f t="shared" si="83"/>
        <v>307.81205601511681</v>
      </c>
    </row>
    <row r="512" spans="1:31" hidden="1" x14ac:dyDescent="0.25">
      <c r="A512" s="92" t="s">
        <v>308</v>
      </c>
      <c r="B512" s="92" t="s">
        <v>10</v>
      </c>
      <c r="C512" s="92" t="s">
        <v>18</v>
      </c>
      <c r="D512" s="92" t="s">
        <v>1511</v>
      </c>
      <c r="F512" s="92">
        <v>78</v>
      </c>
      <c r="J512">
        <v>363.42857142857144</v>
      </c>
      <c r="W512" s="335">
        <f>+VLOOKUP(A512,infradensité!$A$2:$B$67,2,FALSE)</f>
        <v>0.36</v>
      </c>
      <c r="X512" s="335">
        <v>1.3</v>
      </c>
      <c r="Y512" s="336">
        <f t="shared" si="78"/>
        <v>170.08457142857142</v>
      </c>
      <c r="Z512" s="336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36">
        <f t="shared" si="79"/>
        <v>371.31207459433944</v>
      </c>
      <c r="AD512" s="337">
        <f t="shared" si="77"/>
        <v>363.96904654271043</v>
      </c>
      <c r="AE512" s="1">
        <f t="shared" si="83"/>
        <v>307.81205601511681</v>
      </c>
    </row>
    <row r="513" spans="1:31" hidden="1" x14ac:dyDescent="0.25">
      <c r="A513" s="92" t="s">
        <v>308</v>
      </c>
      <c r="B513" s="92" t="s">
        <v>10</v>
      </c>
      <c r="C513" s="92" t="s">
        <v>18</v>
      </c>
      <c r="D513" s="92" t="s">
        <v>1511</v>
      </c>
      <c r="F513" s="92">
        <v>79</v>
      </c>
      <c r="J513">
        <v>378.14285714285717</v>
      </c>
      <c r="W513" s="335">
        <f>+VLOOKUP(A513,infradensité!$A$2:$B$67,2,FALSE)</f>
        <v>0.36</v>
      </c>
      <c r="X513" s="335">
        <v>1.3</v>
      </c>
      <c r="Y513" s="336">
        <f t="shared" si="78"/>
        <v>176.97085714285714</v>
      </c>
      <c r="Z513" s="336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36">
        <f t="shared" si="79"/>
        <v>385.98546812935791</v>
      </c>
      <c r="AD513" s="337">
        <f t="shared" si="77"/>
        <v>378.64877136184867</v>
      </c>
      <c r="AE513" s="1">
        <f t="shared" si="83"/>
        <v>307.81205601511681</v>
      </c>
    </row>
    <row r="514" spans="1:31" hidden="1" x14ac:dyDescent="0.25">
      <c r="A514" s="92" t="s">
        <v>308</v>
      </c>
      <c r="B514" s="92" t="s">
        <v>10</v>
      </c>
      <c r="C514" s="92" t="s">
        <v>18</v>
      </c>
      <c r="D514" s="92" t="s">
        <v>1511</v>
      </c>
      <c r="F514" s="92">
        <v>80</v>
      </c>
      <c r="J514">
        <v>392.85714285714289</v>
      </c>
      <c r="W514" s="335">
        <f>+VLOOKUP(A514,infradensité!$A$2:$B$67,2,FALSE)</f>
        <v>0.36</v>
      </c>
      <c r="X514" s="335">
        <v>1.3</v>
      </c>
      <c r="Y514" s="336">
        <f t="shared" si="78"/>
        <v>183.85714285714286</v>
      </c>
      <c r="Z514" s="336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36">
        <f t="shared" si="79"/>
        <v>400.64674821330715</v>
      </c>
      <c r="AD514" s="337">
        <f t="shared" si="77"/>
        <v>393.31610817133253</v>
      </c>
      <c r="AE514" s="1">
        <f t="shared" si="83"/>
        <v>307.81205601511681</v>
      </c>
    </row>
    <row r="515" spans="1:31" hidden="1" x14ac:dyDescent="0.25">
      <c r="A515" s="92" t="s">
        <v>308</v>
      </c>
      <c r="B515" s="92" t="s">
        <v>10</v>
      </c>
      <c r="C515" s="92" t="s">
        <v>18</v>
      </c>
      <c r="D515" s="92" t="s">
        <v>1511</v>
      </c>
      <c r="F515" s="92">
        <v>81</v>
      </c>
      <c r="J515">
        <v>407.57142857142861</v>
      </c>
      <c r="W515" s="335">
        <f>+VLOOKUP(A515,infradensité!$A$2:$B$67,2,FALSE)</f>
        <v>0.36</v>
      </c>
      <c r="X515" s="335">
        <v>1.3</v>
      </c>
      <c r="Y515" s="336">
        <f t="shared" si="78"/>
        <v>190.74342857142858</v>
      </c>
      <c r="Z515" s="336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36">
        <f t="shared" si="79"/>
        <v>415.29642049920841</v>
      </c>
      <c r="AD515" s="337">
        <f t="shared" si="77"/>
        <v>407.97158435625778</v>
      </c>
      <c r="AE515" s="1">
        <f t="shared" si="83"/>
        <v>307.81205601511681</v>
      </c>
    </row>
    <row r="516" spans="1:31" hidden="1" x14ac:dyDescent="0.25">
      <c r="A516" s="92" t="s">
        <v>308</v>
      </c>
      <c r="B516" s="92" t="s">
        <v>10</v>
      </c>
      <c r="C516" s="92" t="s">
        <v>18</v>
      </c>
      <c r="D516" s="92" t="s">
        <v>1511</v>
      </c>
      <c r="F516" s="92">
        <v>82</v>
      </c>
      <c r="J516">
        <v>422.28571428571433</v>
      </c>
      <c r="W516" s="335">
        <f>+VLOOKUP(A516,infradensité!$A$2:$B$67,2,FALSE)</f>
        <v>0.36</v>
      </c>
      <c r="X516" s="335">
        <v>1.3</v>
      </c>
      <c r="Y516" s="336">
        <f t="shared" si="78"/>
        <v>197.6297142857143</v>
      </c>
      <c r="Z516" s="336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36">
        <f t="shared" si="79"/>
        <v>429.93495206015473</v>
      </c>
      <c r="AD516" s="337">
        <f t="shared" si="77"/>
        <v>422.61568627968154</v>
      </c>
      <c r="AE516" s="1">
        <f t="shared" si="83"/>
        <v>307.81205601511681</v>
      </c>
    </row>
    <row r="517" spans="1:31" hidden="1" x14ac:dyDescent="0.25">
      <c r="A517" s="92" t="s">
        <v>308</v>
      </c>
      <c r="B517" s="92" t="s">
        <v>10</v>
      </c>
      <c r="C517" s="92" t="s">
        <v>18</v>
      </c>
      <c r="D517" s="92" t="s">
        <v>1511</v>
      </c>
      <c r="F517" s="92">
        <v>83</v>
      </c>
      <c r="J517">
        <v>437.00000000000006</v>
      </c>
      <c r="W517" s="335">
        <f>+VLOOKUP(A517,infradensité!$A$2:$B$67,2,FALSE)</f>
        <v>0.36</v>
      </c>
      <c r="X517" s="335">
        <v>1.3</v>
      </c>
      <c r="Y517" s="336">
        <f t="shared" si="78"/>
        <v>204.51600000000002</v>
      </c>
      <c r="Z517" s="336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36">
        <f t="shared" si="79"/>
        <v>444.5627755736532</v>
      </c>
      <c r="AD517" s="337">
        <f t="shared" si="77"/>
        <v>437.24886381690396</v>
      </c>
      <c r="AE517" s="1">
        <f t="shared" si="83"/>
        <v>307.81205601511681</v>
      </c>
    </row>
    <row r="518" spans="1:31" hidden="1" x14ac:dyDescent="0.25">
      <c r="A518" s="92" t="s">
        <v>308</v>
      </c>
      <c r="B518" s="92" t="s">
        <v>10</v>
      </c>
      <c r="C518" s="92" t="s">
        <v>18</v>
      </c>
      <c r="D518" s="92" t="s">
        <v>1511</v>
      </c>
      <c r="F518" s="92">
        <v>84</v>
      </c>
      <c r="J518">
        <v>451.71428571428578</v>
      </c>
      <c r="W518" s="335">
        <f>+VLOOKUP(A518,infradensité!$A$2:$B$67,2,FALSE)</f>
        <v>0.36</v>
      </c>
      <c r="X518" s="335">
        <v>1.3</v>
      </c>
      <c r="Y518" s="336">
        <f t="shared" si="78"/>
        <v>211.40228571428574</v>
      </c>
      <c r="Z518" s="336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36">
        <f t="shared" si="79"/>
        <v>459.1802929265703</v>
      </c>
      <c r="AD518" s="337">
        <f t="shared" si="77"/>
        <v>451.87153425011172</v>
      </c>
      <c r="AE518" s="1">
        <f t="shared" si="83"/>
        <v>307.81205601511681</v>
      </c>
    </row>
    <row r="519" spans="1:31" hidden="1" x14ac:dyDescent="0.25">
      <c r="A519" s="92" t="s">
        <v>308</v>
      </c>
      <c r="B519" s="92" t="s">
        <v>10</v>
      </c>
      <c r="C519" s="92" t="s">
        <v>18</v>
      </c>
      <c r="D519" s="92" t="s">
        <v>1511</v>
      </c>
      <c r="F519" s="92">
        <v>85</v>
      </c>
      <c r="J519">
        <v>466.4285714285715</v>
      </c>
      <c r="W519" s="335">
        <f>+VLOOKUP(A519,infradensité!$A$2:$B$67,2,FALSE)</f>
        <v>0.36</v>
      </c>
      <c r="X519" s="335">
        <v>1.3</v>
      </c>
      <c r="Y519" s="336">
        <f t="shared" si="78"/>
        <v>218.28857142857146</v>
      </c>
      <c r="Z519" s="336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36">
        <f t="shared" si="79"/>
        <v>473.78787833716757</v>
      </c>
      <c r="AD519" s="337">
        <f t="shared" si="77"/>
        <v>466.48408563186894</v>
      </c>
      <c r="AE519" s="1">
        <f t="shared" si="83"/>
        <v>307.81205601511681</v>
      </c>
    </row>
    <row r="520" spans="1:31" hidden="1" x14ac:dyDescent="0.25">
      <c r="A520" s="92" t="s">
        <v>308</v>
      </c>
      <c r="B520" s="92" t="s">
        <v>10</v>
      </c>
      <c r="C520" s="92" t="s">
        <v>18</v>
      </c>
      <c r="D520" s="92" t="s">
        <v>1511</v>
      </c>
      <c r="F520" s="92">
        <v>86</v>
      </c>
      <c r="J520">
        <v>481.14285714285722</v>
      </c>
      <c r="W520" s="335">
        <f>+VLOOKUP(A520,infradensité!$A$2:$B$67,2,FALSE)</f>
        <v>0.36</v>
      </c>
      <c r="X520" s="335">
        <v>1.3</v>
      </c>
      <c r="Y520" s="336">
        <f t="shared" si="78"/>
        <v>225.17485714285718</v>
      </c>
      <c r="Z520" s="336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36">
        <f t="shared" si="79"/>
        <v>488.38588107211064</v>
      </c>
      <c r="AD520" s="337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hidden="1" x14ac:dyDescent="0.25">
      <c r="A521" s="92" t="s">
        <v>308</v>
      </c>
      <c r="B521" s="92" t="s">
        <v>10</v>
      </c>
      <c r="C521" s="92" t="s">
        <v>18</v>
      </c>
      <c r="D521" s="92" t="s">
        <v>1511</v>
      </c>
      <c r="F521" s="92">
        <v>87</v>
      </c>
      <c r="J521">
        <v>495.85714285714295</v>
      </c>
      <c r="W521" s="335">
        <f>+VLOOKUP(A521,infradensité!$A$2:$B$67,2,FALSE)</f>
        <v>0.36</v>
      </c>
      <c r="X521" s="335">
        <v>1.3</v>
      </c>
      <c r="Y521" s="336">
        <f t="shared" si="78"/>
        <v>232.0611428571429</v>
      </c>
      <c r="Z521" s="336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36">
        <f t="shared" si="79"/>
        <v>502.97462782177485</v>
      </c>
      <c r="AD521" s="337">
        <f t="shared" si="84"/>
        <v>495.68025444694274</v>
      </c>
      <c r="AE521" s="1">
        <f t="shared" si="83"/>
        <v>307.81205601511681</v>
      </c>
    </row>
    <row r="522" spans="1:31" hidden="1" x14ac:dyDescent="0.25">
      <c r="A522" s="92" t="s">
        <v>308</v>
      </c>
      <c r="B522" s="92" t="s">
        <v>10</v>
      </c>
      <c r="C522" s="92" t="s">
        <v>18</v>
      </c>
      <c r="D522" s="92" t="s">
        <v>1511</v>
      </c>
      <c r="F522" s="92">
        <v>88</v>
      </c>
      <c r="J522">
        <v>510.57142857142867</v>
      </c>
      <c r="W522" s="335">
        <f>+VLOOKUP(A522,infradensité!$A$2:$B$67,2,FALSE)</f>
        <v>0.36</v>
      </c>
      <c r="X522" s="335">
        <v>1.3</v>
      </c>
      <c r="Y522" s="336">
        <f t="shared" si="78"/>
        <v>238.94742857142859</v>
      </c>
      <c r="Z522" s="336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36">
        <f t="shared" si="79"/>
        <v>517.55442478568432</v>
      </c>
      <c r="AD522" s="337">
        <f t="shared" si="84"/>
        <v>510.26452630372955</v>
      </c>
      <c r="AE522" s="1">
        <f t="shared" si="83"/>
        <v>307.81205601511681</v>
      </c>
    </row>
    <row r="523" spans="1:31" hidden="1" x14ac:dyDescent="0.25">
      <c r="A523" s="92" t="s">
        <v>308</v>
      </c>
      <c r="B523" s="92" t="s">
        <v>10</v>
      </c>
      <c r="C523" s="92" t="s">
        <v>18</v>
      </c>
      <c r="D523" s="92" t="s">
        <v>1511</v>
      </c>
      <c r="F523" s="92">
        <v>89</v>
      </c>
      <c r="J523">
        <v>525.28571428571433</v>
      </c>
      <c r="W523" s="335">
        <f>+VLOOKUP(A523,infradensité!$A$2:$B$67,2,FALSE)</f>
        <v>0.36</v>
      </c>
      <c r="X523" s="335">
        <v>1.3</v>
      </c>
      <c r="Y523" s="336">
        <f t="shared" si="78"/>
        <v>245.83371428571428</v>
      </c>
      <c r="Z523" s="336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36">
        <f t="shared" si="79"/>
        <v>532.12555951079321</v>
      </c>
      <c r="AD523" s="337">
        <f t="shared" si="84"/>
        <v>524.83999214823871</v>
      </c>
      <c r="AE523" s="1">
        <f t="shared" si="83"/>
        <v>307.81205601511681</v>
      </c>
    </row>
    <row r="524" spans="1:31" hidden="1" x14ac:dyDescent="0.25">
      <c r="A524" s="92" t="s">
        <v>308</v>
      </c>
      <c r="B524" s="92" t="s">
        <v>10</v>
      </c>
      <c r="C524" s="92" t="s">
        <v>18</v>
      </c>
      <c r="D524" s="92" t="s">
        <v>1511</v>
      </c>
      <c r="F524" s="92">
        <v>90</v>
      </c>
      <c r="J524">
        <v>540</v>
      </c>
      <c r="W524" s="335">
        <f>+VLOOKUP(A524,infradensité!$A$2:$B$67,2,FALSE)</f>
        <v>0.36</v>
      </c>
      <c r="X524" s="335">
        <v>1.3</v>
      </c>
      <c r="Y524" s="336">
        <f t="shared" si="78"/>
        <v>252.71999999999997</v>
      </c>
      <c r="Z524" s="336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36">
        <f t="shared" si="79"/>
        <v>546.68830251799852</v>
      </c>
      <c r="AD524" s="337">
        <f t="shared" si="84"/>
        <v>539.40693101439592</v>
      </c>
      <c r="AE524" s="1">
        <f t="shared" si="83"/>
        <v>307.81205601511681</v>
      </c>
    </row>
    <row r="525" spans="1:31" hidden="1" x14ac:dyDescent="0.25">
      <c r="A525" s="92" t="s">
        <v>308</v>
      </c>
      <c r="B525" s="92" t="s">
        <v>10</v>
      </c>
      <c r="C525" s="92" t="s">
        <v>18</v>
      </c>
      <c r="D525" s="92" t="s">
        <v>1511</v>
      </c>
      <c r="F525" s="92">
        <v>91</v>
      </c>
      <c r="J525">
        <v>402</v>
      </c>
      <c r="W525" s="335">
        <f>+VLOOKUP(A525,infradensité!$A$2:$B$67,2,FALSE)</f>
        <v>0.36</v>
      </c>
      <c r="X525" s="335">
        <v>1.3</v>
      </c>
      <c r="Y525" s="336">
        <f t="shared" si="78"/>
        <v>188.136</v>
      </c>
      <c r="Z525" s="336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36">
        <f t="shared" si="79"/>
        <v>409.75079221165839</v>
      </c>
      <c r="AD525" s="337">
        <f t="shared" si="84"/>
        <v>478.21954736482849</v>
      </c>
      <c r="AE525" s="1">
        <f t="shared" si="83"/>
        <v>307.81205601511681</v>
      </c>
    </row>
    <row r="526" spans="1:31" hidden="1" x14ac:dyDescent="0.25">
      <c r="A526" s="92" t="s">
        <v>308</v>
      </c>
      <c r="B526" s="92" t="s">
        <v>10</v>
      </c>
      <c r="C526" s="92" t="s">
        <v>18</v>
      </c>
      <c r="D526" s="92" t="s">
        <v>1511</v>
      </c>
      <c r="F526" s="92">
        <v>92</v>
      </c>
      <c r="J526">
        <v>415.14285714285717</v>
      </c>
      <c r="W526" s="335">
        <f>+VLOOKUP(A526,infradensité!$A$2:$B$67,2,FALSE)</f>
        <v>0.36</v>
      </c>
      <c r="X526" s="335">
        <v>1.3</v>
      </c>
      <c r="Y526" s="336">
        <f t="shared" si="78"/>
        <v>194.28685714285714</v>
      </c>
      <c r="Z526" s="336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36">
        <f t="shared" si="79"/>
        <v>422.83023214528106</v>
      </c>
      <c r="AD526" s="337">
        <f t="shared" si="84"/>
        <v>416.29051217846973</v>
      </c>
      <c r="AE526" s="1">
        <f t="shared" si="83"/>
        <v>307.81205601511681</v>
      </c>
    </row>
    <row r="527" spans="1:31" hidden="1" x14ac:dyDescent="0.25">
      <c r="A527" s="92" t="s">
        <v>308</v>
      </c>
      <c r="B527" s="92" t="s">
        <v>10</v>
      </c>
      <c r="C527" s="92" t="s">
        <v>18</v>
      </c>
      <c r="D527" s="92" t="s">
        <v>1511</v>
      </c>
      <c r="F527" s="92">
        <v>93</v>
      </c>
      <c r="J527">
        <v>428.28571428571433</v>
      </c>
      <c r="W527" s="335">
        <f>+VLOOKUP(A527,infradensité!$A$2:$B$67,2,FALSE)</f>
        <v>0.36</v>
      </c>
      <c r="X527" s="335">
        <v>1.3</v>
      </c>
      <c r="Y527" s="336">
        <f t="shared" si="78"/>
        <v>200.43771428571429</v>
      </c>
      <c r="Z527" s="336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36">
        <f t="shared" si="79"/>
        <v>435.90096515860819</v>
      </c>
      <c r="AD527" s="337">
        <f t="shared" si="84"/>
        <v>429.36559865194465</v>
      </c>
      <c r="AE527" s="1">
        <f t="shared" si="83"/>
        <v>307.81205601511681</v>
      </c>
    </row>
    <row r="528" spans="1:31" hidden="1" x14ac:dyDescent="0.25">
      <c r="A528" s="92" t="s">
        <v>308</v>
      </c>
      <c r="B528" s="92" t="s">
        <v>10</v>
      </c>
      <c r="C528" s="92" t="s">
        <v>18</v>
      </c>
      <c r="D528" s="92" t="s">
        <v>1511</v>
      </c>
      <c r="F528" s="92">
        <v>94</v>
      </c>
      <c r="J528">
        <v>441.4285714285715</v>
      </c>
      <c r="W528" s="335">
        <f>+VLOOKUP(A528,infradensité!$A$2:$B$67,2,FALSE)</f>
        <v>0.36</v>
      </c>
      <c r="X528" s="335">
        <v>1.3</v>
      </c>
      <c r="Y528" s="336">
        <f t="shared" si="78"/>
        <v>206.58857142857144</v>
      </c>
      <c r="Z528" s="336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36">
        <f t="shared" si="79"/>
        <v>448.96328910566535</v>
      </c>
      <c r="AD528" s="337">
        <f t="shared" si="84"/>
        <v>442.43212713213677</v>
      </c>
      <c r="AE528" s="1">
        <f t="shared" si="83"/>
        <v>307.81205601511681</v>
      </c>
    </row>
    <row r="529" spans="1:31" hidden="1" x14ac:dyDescent="0.25">
      <c r="A529" s="92" t="s">
        <v>308</v>
      </c>
      <c r="B529" s="92" t="s">
        <v>10</v>
      </c>
      <c r="C529" s="92" t="s">
        <v>18</v>
      </c>
      <c r="D529" s="92" t="s">
        <v>1511</v>
      </c>
      <c r="F529" s="92">
        <v>95</v>
      </c>
      <c r="J529">
        <v>454.57142857142867</v>
      </c>
      <c r="W529" s="335">
        <f>+VLOOKUP(A529,infradensité!$A$2:$B$67,2,FALSE)</f>
        <v>0.36</v>
      </c>
      <c r="X529" s="335">
        <v>1.3</v>
      </c>
      <c r="Y529" s="336">
        <f t="shared" si="78"/>
        <v>212.73942857142859</v>
      </c>
      <c r="Z529" s="336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36">
        <f t="shared" si="79"/>
        <v>462.01748309602863</v>
      </c>
      <c r="AD529" s="337">
        <f t="shared" si="84"/>
        <v>455.49038610084699</v>
      </c>
      <c r="AE529" s="1">
        <f t="shared" si="83"/>
        <v>307.81205601511681</v>
      </c>
    </row>
    <row r="530" spans="1:31" hidden="1" x14ac:dyDescent="0.25">
      <c r="A530" s="92" t="s">
        <v>308</v>
      </c>
      <c r="B530" s="92" t="s">
        <v>10</v>
      </c>
      <c r="C530" s="92" t="s">
        <v>18</v>
      </c>
      <c r="D530" s="92" t="s">
        <v>1511</v>
      </c>
      <c r="F530" s="92">
        <v>96</v>
      </c>
      <c r="J530">
        <v>467.71428571428584</v>
      </c>
      <c r="W530" s="335">
        <f>+VLOOKUP(A530,infradensité!$A$2:$B$67,2,FALSE)</f>
        <v>0.36</v>
      </c>
      <c r="X530" s="335">
        <v>1.3</v>
      </c>
      <c r="Y530" s="336">
        <f t="shared" si="78"/>
        <v>218.89028571428577</v>
      </c>
      <c r="Z530" s="336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36">
        <f t="shared" si="79"/>
        <v>475.06380918187824</v>
      </c>
      <c r="AD530" s="337">
        <f t="shared" si="84"/>
        <v>468.54064613895343</v>
      </c>
      <c r="AE530" s="1">
        <f t="shared" si="83"/>
        <v>307.81205601511681</v>
      </c>
    </row>
    <row r="531" spans="1:31" hidden="1" x14ac:dyDescent="0.25">
      <c r="A531" s="92" t="s">
        <v>308</v>
      </c>
      <c r="B531" s="92" t="s">
        <v>10</v>
      </c>
      <c r="C531" s="92" t="s">
        <v>18</v>
      </c>
      <c r="D531" s="92" t="s">
        <v>1511</v>
      </c>
      <c r="F531" s="92">
        <v>97</v>
      </c>
      <c r="J531">
        <v>480.857142857143</v>
      </c>
      <c r="W531" s="335">
        <f>+VLOOKUP(A531,infradensité!$A$2:$B$67,2,FALSE)</f>
        <v>0.36</v>
      </c>
      <c r="X531" s="335">
        <v>1.3</v>
      </c>
      <c r="Y531" s="336">
        <f t="shared" si="78"/>
        <v>225.04114285714292</v>
      </c>
      <c r="Z531" s="336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36">
        <f t="shared" si="79"/>
        <v>488.10251385009451</v>
      </c>
      <c r="AD531" s="337">
        <f t="shared" si="84"/>
        <v>481.58316151598638</v>
      </c>
      <c r="AE531" s="1">
        <f t="shared" si="83"/>
        <v>307.81205601511681</v>
      </c>
    </row>
    <row r="532" spans="1:31" hidden="1" x14ac:dyDescent="0.25">
      <c r="A532" s="92" t="s">
        <v>308</v>
      </c>
      <c r="B532" s="92" t="s">
        <v>10</v>
      </c>
      <c r="C532" s="92" t="s">
        <v>18</v>
      </c>
      <c r="D532" s="92" t="s">
        <v>1511</v>
      </c>
      <c r="F532" s="92">
        <v>98</v>
      </c>
      <c r="J532">
        <v>494.00000000000017</v>
      </c>
      <c r="W532" s="335">
        <f>+VLOOKUP(A532,infradensité!$A$2:$B$67,2,FALSE)</f>
        <v>0.36</v>
      </c>
      <c r="X532" s="335">
        <v>1.3</v>
      </c>
      <c r="Y532" s="336">
        <f t="shared" si="78"/>
        <v>231.19200000000006</v>
      </c>
      <c r="Z532" s="336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36">
        <f t="shared" si="79"/>
        <v>501.13382934663679</v>
      </c>
      <c r="AD532" s="337">
        <f t="shared" si="84"/>
        <v>494.61817159836562</v>
      </c>
      <c r="AE532" s="1">
        <f t="shared" si="83"/>
        <v>307.81205601511681</v>
      </c>
    </row>
    <row r="533" spans="1:31" hidden="1" x14ac:dyDescent="0.25">
      <c r="A533" s="92" t="s">
        <v>308</v>
      </c>
      <c r="B533" s="92" t="s">
        <v>10</v>
      </c>
      <c r="C533" s="92" t="s">
        <v>18</v>
      </c>
      <c r="D533" s="92" t="s">
        <v>1511</v>
      </c>
      <c r="F533" s="92">
        <v>99</v>
      </c>
      <c r="J533">
        <v>507.14285714285734</v>
      </c>
      <c r="W533" s="335">
        <f>+VLOOKUP(A533,infradensité!$A$2:$B$67,2,FALSE)</f>
        <v>0.36</v>
      </c>
      <c r="X533" s="335">
        <v>1.3</v>
      </c>
      <c r="Y533" s="336">
        <f t="shared" si="78"/>
        <v>237.34285714285721</v>
      </c>
      <c r="Z533" s="336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36">
        <f t="shared" si="79"/>
        <v>514.15797485602104</v>
      </c>
      <c r="AD533" s="337">
        <f t="shared" si="84"/>
        <v>507.64590210132894</v>
      </c>
      <c r="AE533" s="1">
        <f t="shared" si="83"/>
        <v>307.81205601511681</v>
      </c>
    </row>
    <row r="534" spans="1:31" hidden="1" x14ac:dyDescent="0.25">
      <c r="A534" s="92" t="s">
        <v>308</v>
      </c>
      <c r="B534" s="92" t="s">
        <v>10</v>
      </c>
      <c r="C534" s="92" t="s">
        <v>18</v>
      </c>
      <c r="D534" s="92" t="s">
        <v>1511</v>
      </c>
      <c r="F534" s="92">
        <v>100</v>
      </c>
      <c r="J534">
        <v>520.28571428571445</v>
      </c>
      <c r="W534" s="335">
        <f>+VLOOKUP(A534,infradensité!$A$2:$B$67,2,FALSE)</f>
        <v>0.36</v>
      </c>
      <c r="X534" s="335">
        <v>1.3</v>
      </c>
      <c r="Y534" s="336">
        <f t="shared" si="78"/>
        <v>243.49371428571433</v>
      </c>
      <c r="Z534" s="336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36">
        <f t="shared" si="79"/>
        <v>527.17515755508725</v>
      </c>
      <c r="AD534" s="337">
        <f t="shared" si="84"/>
        <v>520.66656620555409</v>
      </c>
      <c r="AE534" s="1">
        <f t="shared" si="83"/>
        <v>307.81205601511681</v>
      </c>
    </row>
    <row r="535" spans="1:31" hidden="1" x14ac:dyDescent="0.25">
      <c r="A535" s="92" t="s">
        <v>308</v>
      </c>
      <c r="B535" s="92" t="s">
        <v>10</v>
      </c>
      <c r="C535" s="92" t="s">
        <v>18</v>
      </c>
      <c r="D535" s="92" t="s">
        <v>1511</v>
      </c>
      <c r="F535" s="92">
        <v>101</v>
      </c>
      <c r="J535">
        <v>533.42857142857156</v>
      </c>
      <c r="W535" s="335">
        <f>+VLOOKUP(A535,infradensité!$A$2:$B$67,2,FALSE)</f>
        <v>0.36</v>
      </c>
      <c r="X535" s="335">
        <v>1.3</v>
      </c>
      <c r="Y535" s="336">
        <f t="shared" si="78"/>
        <v>249.64457142857148</v>
      </c>
      <c r="Z535" s="336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36">
        <f t="shared" si="79"/>
        <v>540.18557355729649</v>
      </c>
      <c r="AD535" s="337">
        <f t="shared" si="84"/>
        <v>533.68036555619187</v>
      </c>
      <c r="AE535" s="1">
        <f t="shared" si="83"/>
        <v>307.81205601511681</v>
      </c>
    </row>
    <row r="536" spans="1:31" hidden="1" x14ac:dyDescent="0.25">
      <c r="A536" s="92" t="s">
        <v>308</v>
      </c>
      <c r="B536" s="92" t="s">
        <v>10</v>
      </c>
      <c r="C536" s="92" t="s">
        <v>18</v>
      </c>
      <c r="D536" s="92" t="s">
        <v>1511</v>
      </c>
      <c r="F536" s="92">
        <v>102</v>
      </c>
      <c r="J536">
        <v>546.57142857142867</v>
      </c>
      <c r="W536" s="335">
        <f>+VLOOKUP(A536,infradensité!$A$2:$B$67,2,FALSE)</f>
        <v>0.36</v>
      </c>
      <c r="X536" s="335">
        <v>1.3</v>
      </c>
      <c r="Y536" s="336">
        <f t="shared" si="78"/>
        <v>255.7954285714286</v>
      </c>
      <c r="Z536" s="336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36">
        <f t="shared" si="79"/>
        <v>553.18940876134127</v>
      </c>
      <c r="AD536" s="337">
        <f t="shared" si="84"/>
        <v>546.68749115931882</v>
      </c>
      <c r="AE536" s="1">
        <f t="shared" si="83"/>
        <v>307.81205601511681</v>
      </c>
    </row>
    <row r="537" spans="1:31" hidden="1" x14ac:dyDescent="0.25">
      <c r="A537" s="92" t="s">
        <v>308</v>
      </c>
      <c r="B537" s="92" t="s">
        <v>10</v>
      </c>
      <c r="C537" s="92" t="s">
        <v>18</v>
      </c>
      <c r="D537" s="92" t="s">
        <v>1511</v>
      </c>
      <c r="F537" s="92">
        <v>103</v>
      </c>
      <c r="J537">
        <v>559.71428571428578</v>
      </c>
      <c r="W537" s="335">
        <f>+VLOOKUP(A537,infradensité!$A$2:$B$67,2,FALSE)</f>
        <v>0.36</v>
      </c>
      <c r="X537" s="335">
        <v>1.3</v>
      </c>
      <c r="Y537" s="336">
        <f t="shared" si="78"/>
        <v>261.94628571428575</v>
      </c>
      <c r="Z537" s="336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36">
        <f t="shared" si="79"/>
        <v>566.18683961583758</v>
      </c>
      <c r="AD537" s="337">
        <f t="shared" si="84"/>
        <v>559.68812418858943</v>
      </c>
      <c r="AE537" s="1">
        <f t="shared" si="83"/>
        <v>307.81205601511681</v>
      </c>
    </row>
    <row r="538" spans="1:31" hidden="1" x14ac:dyDescent="0.25">
      <c r="A538" s="92" t="s">
        <v>308</v>
      </c>
      <c r="B538" s="92" t="s">
        <v>10</v>
      </c>
      <c r="C538" s="92" t="s">
        <v>18</v>
      </c>
      <c r="D538" s="92" t="s">
        <v>1511</v>
      </c>
      <c r="F538" s="92">
        <v>104</v>
      </c>
      <c r="J538">
        <v>572.85714285714289</v>
      </c>
      <c r="W538" s="335">
        <f>+VLOOKUP(A538,infradensité!$A$2:$B$67,2,FALSE)</f>
        <v>0.36</v>
      </c>
      <c r="X538" s="335">
        <v>1.3</v>
      </c>
      <c r="Y538" s="336">
        <f t="shared" si="78"/>
        <v>268.09714285714284</v>
      </c>
      <c r="Z538" s="336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36">
        <f t="shared" si="79"/>
        <v>579.17803381016518</v>
      </c>
      <c r="AD538" s="337">
        <f t="shared" si="84"/>
        <v>572.68243671300138</v>
      </c>
      <c r="AE538" s="1">
        <f t="shared" si="83"/>
        <v>307.81205601511681</v>
      </c>
    </row>
    <row r="539" spans="1:31" hidden="1" x14ac:dyDescent="0.25">
      <c r="A539" s="92" t="s">
        <v>308</v>
      </c>
      <c r="B539" s="92" t="s">
        <v>10</v>
      </c>
      <c r="C539" s="92" t="s">
        <v>18</v>
      </c>
      <c r="D539" s="92" t="s">
        <v>1511</v>
      </c>
      <c r="F539" s="92">
        <v>105</v>
      </c>
      <c r="J539">
        <v>586</v>
      </c>
      <c r="W539" s="335">
        <f>+VLOOKUP(A539,infradensité!$A$2:$B$67,2,FALSE)</f>
        <v>0.36</v>
      </c>
      <c r="X539" s="335">
        <v>1.3</v>
      </c>
      <c r="Y539" s="336">
        <f t="shared" si="78"/>
        <v>274.24799999999999</v>
      </c>
      <c r="Z539" s="336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36">
        <f t="shared" si="79"/>
        <v>592.16315090012722</v>
      </c>
      <c r="AD539" s="337">
        <f t="shared" si="84"/>
        <v>585.67059235514625</v>
      </c>
      <c r="AE539" s="1">
        <f t="shared" si="83"/>
        <v>307.81205601511681</v>
      </c>
    </row>
    <row r="540" spans="1:31" hidden="1" x14ac:dyDescent="0.25">
      <c r="A540" s="92" t="s">
        <v>308</v>
      </c>
      <c r="B540" s="92" t="s">
        <v>10</v>
      </c>
      <c r="C540" s="92" t="s">
        <v>18</v>
      </c>
      <c r="D540" s="92" t="s">
        <v>1511</v>
      </c>
      <c r="F540" s="92">
        <v>106</v>
      </c>
      <c r="J540">
        <v>464</v>
      </c>
      <c r="W540" s="335">
        <f>+VLOOKUP(A540,infradensité!$A$2:$B$67,2,FALSE)</f>
        <v>0.36</v>
      </c>
      <c r="X540" s="335">
        <v>1.3</v>
      </c>
      <c r="Y540" s="336">
        <f t="shared" si="78"/>
        <v>217.15199999999999</v>
      </c>
      <c r="Z540" s="336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36">
        <f t="shared" si="79"/>
        <v>471.37758697768658</v>
      </c>
      <c r="AD540" s="337">
        <f t="shared" si="84"/>
        <v>531.77036893890693</v>
      </c>
      <c r="AE540" s="1">
        <f t="shared" si="83"/>
        <v>307.81205601511681</v>
      </c>
    </row>
    <row r="541" spans="1:31" hidden="1" x14ac:dyDescent="0.25">
      <c r="A541" s="92" t="s">
        <v>308</v>
      </c>
      <c r="B541" s="92" t="s">
        <v>10</v>
      </c>
      <c r="C541" s="92" t="s">
        <v>18</v>
      </c>
      <c r="D541" s="92" t="s">
        <v>1511</v>
      </c>
      <c r="F541" s="92">
        <v>107</v>
      </c>
      <c r="J541">
        <v>476.25</v>
      </c>
      <c r="W541" s="335">
        <f>+VLOOKUP(A541,infradensité!$A$2:$B$67,2,FALSE)</f>
        <v>0.36</v>
      </c>
      <c r="X541" s="335">
        <v>1.3</v>
      </c>
      <c r="Y541" s="336">
        <f t="shared" ref="Y541:Y604" si="85">+X541*W541*J541</f>
        <v>222.88499999999999</v>
      </c>
      <c r="Z541" s="336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36">
        <f t="shared" ref="AC541:AC604" si="86">+(Z541+Y541)*0.475*44/12</f>
        <v>483.53273369749394</v>
      </c>
      <c r="AD541" s="337">
        <f t="shared" si="84"/>
        <v>477.45516033759026</v>
      </c>
      <c r="AE541" s="1">
        <f t="shared" si="83"/>
        <v>307.81205601511681</v>
      </c>
    </row>
    <row r="542" spans="1:31" hidden="1" x14ac:dyDescent="0.25">
      <c r="A542" s="92" t="s">
        <v>308</v>
      </c>
      <c r="B542" s="92" t="s">
        <v>10</v>
      </c>
      <c r="C542" s="92" t="s">
        <v>18</v>
      </c>
      <c r="D542" s="92" t="s">
        <v>1511</v>
      </c>
      <c r="F542" s="92">
        <v>108</v>
      </c>
      <c r="J542">
        <v>488.5</v>
      </c>
      <c r="W542" s="335">
        <f>+VLOOKUP(A542,infradensité!$A$2:$B$67,2,FALSE)</f>
        <v>0.36</v>
      </c>
      <c r="X542" s="335">
        <v>1.3</v>
      </c>
      <c r="Y542" s="336">
        <f t="shared" si="85"/>
        <v>228.61799999999999</v>
      </c>
      <c r="Z542" s="336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36">
        <f t="shared" si="86"/>
        <v>495.68139185003378</v>
      </c>
      <c r="AD542" s="337">
        <f t="shared" si="84"/>
        <v>489.60706277376386</v>
      </c>
      <c r="AE542" s="1">
        <f t="shared" si="83"/>
        <v>307.81205601511681</v>
      </c>
    </row>
    <row r="543" spans="1:31" hidden="1" x14ac:dyDescent="0.25">
      <c r="A543" s="92" t="s">
        <v>308</v>
      </c>
      <c r="B543" s="92" t="s">
        <v>10</v>
      </c>
      <c r="C543" s="92" t="s">
        <v>18</v>
      </c>
      <c r="D543" s="92" t="s">
        <v>1511</v>
      </c>
      <c r="F543" s="92">
        <v>109</v>
      </c>
      <c r="J543">
        <v>500.75</v>
      </c>
      <c r="W543" s="335">
        <f>+VLOOKUP(A543,infradensité!$A$2:$B$67,2,FALSE)</f>
        <v>0.36</v>
      </c>
      <c r="X543" s="335">
        <v>1.3</v>
      </c>
      <c r="Y543" s="336">
        <f t="shared" si="85"/>
        <v>234.351</v>
      </c>
      <c r="Z543" s="336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36">
        <f t="shared" si="86"/>
        <v>507.82374286090709</v>
      </c>
      <c r="AD543" s="337">
        <f t="shared" si="84"/>
        <v>501.75256735547043</v>
      </c>
      <c r="AE543" s="1">
        <f t="shared" si="83"/>
        <v>307.81205601511681</v>
      </c>
    </row>
    <row r="544" spans="1:31" hidden="1" x14ac:dyDescent="0.25">
      <c r="A544" s="92" t="s">
        <v>308</v>
      </c>
      <c r="B544" s="92" t="s">
        <v>10</v>
      </c>
      <c r="C544" s="92" t="s">
        <v>18</v>
      </c>
      <c r="D544" s="92" t="s">
        <v>1511</v>
      </c>
      <c r="F544" s="92">
        <v>110</v>
      </c>
      <c r="J544">
        <v>513</v>
      </c>
      <c r="W544" s="335">
        <f>+VLOOKUP(A544,infradensité!$A$2:$B$67,2,FALSE)</f>
        <v>0.36</v>
      </c>
      <c r="X544" s="335">
        <v>1.3</v>
      </c>
      <c r="Y544" s="336">
        <f t="shared" si="85"/>
        <v>240.08399999999997</v>
      </c>
      <c r="Z544" s="336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36">
        <f t="shared" si="86"/>
        <v>519.9599587731019</v>
      </c>
      <c r="AD544" s="337">
        <f t="shared" si="84"/>
        <v>513.89185081700452</v>
      </c>
      <c r="AE544" s="1">
        <f t="shared" si="83"/>
        <v>307.81205601511681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1512</v>
      </c>
      <c r="F545" s="92">
        <v>0</v>
      </c>
      <c r="J545" s="4">
        <v>0</v>
      </c>
      <c r="W545" s="335">
        <f>+VLOOKUP(A545,infradensité!$A$2:$B$67,2,FALSE)</f>
        <v>0.45</v>
      </c>
      <c r="X545" s="335">
        <v>1.3</v>
      </c>
      <c r="Y545" s="336">
        <f t="shared" si="85"/>
        <v>0</v>
      </c>
      <c r="Z545" s="336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36">
        <v>0</v>
      </c>
      <c r="AD545" s="337">
        <f t="shared" si="84"/>
        <v>0</v>
      </c>
      <c r="AE545" s="1">
        <f>+SUM($AD$545:$AD$625)/80</f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1512</v>
      </c>
      <c r="F546">
        <v>1</v>
      </c>
      <c r="J546" s="345">
        <v>0.88069135802466247</v>
      </c>
      <c r="W546" s="335">
        <f>+VLOOKUP(A546,infradensité!$A$2:$B$67,2,FALSE)</f>
        <v>0.45</v>
      </c>
      <c r="X546" s="335">
        <v>1.3</v>
      </c>
      <c r="Y546" s="336">
        <f t="shared" si="85"/>
        <v>0.51520444444442759</v>
      </c>
      <c r="Z546" s="336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36">
        <f t="shared" si="86"/>
        <v>1.3440209159667746</v>
      </c>
      <c r="AD546" s="337">
        <f t="shared" si="84"/>
        <v>0.67201045798338732</v>
      </c>
      <c r="AE546" s="1">
        <f t="shared" ref="AE546:AE609" si="88">+SUM($AD$545:$AD$625)/80</f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1512</v>
      </c>
      <c r="F547">
        <v>2</v>
      </c>
      <c r="J547" s="345">
        <v>2.0277530864197235</v>
      </c>
      <c r="W547" s="335">
        <f>+VLOOKUP(A547,infradensité!$A$2:$B$67,2,FALSE)</f>
        <v>0.45</v>
      </c>
      <c r="X547" s="335">
        <v>1.3</v>
      </c>
      <c r="Y547" s="336">
        <f t="shared" si="85"/>
        <v>1.1862355555555384</v>
      </c>
      <c r="Z547" s="336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36">
        <f t="shared" si="86"/>
        <v>2.9993984457684157</v>
      </c>
      <c r="AD547" s="337">
        <f t="shared" si="84"/>
        <v>2.1717096808675951</v>
      </c>
      <c r="AE547" s="1">
        <f t="shared" si="88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1512</v>
      </c>
      <c r="F548">
        <v>3</v>
      </c>
      <c r="J548" s="345">
        <v>3.4319999999999702</v>
      </c>
      <c r="W548" s="335">
        <f>+VLOOKUP(A548,infradensité!$A$2:$B$67,2,FALSE)</f>
        <v>0.45</v>
      </c>
      <c r="X548" s="335">
        <v>1.3</v>
      </c>
      <c r="Y548" s="336">
        <f t="shared" si="85"/>
        <v>2.0077199999999826</v>
      </c>
      <c r="Z548" s="336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36">
        <f t="shared" si="86"/>
        <v>4.9826653875727294</v>
      </c>
      <c r="AD548" s="337">
        <f t="shared" si="84"/>
        <v>3.9910319166705728</v>
      </c>
      <c r="AE548" s="1">
        <f t="shared" si="88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1512</v>
      </c>
      <c r="F549">
        <v>4</v>
      </c>
      <c r="J549" s="345">
        <v>5.0842469135802162</v>
      </c>
      <c r="W549" s="335">
        <f>+VLOOKUP(A549,infradensité!$A$2:$B$67,2,FALSE)</f>
        <v>0.45</v>
      </c>
      <c r="X549" s="335">
        <v>1.3</v>
      </c>
      <c r="Y549" s="336">
        <f t="shared" si="85"/>
        <v>2.974284444444427</v>
      </c>
      <c r="Z549" s="336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36">
        <f t="shared" si="86"/>
        <v>7.2830116545697372</v>
      </c>
      <c r="AD549" s="337">
        <f t="shared" si="84"/>
        <v>6.1328385210712337</v>
      </c>
      <c r="AE549" s="1">
        <f t="shared" si="88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1512</v>
      </c>
      <c r="F550">
        <v>5</v>
      </c>
      <c r="J550" s="345">
        <v>6.9753086419752783</v>
      </c>
      <c r="W550" s="335">
        <f>+VLOOKUP(A550,infradensité!$A$2:$B$67,2,FALSE)</f>
        <v>0.45</v>
      </c>
      <c r="X550" s="335">
        <v>1.3</v>
      </c>
      <c r="Y550" s="336">
        <f t="shared" si="85"/>
        <v>4.0805555555555379</v>
      </c>
      <c r="Z550" s="336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36">
        <f t="shared" si="86"/>
        <v>9.8876326152016638</v>
      </c>
      <c r="AD550" s="337">
        <f t="shared" si="84"/>
        <v>8.5853221348857005</v>
      </c>
      <c r="AE550" s="1">
        <f t="shared" si="88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1512</v>
      </c>
      <c r="F551">
        <v>6</v>
      </c>
      <c r="J551" s="345">
        <v>9.0959999999999681</v>
      </c>
      <c r="W551" s="335">
        <f>+VLOOKUP(A551,infradensité!$A$2:$B$67,2,FALSE)</f>
        <v>0.45</v>
      </c>
      <c r="X551" s="335">
        <v>1.3</v>
      </c>
      <c r="Y551" s="336">
        <f t="shared" si="85"/>
        <v>5.3211599999999821</v>
      </c>
      <c r="Z551" s="336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36">
        <f t="shared" si="86"/>
        <v>12.783423253154838</v>
      </c>
      <c r="AD551" s="337">
        <f t="shared" si="84"/>
        <v>11.335527934178252</v>
      </c>
      <c r="AE551" s="1">
        <f t="shared" si="88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1512</v>
      </c>
      <c r="F552">
        <v>7</v>
      </c>
      <c r="J552" s="345">
        <v>11.437135802469104</v>
      </c>
      <c r="W552" s="335">
        <f>+VLOOKUP(A552,infradensité!$A$2:$B$67,2,FALSE)</f>
        <v>0.45</v>
      </c>
      <c r="X552" s="335">
        <v>1.3</v>
      </c>
      <c r="Y552" s="336">
        <f t="shared" si="85"/>
        <v>6.6907244444444265</v>
      </c>
      <c r="Z552" s="336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36">
        <f t="shared" si="86"/>
        <v>15.95733792446422</v>
      </c>
      <c r="AD552" s="337">
        <f t="shared" si="84"/>
        <v>14.370380588809528</v>
      </c>
      <c r="AE552" s="1">
        <f t="shared" si="88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1512</v>
      </c>
      <c r="F553">
        <v>8</v>
      </c>
      <c r="J553" s="345">
        <v>13.989530864197501</v>
      </c>
      <c r="W553" s="335">
        <f>+VLOOKUP(A553,infradensité!$A$2:$B$67,2,FALSE)</f>
        <v>0.45</v>
      </c>
      <c r="X553" s="335">
        <v>1.3</v>
      </c>
      <c r="Y553" s="336">
        <f t="shared" si="85"/>
        <v>8.1838755555555398</v>
      </c>
      <c r="Z553" s="336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36">
        <f t="shared" si="86"/>
        <v>19.396478668871925</v>
      </c>
      <c r="AD553" s="337">
        <f t="shared" si="84"/>
        <v>17.676908296668074</v>
      </c>
      <c r="AE553" s="1">
        <f t="shared" si="88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1512</v>
      </c>
      <c r="F554">
        <v>9</v>
      </c>
      <c r="J554" s="345">
        <v>16.743999999999968</v>
      </c>
      <c r="W554" s="335">
        <f>+VLOOKUP(A554,infradensité!$A$2:$B$67,2,FALSE)</f>
        <v>0.45</v>
      </c>
      <c r="X554" s="335">
        <v>1.3</v>
      </c>
      <c r="Y554" s="336">
        <f t="shared" si="85"/>
        <v>9.795239999999982</v>
      </c>
      <c r="Z554" s="336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36">
        <f t="shared" si="86"/>
        <v>23.088109446991737</v>
      </c>
      <c r="AD554" s="337">
        <f t="shared" si="84"/>
        <v>21.242294057931829</v>
      </c>
      <c r="AE554" s="1">
        <f t="shared" si="88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1512</v>
      </c>
      <c r="F555">
        <v>10</v>
      </c>
      <c r="J555" s="345">
        <v>19.691358024691326</v>
      </c>
      <c r="W555" s="335">
        <f>+VLOOKUP(A555,infradensité!$A$2:$B$67,2,FALSE)</f>
        <v>0.45</v>
      </c>
      <c r="X555" s="335">
        <v>1.3</v>
      </c>
      <c r="Y555" s="336">
        <f t="shared" si="85"/>
        <v>11.519444444444426</v>
      </c>
      <c r="Z555" s="336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36">
        <f t="shared" si="86"/>
        <v>27.019648048823267</v>
      </c>
      <c r="AD555" s="337">
        <f t="shared" si="84"/>
        <v>25.053878747907504</v>
      </c>
      <c r="AE555" s="1">
        <f t="shared" si="88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1512</v>
      </c>
      <c r="F556">
        <v>11</v>
      </c>
      <c r="J556" s="345">
        <v>22.822419753086386</v>
      </c>
      <c r="W556" s="335">
        <f>+VLOOKUP(A556,infradensité!$A$2:$B$67,2,FALSE)</f>
        <v>0.45</v>
      </c>
      <c r="X556" s="335">
        <v>1.3</v>
      </c>
      <c r="Y556" s="336">
        <f t="shared" si="85"/>
        <v>13.351115555555538</v>
      </c>
      <c r="Z556" s="336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36">
        <f t="shared" si="86"/>
        <v>31.178651793199219</v>
      </c>
      <c r="AD556" s="337">
        <f t="shared" si="84"/>
        <v>29.099149921011243</v>
      </c>
      <c r="AE556" s="1">
        <f t="shared" si="88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1512</v>
      </c>
      <c r="F557">
        <v>12</v>
      </c>
      <c r="J557" s="345">
        <v>26.127999999999968</v>
      </c>
      <c r="W557" s="335">
        <f>+VLOOKUP(A557,infradensité!$A$2:$B$67,2,FALSE)</f>
        <v>0.45</v>
      </c>
      <c r="X557" s="335">
        <v>1.3</v>
      </c>
      <c r="Y557" s="336">
        <f t="shared" si="85"/>
        <v>15.284879999999983</v>
      </c>
      <c r="Z557" s="336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36">
        <f t="shared" si="86"/>
        <v>35.552802456433007</v>
      </c>
      <c r="AD557" s="337">
        <f t="shared" si="84"/>
        <v>33.365727124816111</v>
      </c>
      <c r="AE557" s="1">
        <f t="shared" si="88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1512</v>
      </c>
      <c r="F558">
        <v>13</v>
      </c>
      <c r="J558" s="345">
        <v>29.598913580246883</v>
      </c>
      <c r="W558" s="335">
        <f>+VLOOKUP(A558,infradensité!$A$2:$B$67,2,FALSE)</f>
        <v>0.45</v>
      </c>
      <c r="X558" s="335">
        <v>1.3</v>
      </c>
      <c r="Y558" s="336">
        <f t="shared" si="85"/>
        <v>17.31536444444443</v>
      </c>
      <c r="Z558" s="336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36">
        <f t="shared" si="86"/>
        <v>40.129892250579729</v>
      </c>
      <c r="AD558" s="337">
        <f t="shared" si="84"/>
        <v>37.841347353506364</v>
      </c>
      <c r="AE558" s="1">
        <f t="shared" si="88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1512</v>
      </c>
      <c r="F559">
        <v>14</v>
      </c>
      <c r="J559" s="345">
        <v>33.225975308641942</v>
      </c>
      <c r="W559" s="335">
        <f>+VLOOKUP(A559,infradensité!$A$2:$B$67,2,FALSE)</f>
        <v>0.45</v>
      </c>
      <c r="X559" s="335">
        <v>1.3</v>
      </c>
      <c r="Y559" s="336">
        <f t="shared" si="85"/>
        <v>19.43719555555554</v>
      </c>
      <c r="Z559" s="336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36">
        <f t="shared" si="86"/>
        <v>44.89781136047565</v>
      </c>
      <c r="AD559" s="337">
        <f t="shared" si="84"/>
        <v>42.513851805527693</v>
      </c>
      <c r="AE559" s="1">
        <f t="shared" si="88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1512</v>
      </c>
      <c r="F560">
        <v>15</v>
      </c>
      <c r="J560" s="345">
        <v>36.999999999999972</v>
      </c>
      <c r="W560" s="335">
        <f>+VLOOKUP(A560,infradensité!$A$2:$B$67,2,FALSE)</f>
        <v>0.45</v>
      </c>
      <c r="X560" s="335">
        <v>1.3</v>
      </c>
      <c r="Y560" s="336">
        <f t="shared" si="85"/>
        <v>21.644999999999985</v>
      </c>
      <c r="Z560" s="336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36">
        <f t="shared" si="86"/>
        <v>49.844537065466113</v>
      </c>
      <c r="AD560" s="337">
        <f t="shared" si="84"/>
        <v>47.371174212970885</v>
      </c>
      <c r="AE560" s="1">
        <f t="shared" si="88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1512</v>
      </c>
      <c r="F561">
        <v>16</v>
      </c>
      <c r="J561" s="345">
        <v>40.911802469135772</v>
      </c>
      <c r="W561" s="335">
        <f>+VLOOKUP(A561,infradensité!$A$2:$B$67,2,FALSE)</f>
        <v>0.45</v>
      </c>
      <c r="X561" s="335">
        <v>1.3</v>
      </c>
      <c r="Y561" s="336">
        <f t="shared" si="85"/>
        <v>23.933404444444431</v>
      </c>
      <c r="Z561" s="336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36">
        <f t="shared" si="86"/>
        <v>54.958124303819766</v>
      </c>
      <c r="AD561" s="337">
        <f t="shared" si="84"/>
        <v>52.401330684642943</v>
      </c>
      <c r="AE561" s="1">
        <f t="shared" si="88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1512</v>
      </c>
      <c r="F562">
        <v>17</v>
      </c>
      <c r="J562" s="345">
        <v>44.952197530864161</v>
      </c>
      <c r="W562" s="335">
        <f>+VLOOKUP(A562,infradensité!$A$2:$B$67,2,FALSE)</f>
        <v>0.45</v>
      </c>
      <c r="X562" s="335">
        <v>1.3</v>
      </c>
      <c r="Y562" s="336">
        <f t="shared" si="85"/>
        <v>26.297035555555539</v>
      </c>
      <c r="Z562" s="336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36">
        <f t="shared" si="86"/>
        <v>60.226697493185554</v>
      </c>
      <c r="AD562" s="337">
        <f t="shared" si="84"/>
        <v>57.592410898502663</v>
      </c>
      <c r="AE562" s="1">
        <f t="shared" si="88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1512</v>
      </c>
      <c r="F563">
        <v>18</v>
      </c>
      <c r="J563" s="345">
        <v>49.111999999999966</v>
      </c>
      <c r="W563" s="335">
        <f>+VLOOKUP(A563,infradensité!$A$2:$B$67,2,FALSE)</f>
        <v>0.45</v>
      </c>
      <c r="X563" s="335">
        <v>1.3</v>
      </c>
      <c r="Y563" s="336">
        <f t="shared" si="85"/>
        <v>28.730519999999984</v>
      </c>
      <c r="Z563" s="336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36">
        <f t="shared" si="86"/>
        <v>65.638443423217254</v>
      </c>
      <c r="AD563" s="337">
        <f t="shared" si="84"/>
        <v>62.932570458201404</v>
      </c>
      <c r="AE563" s="1">
        <f t="shared" si="88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1512</v>
      </c>
      <c r="F564">
        <v>19</v>
      </c>
      <c r="J564" s="345">
        <v>53.382024691357998</v>
      </c>
      <c r="W564" s="335">
        <f>+VLOOKUP(A564,infradensité!$A$2:$B$67,2,FALSE)</f>
        <v>0.45</v>
      </c>
      <c r="X564" s="335">
        <v>1.3</v>
      </c>
      <c r="Y564" s="336">
        <f t="shared" si="85"/>
        <v>31.228484444444433</v>
      </c>
      <c r="Z564" s="336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36">
        <f t="shared" si="86"/>
        <v>71.181605055806145</v>
      </c>
      <c r="AD564" s="337">
        <f t="shared" si="84"/>
        <v>68.410024239511699</v>
      </c>
      <c r="AE564" s="1">
        <f t="shared" si="88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1512</v>
      </c>
      <c r="F565">
        <v>20</v>
      </c>
      <c r="J565" s="345">
        <v>57.753086419753053</v>
      </c>
      <c r="W565" s="335">
        <f>+VLOOKUP(A565,infradensité!$A$2:$B$67,2,FALSE)</f>
        <v>0.45</v>
      </c>
      <c r="X565" s="335">
        <v>1.3</v>
      </c>
      <c r="Y565" s="336">
        <f t="shared" si="85"/>
        <v>33.78555555555554</v>
      </c>
      <c r="Z565" s="336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36">
        <f t="shared" si="86"/>
        <v>76.844476091640658</v>
      </c>
      <c r="AD565" s="337">
        <f t="shared" si="84"/>
        <v>74.013040573723401</v>
      </c>
      <c r="AE565" s="1">
        <f t="shared" si="88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1512</v>
      </c>
      <c r="F566">
        <v>21</v>
      </c>
      <c r="J566" s="345">
        <v>62.215999999999966</v>
      </c>
      <c r="W566" s="335">
        <f>+VLOOKUP(A566,infradensité!$A$2:$B$67,2,FALSE)</f>
        <v>0.45</v>
      </c>
      <c r="X566" s="335">
        <v>1.3</v>
      </c>
      <c r="Y566" s="336">
        <f t="shared" si="85"/>
        <v>36.396359999999987</v>
      </c>
      <c r="Z566" s="336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36">
        <f t="shared" si="86"/>
        <v>82.615396184113948</v>
      </c>
      <c r="AD566" s="337">
        <f t="shared" si="84"/>
        <v>79.729936137877303</v>
      </c>
      <c r="AE566" s="1">
        <f t="shared" si="88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1512</v>
      </c>
      <c r="F567">
        <v>22</v>
      </c>
      <c r="J567" s="345">
        <v>66.761580246913553</v>
      </c>
      <c r="W567" s="335">
        <f>+VLOOKUP(A567,infradensité!$A$2:$B$67,2,FALSE)</f>
        <v>0.45</v>
      </c>
      <c r="X567" s="335">
        <v>1.3</v>
      </c>
      <c r="Y567" s="336">
        <f t="shared" si="85"/>
        <v>39.055524444444437</v>
      </c>
      <c r="Z567" s="336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36">
        <f t="shared" si="86"/>
        <v>88.482746701232585</v>
      </c>
      <c r="AD567" s="337">
        <f t="shared" si="84"/>
        <v>85.549071442673267</v>
      </c>
      <c r="AE567" s="1">
        <f t="shared" si="88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1512</v>
      </c>
      <c r="F568">
        <v>23</v>
      </c>
      <c r="J568" s="345">
        <v>71.380641975308606</v>
      </c>
      <c r="W568" s="335">
        <f>+VLOOKUP(A568,infradensité!$A$2:$B$67,2,FALSE)</f>
        <v>0.45</v>
      </c>
      <c r="X568" s="335">
        <v>1.3</v>
      </c>
      <c r="Y568" s="336">
        <f t="shared" si="85"/>
        <v>41.757675555555537</v>
      </c>
      <c r="Z568" s="336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36">
        <f t="shared" si="86"/>
        <v>94.434946952802079</v>
      </c>
      <c r="AD568" s="337">
        <f t="shared" si="84"/>
        <v>91.458846827017339</v>
      </c>
      <c r="AE568" s="1">
        <f t="shared" si="88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1512</v>
      </c>
      <c r="F569">
        <v>24</v>
      </c>
      <c r="J569" s="345">
        <v>76.063999999999965</v>
      </c>
      <c r="W569" s="335">
        <f>+VLOOKUP(A569,infradensité!$A$2:$B$67,2,FALSE)</f>
        <v>0.45</v>
      </c>
      <c r="X569" s="335">
        <v>1.3</v>
      </c>
      <c r="Y569" s="336">
        <f t="shared" si="85"/>
        <v>44.497439999999983</v>
      </c>
      <c r="Z569" s="336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36">
        <f t="shared" si="86"/>
        <v>100.46045081397104</v>
      </c>
      <c r="AD569" s="337">
        <f t="shared" si="84"/>
        <v>97.447698883386551</v>
      </c>
      <c r="AE569" s="1">
        <f t="shared" si="88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1512</v>
      </c>
      <c r="F570">
        <v>25</v>
      </c>
      <c r="J570" s="345">
        <v>80.80246913580244</v>
      </c>
      <c r="W570" s="335">
        <f>+VLOOKUP(A570,infradensité!$A$2:$B$67,2,FALSE)</f>
        <v>0.45</v>
      </c>
      <c r="X570" s="335">
        <v>1.3</v>
      </c>
      <c r="Y570" s="336">
        <f t="shared" si="85"/>
        <v>47.269444444444431</v>
      </c>
      <c r="Z570" s="336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36">
        <f t="shared" si="86"/>
        <v>106.54774368757525</v>
      </c>
      <c r="AD570" s="337">
        <f t="shared" si="84"/>
        <v>103.50409725077314</v>
      </c>
      <c r="AE570" s="1">
        <f t="shared" si="88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1512</v>
      </c>
      <c r="F571">
        <v>26</v>
      </c>
      <c r="J571" s="345">
        <v>85.586864197530844</v>
      </c>
      <c r="W571" s="335">
        <f>+VLOOKUP(A571,infradensité!$A$2:$B$67,2,FALSE)</f>
        <v>0.45</v>
      </c>
      <c r="X571" s="335">
        <v>1.3</v>
      </c>
      <c r="Y571" s="336">
        <f t="shared" si="85"/>
        <v>50.06831555555555</v>
      </c>
      <c r="Z571" s="336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36">
        <f t="shared" si="86"/>
        <v>112.68533975703583</v>
      </c>
      <c r="AD571" s="337">
        <f t="shared" si="84"/>
        <v>109.61654172230554</v>
      </c>
      <c r="AE571" s="1">
        <f t="shared" si="88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1512</v>
      </c>
      <c r="F572">
        <v>27</v>
      </c>
      <c r="J572" s="345">
        <v>90.407999999999987</v>
      </c>
      <c r="W572" s="335">
        <f>+VLOOKUP(A572,infradensité!$A$2:$B$67,2,FALSE)</f>
        <v>0.45</v>
      </c>
      <c r="X572" s="335">
        <v>1.3</v>
      </c>
      <c r="Y572" s="336">
        <f t="shared" si="85"/>
        <v>52.888680000000001</v>
      </c>
      <c r="Z572" s="336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36">
        <f t="shared" si="86"/>
        <v>118.86177948919014</v>
      </c>
      <c r="AD572" s="337">
        <f t="shared" si="84"/>
        <v>115.77355962311299</v>
      </c>
      <c r="AE572" s="1">
        <f t="shared" si="88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1512</v>
      </c>
      <c r="F573">
        <v>28</v>
      </c>
      <c r="J573" s="345">
        <v>95.256691358024668</v>
      </c>
      <c r="W573" s="335">
        <f>+VLOOKUP(A573,infradensité!$A$2:$B$67,2,FALSE)</f>
        <v>0.45</v>
      </c>
      <c r="X573" s="335">
        <v>1.3</v>
      </c>
      <c r="Y573" s="336">
        <f t="shared" si="85"/>
        <v>55.725164444444438</v>
      </c>
      <c r="Z573" s="336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36">
        <f t="shared" si="86"/>
        <v>125.06562735268547</v>
      </c>
      <c r="AD573" s="337">
        <f t="shared" si="84"/>
        <v>121.9637034209378</v>
      </c>
      <c r="AE573" s="1">
        <f t="shared" si="88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1512</v>
      </c>
      <c r="F574">
        <v>29</v>
      </c>
      <c r="J574" s="345">
        <v>100.12375308641973</v>
      </c>
      <c r="W574" s="335">
        <f>+VLOOKUP(A574,infradensité!$A$2:$B$67,2,FALSE)</f>
        <v>0.45</v>
      </c>
      <c r="X574" s="335">
        <v>1.3</v>
      </c>
      <c r="Y574" s="336">
        <f t="shared" si="85"/>
        <v>58.572395555555545</v>
      </c>
      <c r="Z574" s="336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36">
        <f t="shared" si="86"/>
        <v>131.28546972270053</v>
      </c>
      <c r="AD574" s="337">
        <f t="shared" si="84"/>
        <v>128.175548537693</v>
      </c>
      <c r="AE574" s="1">
        <f t="shared" si="88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1512</v>
      </c>
      <c r="F575" s="347">
        <v>30</v>
      </c>
      <c r="J575" s="345">
        <v>104.99999999999997</v>
      </c>
      <c r="W575" s="335">
        <f>+VLOOKUP(A575,infradensité!$A$2:$B$67,2,FALSE)</f>
        <v>0.45</v>
      </c>
      <c r="X575" s="335">
        <v>1.3</v>
      </c>
      <c r="Y575" s="336">
        <f t="shared" si="85"/>
        <v>61.42499999999999</v>
      </c>
      <c r="Z575" s="336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36">
        <f t="shared" si="86"/>
        <v>137.5099129469848</v>
      </c>
      <c r="AD575" s="337">
        <f t="shared" si="84"/>
        <v>134.39769133484265</v>
      </c>
      <c r="AE575" s="1">
        <f t="shared" si="88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1512</v>
      </c>
      <c r="F576">
        <v>31</v>
      </c>
      <c r="J576" s="345">
        <v>65.666666666666671</v>
      </c>
      <c r="W576" s="335">
        <f>+VLOOKUP(A576,infradensité!$A$2:$B$67,2,FALSE)</f>
        <v>0.45</v>
      </c>
      <c r="X576" s="335">
        <v>1.3</v>
      </c>
      <c r="Y576" s="336">
        <f t="shared" si="85"/>
        <v>38.415000000000006</v>
      </c>
      <c r="Z576" s="336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36">
        <f t="shared" si="86"/>
        <v>87.07037368643573</v>
      </c>
      <c r="AD576" s="337">
        <f t="shared" si="84"/>
        <v>112.29014331671027</v>
      </c>
      <c r="AE576" s="1">
        <f t="shared" si="88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1512</v>
      </c>
      <c r="F577">
        <v>32</v>
      </c>
      <c r="J577" s="345">
        <v>73.333333333333329</v>
      </c>
      <c r="W577" s="335">
        <f>+VLOOKUP(A577,infradensité!$A$2:$B$67,2,FALSE)</f>
        <v>0.45</v>
      </c>
      <c r="X577" s="335">
        <v>1.3</v>
      </c>
      <c r="Y577" s="336">
        <f t="shared" si="85"/>
        <v>42.900000000000006</v>
      </c>
      <c r="Z577" s="336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36">
        <f t="shared" si="86"/>
        <v>96.948365355203165</v>
      </c>
      <c r="AD577" s="337">
        <f t="shared" si="84"/>
        <v>92.009369520819448</v>
      </c>
      <c r="AE577" s="1">
        <f t="shared" si="88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1512</v>
      </c>
      <c r="F578">
        <v>33</v>
      </c>
      <c r="J578" s="345">
        <v>81</v>
      </c>
      <c r="W578" s="335">
        <f>+VLOOKUP(A578,infradensité!$A$2:$B$67,2,FALSE)</f>
        <v>0.45</v>
      </c>
      <c r="X578" s="335">
        <v>1.3</v>
      </c>
      <c r="Y578" s="336">
        <f t="shared" si="85"/>
        <v>47.385000000000005</v>
      </c>
      <c r="Z578" s="336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36">
        <f t="shared" si="86"/>
        <v>106.80131246670824</v>
      </c>
      <c r="AD578" s="337">
        <f t="shared" si="84"/>
        <v>101.8748389109557</v>
      </c>
      <c r="AE578" s="1">
        <f t="shared" si="88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1512</v>
      </c>
      <c r="F579">
        <v>34</v>
      </c>
      <c r="J579" s="345">
        <v>88.666666666666671</v>
      </c>
      <c r="W579" s="335">
        <f>+VLOOKUP(A579,infradensité!$A$2:$B$67,2,FALSE)</f>
        <v>0.45</v>
      </c>
      <c r="X579" s="335">
        <v>1.3</v>
      </c>
      <c r="Y579" s="336">
        <f t="shared" si="85"/>
        <v>51.870000000000012</v>
      </c>
      <c r="Z579" s="336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36">
        <f t="shared" si="86"/>
        <v>116.63185516704182</v>
      </c>
      <c r="AD579" s="337">
        <f t="shared" si="84"/>
        <v>111.71658381687503</v>
      </c>
      <c r="AE579" s="1">
        <f t="shared" si="88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1512</v>
      </c>
      <c r="F580">
        <v>35</v>
      </c>
      <c r="J580" s="345">
        <v>96.333333333333343</v>
      </c>
      <c r="W580" s="335">
        <f>+VLOOKUP(A580,infradensité!$A$2:$B$67,2,FALSE)</f>
        <v>0.45</v>
      </c>
      <c r="X580" s="335">
        <v>1.3</v>
      </c>
      <c r="Y580" s="336">
        <f t="shared" si="85"/>
        <v>56.355000000000011</v>
      </c>
      <c r="Z580" s="336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36">
        <f t="shared" si="86"/>
        <v>126.44215094212161</v>
      </c>
      <c r="AD580" s="337">
        <f t="shared" si="84"/>
        <v>121.53700305458172</v>
      </c>
      <c r="AE580" s="1">
        <f t="shared" si="88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1512</v>
      </c>
      <c r="F581">
        <v>36</v>
      </c>
      <c r="J581" s="345">
        <v>104</v>
      </c>
      <c r="W581" s="335">
        <f>+VLOOKUP(A581,infradensité!$A$2:$B$67,2,FALSE)</f>
        <v>0.45</v>
      </c>
      <c r="X581" s="335">
        <v>1.3</v>
      </c>
      <c r="Y581" s="336">
        <f t="shared" si="85"/>
        <v>60.840000000000011</v>
      </c>
      <c r="Z581" s="336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36">
        <f t="shared" si="86"/>
        <v>136.23399433545896</v>
      </c>
      <c r="AD581" s="337">
        <f t="shared" si="84"/>
        <v>131.33807263879029</v>
      </c>
      <c r="AE581" s="1">
        <f t="shared" si="88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1512</v>
      </c>
      <c r="F582">
        <v>37</v>
      </c>
      <c r="J582" s="345">
        <v>111.66666666666667</v>
      </c>
      <c r="W582" s="335">
        <f>+VLOOKUP(A582,infradensité!$A$2:$B$67,2,FALSE)</f>
        <v>0.45</v>
      </c>
      <c r="X582" s="335">
        <v>1.3</v>
      </c>
      <c r="Y582" s="336">
        <f t="shared" si="85"/>
        <v>65.325000000000017</v>
      </c>
      <c r="Z582" s="336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36">
        <f t="shared" si="86"/>
        <v>146.00890030376522</v>
      </c>
      <c r="AD582" s="337">
        <f t="shared" si="84"/>
        <v>141.12144731961209</v>
      </c>
      <c r="AE582" s="1">
        <f t="shared" si="88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1512</v>
      </c>
      <c r="F583">
        <v>38</v>
      </c>
      <c r="J583" s="345">
        <v>119.33333333333334</v>
      </c>
      <c r="W583" s="335">
        <f>+VLOOKUP(A583,infradensité!$A$2:$B$67,2,FALSE)</f>
        <v>0.45</v>
      </c>
      <c r="X583" s="335">
        <v>1.3</v>
      </c>
      <c r="Y583" s="336">
        <f t="shared" si="85"/>
        <v>69.810000000000016</v>
      </c>
      <c r="Z583" s="336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36">
        <f t="shared" si="86"/>
        <v>155.76816400389893</v>
      </c>
      <c r="AD583" s="337">
        <f t="shared" si="84"/>
        <v>150.88853215383207</v>
      </c>
      <c r="AE583" s="1">
        <f t="shared" si="88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1512</v>
      </c>
      <c r="F584">
        <v>39</v>
      </c>
      <c r="J584" s="345">
        <v>127</v>
      </c>
      <c r="W584" s="335">
        <f>+VLOOKUP(A584,infradensité!$A$2:$B$67,2,FALSE)</f>
        <v>0.45</v>
      </c>
      <c r="X584" s="335">
        <v>1.3</v>
      </c>
      <c r="Y584" s="336">
        <f t="shared" si="85"/>
        <v>74.295000000000016</v>
      </c>
      <c r="Z584" s="336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36">
        <f t="shared" si="86"/>
        <v>165.51290476666856</v>
      </c>
      <c r="AD584" s="337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1512</v>
      </c>
      <c r="F585">
        <v>40</v>
      </c>
      <c r="J585" s="345">
        <v>134.66666666666669</v>
      </c>
      <c r="W585" s="335">
        <f>+VLOOKUP(A585,infradensité!$A$2:$B$67,2,FALSE)</f>
        <v>0.45</v>
      </c>
      <c r="X585" s="335">
        <v>1.3</v>
      </c>
      <c r="Y585" s="336">
        <f t="shared" si="85"/>
        <v>78.780000000000015</v>
      </c>
      <c r="Z585" s="336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36">
        <f t="shared" si="86"/>
        <v>175.24409914490556</v>
      </c>
      <c r="AD585" s="337">
        <f t="shared" si="91"/>
        <v>170.37850195578704</v>
      </c>
      <c r="AE585" s="1">
        <f t="shared" si="88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1512</v>
      </c>
      <c r="F586">
        <v>41</v>
      </c>
      <c r="J586" s="345">
        <v>142.33333333333334</v>
      </c>
      <c r="W586" s="335">
        <f>+VLOOKUP(A586,infradensité!$A$2:$B$67,2,FALSE)</f>
        <v>0.45</v>
      </c>
      <c r="X586" s="335">
        <v>1.3</v>
      </c>
      <c r="Y586" s="336">
        <f t="shared" si="85"/>
        <v>83.265000000000015</v>
      </c>
      <c r="Z586" s="336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36">
        <f t="shared" si="86"/>
        <v>184.96260621942577</v>
      </c>
      <c r="AD586" s="337">
        <f t="shared" si="91"/>
        <v>180.10335268216568</v>
      </c>
      <c r="AE586" s="1">
        <f t="shared" si="88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1512</v>
      </c>
      <c r="F587">
        <v>42</v>
      </c>
      <c r="J587" s="345">
        <v>150</v>
      </c>
      <c r="W587" s="335">
        <f>+VLOOKUP(A587,infradensité!$A$2:$B$67,2,FALSE)</f>
        <v>0.45</v>
      </c>
      <c r="X587" s="335">
        <v>1.3</v>
      </c>
      <c r="Y587" s="336">
        <f t="shared" si="85"/>
        <v>87.750000000000014</v>
      </c>
      <c r="Z587" s="336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36">
        <f t="shared" si="86"/>
        <v>194.66918729679799</v>
      </c>
      <c r="AD587" s="337">
        <f t="shared" si="91"/>
        <v>189.81589675811188</v>
      </c>
      <c r="AE587" s="1">
        <f t="shared" si="88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1512</v>
      </c>
      <c r="F588">
        <v>43</v>
      </c>
      <c r="J588" s="345">
        <v>157.66666666666669</v>
      </c>
      <c r="W588" s="335">
        <f>+VLOOKUP(A588,infradensité!$A$2:$B$67,2,FALSE)</f>
        <v>0.45</v>
      </c>
      <c r="X588" s="335">
        <v>1.3</v>
      </c>
      <c r="Y588" s="336">
        <f t="shared" si="85"/>
        <v>92.235000000000028</v>
      </c>
      <c r="Z588" s="336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36">
        <f t="shared" si="86"/>
        <v>204.36452146539247</v>
      </c>
      <c r="AD588" s="337">
        <f t="shared" si="91"/>
        <v>199.51685438109524</v>
      </c>
      <c r="AE588" s="1">
        <f t="shared" si="88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1512</v>
      </c>
      <c r="F589">
        <v>44</v>
      </c>
      <c r="J589" s="346">
        <v>165.33333333333334</v>
      </c>
      <c r="W589" s="335">
        <f>+VLOOKUP(A589,infradensité!$A$2:$B$67,2,FALSE)</f>
        <v>0.45</v>
      </c>
      <c r="X589" s="335">
        <v>1.3</v>
      </c>
      <c r="Y589" s="336">
        <f t="shared" si="85"/>
        <v>96.720000000000013</v>
      </c>
      <c r="Z589" s="336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36">
        <f t="shared" si="86"/>
        <v>214.04921803989632</v>
      </c>
      <c r="AD589" s="337">
        <f t="shared" si="91"/>
        <v>209.20686975264439</v>
      </c>
      <c r="AE589" s="1">
        <f t="shared" si="88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1512</v>
      </c>
      <c r="F590">
        <v>45</v>
      </c>
      <c r="J590" s="345">
        <v>173</v>
      </c>
      <c r="W590" s="335">
        <f>+VLOOKUP(A590,infradensité!$A$2:$B$67,2,FALSE)</f>
        <v>0.45</v>
      </c>
      <c r="X590" s="335">
        <v>1.3</v>
      </c>
      <c r="Y590" s="336">
        <f t="shared" si="85"/>
        <v>101.20500000000001</v>
      </c>
      <c r="Z590" s="336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36">
        <f t="shared" si="86"/>
        <v>223.72382663226168</v>
      </c>
      <c r="AD590" s="337">
        <f t="shared" si="91"/>
        <v>218.886522336079</v>
      </c>
      <c r="AE590" s="1">
        <f t="shared" si="88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1512</v>
      </c>
      <c r="F591">
        <v>46</v>
      </c>
      <c r="J591" s="345">
        <v>106.4</v>
      </c>
      <c r="W591" s="335">
        <f>+VLOOKUP(A591,infradensité!$A$2:$B$67,2,FALSE)</f>
        <v>0.45</v>
      </c>
      <c r="X591" s="335">
        <v>1.3</v>
      </c>
      <c r="Y591" s="336">
        <f t="shared" si="85"/>
        <v>62.244000000000014</v>
      </c>
      <c r="Z591" s="336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36">
        <f t="shared" si="86"/>
        <v>139.29572121624983</v>
      </c>
      <c r="AD591" s="337">
        <f t="shared" si="91"/>
        <v>181.50977392425574</v>
      </c>
      <c r="AE591" s="1">
        <f t="shared" si="88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1512</v>
      </c>
      <c r="F592">
        <v>47</v>
      </c>
      <c r="J592" s="345">
        <v>113.8</v>
      </c>
      <c r="W592" s="335">
        <f>+VLOOKUP(A592,infradensité!$A$2:$B$67,2,FALSE)</f>
        <v>0.45</v>
      </c>
      <c r="X592" s="335">
        <v>1.3</v>
      </c>
      <c r="Y592" s="336">
        <f t="shared" si="85"/>
        <v>66.573000000000008</v>
      </c>
      <c r="Z592" s="336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36">
        <f t="shared" si="86"/>
        <v>148.72604142186006</v>
      </c>
      <c r="AD592" s="337">
        <f t="shared" si="91"/>
        <v>144.01088131905493</v>
      </c>
      <c r="AE592" s="1">
        <f t="shared" si="88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1512</v>
      </c>
      <c r="F593">
        <v>48</v>
      </c>
      <c r="J593" s="345">
        <v>121.2</v>
      </c>
      <c r="W593" s="335">
        <f>+VLOOKUP(A593,infradensité!$A$2:$B$67,2,FALSE)</f>
        <v>0.45</v>
      </c>
      <c r="X593" s="335">
        <v>1.3</v>
      </c>
      <c r="Y593" s="336">
        <f t="shared" si="85"/>
        <v>70.902000000000015</v>
      </c>
      <c r="Z593" s="336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36">
        <f t="shared" si="86"/>
        <v>158.14209461587754</v>
      </c>
      <c r="AD593" s="337">
        <f t="shared" si="91"/>
        <v>153.4340680188688</v>
      </c>
      <c r="AE593" s="1">
        <f t="shared" si="88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1512</v>
      </c>
      <c r="F594">
        <v>49</v>
      </c>
      <c r="J594" s="345">
        <v>128.6</v>
      </c>
      <c r="W594" s="335">
        <f>+VLOOKUP(A594,infradensité!$A$2:$B$67,2,FALSE)</f>
        <v>0.45</v>
      </c>
      <c r="X594" s="335">
        <v>1.3</v>
      </c>
      <c r="Y594" s="336">
        <f t="shared" si="85"/>
        <v>75.231000000000009</v>
      </c>
      <c r="Z594" s="336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36">
        <f t="shared" si="86"/>
        <v>167.54485107551196</v>
      </c>
      <c r="AD594" s="337">
        <f t="shared" si="91"/>
        <v>162.84347284569475</v>
      </c>
      <c r="AE594" s="1">
        <f t="shared" si="88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1512</v>
      </c>
      <c r="F595">
        <v>50</v>
      </c>
      <c r="J595" s="345">
        <v>136</v>
      </c>
      <c r="W595" s="335">
        <f>+VLOOKUP(A595,infradensité!$A$2:$B$67,2,FALSE)</f>
        <v>0.45</v>
      </c>
      <c r="X595" s="335">
        <v>1.3</v>
      </c>
      <c r="Y595" s="336">
        <f t="shared" si="85"/>
        <v>79.560000000000016</v>
      </c>
      <c r="Z595" s="336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36">
        <f t="shared" si="86"/>
        <v>176.93516310576453</v>
      </c>
      <c r="AD595" s="337">
        <f t="shared" si="91"/>
        <v>172.24000709063824</v>
      </c>
      <c r="AE595" s="1">
        <f t="shared" si="88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1512</v>
      </c>
      <c r="F596">
        <v>51</v>
      </c>
      <c r="J596" s="345">
        <v>143.4</v>
      </c>
      <c r="W596" s="335">
        <f>+VLOOKUP(A596,infradensité!$A$2:$B$67,2,FALSE)</f>
        <v>0.45</v>
      </c>
      <c r="X596" s="335">
        <v>1.3</v>
      </c>
      <c r="Y596" s="336">
        <f t="shared" si="85"/>
        <v>83.88900000000001</v>
      </c>
      <c r="Z596" s="336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36">
        <f t="shared" si="86"/>
        <v>186.31378502241719</v>
      </c>
      <c r="AD596" s="337">
        <f t="shared" si="91"/>
        <v>181.62447406409086</v>
      </c>
      <c r="AE596" s="1">
        <f t="shared" si="88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1512</v>
      </c>
      <c r="F597">
        <v>52</v>
      </c>
      <c r="J597" s="345">
        <v>150.80000000000001</v>
      </c>
      <c r="W597" s="335">
        <f>+VLOOKUP(A597,infradensité!$A$2:$B$67,2,FALSE)</f>
        <v>0.45</v>
      </c>
      <c r="X597" s="335">
        <v>1.3</v>
      </c>
      <c r="Y597" s="336">
        <f t="shared" si="85"/>
        <v>88.218000000000018</v>
      </c>
      <c r="Z597" s="336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36">
        <f t="shared" si="86"/>
        <v>195.6813888927343</v>
      </c>
      <c r="AD597" s="337">
        <f t="shared" si="91"/>
        <v>190.99758695757575</v>
      </c>
      <c r="AE597" s="1">
        <f t="shared" si="88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1512</v>
      </c>
      <c r="F598">
        <v>53</v>
      </c>
      <c r="J598" s="345">
        <v>158.19999999999999</v>
      </c>
      <c r="W598" s="335">
        <f>+VLOOKUP(A598,infradensité!$A$2:$B$67,2,FALSE)</f>
        <v>0.45</v>
      </c>
      <c r="X598" s="335">
        <v>1.3</v>
      </c>
      <c r="Y598" s="336">
        <f t="shared" si="85"/>
        <v>92.547000000000011</v>
      </c>
      <c r="Z598" s="336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36">
        <f t="shared" si="86"/>
        <v>205.03857709878073</v>
      </c>
      <c r="AD598" s="337">
        <f t="shared" si="91"/>
        <v>200.35998299575752</v>
      </c>
      <c r="AE598" s="1">
        <f t="shared" si="88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1512</v>
      </c>
      <c r="F599">
        <v>54</v>
      </c>
      <c r="J599" s="345">
        <v>165.60000000000002</v>
      </c>
      <c r="W599" s="335">
        <f>+VLOOKUP(A599,infradensité!$A$2:$B$67,2,FALSE)</f>
        <v>0.45</v>
      </c>
      <c r="X599" s="335">
        <v>1.3</v>
      </c>
      <c r="Y599" s="336">
        <f t="shared" si="85"/>
        <v>96.876000000000019</v>
      </c>
      <c r="Z599" s="336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36">
        <f t="shared" si="86"/>
        <v>214.38589248354253</v>
      </c>
      <c r="AD599" s="337">
        <f t="shared" si="91"/>
        <v>209.71223479116162</v>
      </c>
      <c r="AE599" s="1">
        <f t="shared" si="88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1512</v>
      </c>
      <c r="F600">
        <v>55</v>
      </c>
      <c r="J600" s="345">
        <v>173</v>
      </c>
      <c r="W600" s="335">
        <f>+VLOOKUP(A600,infradensité!$A$2:$B$67,2,FALSE)</f>
        <v>0.45</v>
      </c>
      <c r="X600" s="335">
        <v>1.3</v>
      </c>
      <c r="Y600" s="336">
        <f t="shared" si="85"/>
        <v>101.20500000000001</v>
      </c>
      <c r="Z600" s="336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36">
        <f t="shared" si="86"/>
        <v>223.72382663226168</v>
      </c>
      <c r="AD600" s="337">
        <f t="shared" si="91"/>
        <v>219.05485955790209</v>
      </c>
      <c r="AE600" s="1">
        <f t="shared" si="88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1512</v>
      </c>
      <c r="F601">
        <v>56</v>
      </c>
      <c r="J601" s="345">
        <v>180.4</v>
      </c>
      <c r="W601" s="335">
        <f>+VLOOKUP(A601,infradensité!$A$2:$B$67,2,FALSE)</f>
        <v>0.45</v>
      </c>
      <c r="X601" s="335">
        <v>1.3</v>
      </c>
      <c r="Y601" s="336">
        <f t="shared" si="85"/>
        <v>105.53400000000002</v>
      </c>
      <c r="Z601" s="336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36">
        <f t="shared" si="86"/>
        <v>233.05282669689112</v>
      </c>
      <c r="AD601" s="337">
        <f t="shared" si="91"/>
        <v>228.3883266645764</v>
      </c>
      <c r="AE601" s="1">
        <f t="shared" si="88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1512</v>
      </c>
      <c r="F602">
        <v>57</v>
      </c>
      <c r="J602" s="345">
        <v>187.8</v>
      </c>
      <c r="W602" s="335">
        <f>+VLOOKUP(A602,infradensité!$A$2:$B$67,2,FALSE)</f>
        <v>0.45</v>
      </c>
      <c r="X602" s="335">
        <v>1.3</v>
      </c>
      <c r="Y602" s="336">
        <f t="shared" si="85"/>
        <v>109.86300000000001</v>
      </c>
      <c r="Z602" s="336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36">
        <f t="shared" si="86"/>
        <v>242.37330106925467</v>
      </c>
      <c r="AD602" s="337">
        <f t="shared" si="91"/>
        <v>237.71306388307289</v>
      </c>
      <c r="AE602" s="1">
        <f t="shared" si="88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1512</v>
      </c>
      <c r="F603">
        <v>58</v>
      </c>
      <c r="J603" s="345">
        <v>195.2</v>
      </c>
      <c r="W603" s="335">
        <f>+VLOOKUP(A603,infradensité!$A$2:$B$67,2,FALSE)</f>
        <v>0.45</v>
      </c>
      <c r="X603" s="335">
        <v>1.3</v>
      </c>
      <c r="Y603" s="336">
        <f t="shared" si="85"/>
        <v>114.19200000000001</v>
      </c>
      <c r="Z603" s="336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36">
        <f t="shared" si="86"/>
        <v>251.68562413487288</v>
      </c>
      <c r="AD603" s="337">
        <f t="shared" si="91"/>
        <v>247.02946260206377</v>
      </c>
      <c r="AE603" s="1">
        <f t="shared" si="88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1512</v>
      </c>
      <c r="F604">
        <v>59</v>
      </c>
      <c r="J604" s="346">
        <v>202.60000000000002</v>
      </c>
      <c r="W604" s="335">
        <f>+VLOOKUP(A604,infradensité!$A$2:$B$67,2,FALSE)</f>
        <v>0.45</v>
      </c>
      <c r="X604" s="335">
        <v>1.3</v>
      </c>
      <c r="Y604" s="336">
        <f t="shared" si="85"/>
        <v>118.52100000000003</v>
      </c>
      <c r="Z604" s="336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36">
        <f t="shared" si="86"/>
        <v>260.99014028565091</v>
      </c>
      <c r="AD604" s="337">
        <f t="shared" si="91"/>
        <v>256.33788221026191</v>
      </c>
      <c r="AE604" s="1">
        <f t="shared" si="88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1512</v>
      </c>
      <c r="F605">
        <v>60</v>
      </c>
      <c r="J605" s="345">
        <v>210</v>
      </c>
      <c r="W605" s="335">
        <f>+VLOOKUP(A605,infradensité!$A$2:$B$67,2,FALSE)</f>
        <v>0.45</v>
      </c>
      <c r="X605" s="335">
        <v>1.3</v>
      </c>
      <c r="Y605" s="336">
        <f t="shared" ref="Y605:Y665" si="92">+X605*W605*J605</f>
        <v>122.85000000000002</v>
      </c>
      <c r="Z605" s="336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36">
        <f t="shared" ref="AC605:AC665" si="93">+(Z605+Y605)*0.475*44/12</f>
        <v>270.2871673298319</v>
      </c>
      <c r="AD605" s="337">
        <f t="shared" si="91"/>
        <v>265.63865380774143</v>
      </c>
      <c r="AE605" s="1">
        <f t="shared" si="88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1512</v>
      </c>
      <c r="F606">
        <v>61</v>
      </c>
      <c r="J606" s="345">
        <v>140.5</v>
      </c>
      <c r="W606" s="335">
        <f>+VLOOKUP(A606,infradensité!$A$2:$B$67,2,FALSE)</f>
        <v>0.45</v>
      </c>
      <c r="X606" s="335">
        <v>1.3</v>
      </c>
      <c r="Y606" s="336">
        <f t="shared" si="92"/>
        <v>82.19250000000001</v>
      </c>
      <c r="Z606" s="336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36">
        <f t="shared" si="93"/>
        <v>182.63972749096828</v>
      </c>
      <c r="AD606" s="337">
        <f t="shared" si="91"/>
        <v>226.46344741040008</v>
      </c>
      <c r="AE606" s="1">
        <f t="shared" si="88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1512</v>
      </c>
      <c r="F607">
        <v>62</v>
      </c>
      <c r="J607" s="345">
        <v>147</v>
      </c>
      <c r="W607" s="335">
        <f>+VLOOKUP(A607,infradensité!$A$2:$B$67,2,FALSE)</f>
        <v>0.45</v>
      </c>
      <c r="X607" s="335">
        <v>1.3</v>
      </c>
      <c r="Y607" s="336">
        <f t="shared" si="92"/>
        <v>85.995000000000005</v>
      </c>
      <c r="Z607" s="336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36">
        <f t="shared" si="93"/>
        <v>190.87233517990808</v>
      </c>
      <c r="AD607" s="337">
        <f t="shared" si="91"/>
        <v>186.75603133543819</v>
      </c>
      <c r="AE607" s="1">
        <f t="shared" si="88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1512</v>
      </c>
      <c r="F608">
        <v>63</v>
      </c>
      <c r="J608" s="345">
        <v>153.5</v>
      </c>
      <c r="W608" s="335">
        <f>+VLOOKUP(A608,infradensité!$A$2:$B$67,2,FALSE)</f>
        <v>0.45</v>
      </c>
      <c r="X608" s="335">
        <v>1.3</v>
      </c>
      <c r="Y608" s="336">
        <f t="shared" si="92"/>
        <v>89.797500000000014</v>
      </c>
      <c r="Z608" s="336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36">
        <f t="shared" si="93"/>
        <v>199.09667515084649</v>
      </c>
      <c r="AD608" s="337">
        <f t="shared" si="91"/>
        <v>194.9845051653773</v>
      </c>
      <c r="AE608" s="1">
        <f t="shared" si="88"/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1512</v>
      </c>
      <c r="F609">
        <v>64</v>
      </c>
      <c r="J609" s="345">
        <v>160</v>
      </c>
      <c r="W609" s="335">
        <f>+VLOOKUP(A609,infradensité!$A$2:$B$67,2,FALSE)</f>
        <v>0.45</v>
      </c>
      <c r="X609" s="335">
        <v>1.3</v>
      </c>
      <c r="Y609" s="336">
        <f t="shared" si="92"/>
        <v>93.600000000000009</v>
      </c>
      <c r="Z609" s="336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36">
        <f t="shared" si="93"/>
        <v>207.31313753029789</v>
      </c>
      <c r="AD609" s="337">
        <f t="shared" si="91"/>
        <v>203.20490634057219</v>
      </c>
      <c r="AE609" s="1">
        <f t="shared" si="88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1512</v>
      </c>
      <c r="F610">
        <v>65</v>
      </c>
      <c r="J610" s="345">
        <v>166.5</v>
      </c>
      <c r="W610" s="335">
        <f>+VLOOKUP(A610,infradensité!$A$2:$B$67,2,FALSE)</f>
        <v>0.45</v>
      </c>
      <c r="X610" s="335">
        <v>1.3</v>
      </c>
      <c r="Y610" s="336">
        <f t="shared" si="92"/>
        <v>97.402500000000018</v>
      </c>
      <c r="Z610" s="336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36">
        <f t="shared" si="93"/>
        <v>215.52207895313822</v>
      </c>
      <c r="AD610" s="337">
        <f t="shared" si="91"/>
        <v>211.41760824171806</v>
      </c>
      <c r="AE610" s="1">
        <f t="shared" ref="AE610:AE625" si="95">+SUM($AD$545:$AD$625)/80</f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1512</v>
      </c>
      <c r="F611">
        <v>66</v>
      </c>
      <c r="J611" s="345">
        <v>173</v>
      </c>
      <c r="W611" s="335">
        <f>+VLOOKUP(A611,infradensité!$A$2:$B$67,2,FALSE)</f>
        <v>0.45</v>
      </c>
      <c r="X611" s="335">
        <v>1.3</v>
      </c>
      <c r="Y611" s="336">
        <f t="shared" si="92"/>
        <v>101.20500000000001</v>
      </c>
      <c r="Z611" s="336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36">
        <f t="shared" si="93"/>
        <v>223.72382663226168</v>
      </c>
      <c r="AD611" s="337">
        <f t="shared" si="91"/>
        <v>219.62295279269995</v>
      </c>
      <c r="AE611" s="1">
        <f t="shared" si="95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1512</v>
      </c>
      <c r="F612">
        <v>67</v>
      </c>
      <c r="J612" s="345">
        <v>179.5</v>
      </c>
      <c r="W612" s="335">
        <f>+VLOOKUP(A612,infradensité!$A$2:$B$67,2,FALSE)</f>
        <v>0.45</v>
      </c>
      <c r="X612" s="335">
        <v>1.3</v>
      </c>
      <c r="Y612" s="336">
        <f t="shared" si="92"/>
        <v>105.00750000000001</v>
      </c>
      <c r="Z612" s="336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36">
        <f t="shared" si="93"/>
        <v>231.9186817994167</v>
      </c>
      <c r="AD612" s="337">
        <f t="shared" si="91"/>
        <v>227.82125421583919</v>
      </c>
      <c r="AE612" s="1">
        <f t="shared" si="95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1512</v>
      </c>
      <c r="F613">
        <v>68</v>
      </c>
      <c r="J613" s="345">
        <v>186</v>
      </c>
      <c r="W613" s="335">
        <f>+VLOOKUP(A613,infradensité!$A$2:$B$67,2,FALSE)</f>
        <v>0.45</v>
      </c>
      <c r="X613" s="335">
        <v>1.3</v>
      </c>
      <c r="Y613" s="336">
        <f t="shared" si="92"/>
        <v>108.81000000000002</v>
      </c>
      <c r="Z613" s="336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36">
        <f t="shared" si="93"/>
        <v>240.10692263363944</v>
      </c>
      <c r="AD613" s="337">
        <f t="shared" si="91"/>
        <v>236.01280221652809</v>
      </c>
      <c r="AE613" s="1">
        <f t="shared" si="95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1512</v>
      </c>
      <c r="F614">
        <v>69</v>
      </c>
      <c r="J614" s="345">
        <v>192.5</v>
      </c>
      <c r="W614" s="335">
        <f>+VLOOKUP(A614,infradensité!$A$2:$B$67,2,FALSE)</f>
        <v>0.45</v>
      </c>
      <c r="X614" s="335">
        <v>1.3</v>
      </c>
      <c r="Y614" s="336">
        <f t="shared" si="92"/>
        <v>112.61250000000001</v>
      </c>
      <c r="Z614" s="336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36">
        <f t="shared" si="93"/>
        <v>248.28880676883588</v>
      </c>
      <c r="AD614" s="337">
        <f t="shared" si="91"/>
        <v>244.19786470123768</v>
      </c>
      <c r="AE614" s="1">
        <f t="shared" si="95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1512</v>
      </c>
      <c r="F615">
        <v>70</v>
      </c>
      <c r="J615" s="345">
        <v>199</v>
      </c>
      <c r="W615" s="335">
        <f>+VLOOKUP(A615,infradensité!$A$2:$B$67,2,FALSE)</f>
        <v>0.45</v>
      </c>
      <c r="X615" s="335">
        <v>1.3</v>
      </c>
      <c r="Y615" s="336">
        <f t="shared" si="92"/>
        <v>116.41500000000002</v>
      </c>
      <c r="Z615" s="336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36">
        <f t="shared" si="93"/>
        <v>256.46457345316253</v>
      </c>
      <c r="AD615" s="337">
        <f t="shared" si="91"/>
        <v>252.37669011099922</v>
      </c>
      <c r="AE615" s="1">
        <f t="shared" si="95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1512</v>
      </c>
      <c r="F616">
        <v>71</v>
      </c>
      <c r="J616" s="345">
        <v>205.5</v>
      </c>
      <c r="W616" s="335">
        <f>+VLOOKUP(A616,infradensité!$A$2:$B$67,2,FALSE)</f>
        <v>0.45</v>
      </c>
      <c r="X616" s="335">
        <v>1.3</v>
      </c>
      <c r="Y616" s="336">
        <f t="shared" si="92"/>
        <v>120.21750000000002</v>
      </c>
      <c r="Z616" s="336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36">
        <f t="shared" si="93"/>
        <v>264.63444541835213</v>
      </c>
      <c r="AD616" s="337">
        <f t="shared" si="91"/>
        <v>260.54950943575733</v>
      </c>
      <c r="AE616" s="1">
        <f t="shared" si="95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1512</v>
      </c>
      <c r="F617">
        <v>72</v>
      </c>
      <c r="J617" s="345">
        <v>212</v>
      </c>
      <c r="W617" s="335">
        <f>+VLOOKUP(A617,infradensité!$A$2:$B$67,2,FALSE)</f>
        <v>0.45</v>
      </c>
      <c r="X617" s="335">
        <v>1.3</v>
      </c>
      <c r="Y617" s="336">
        <f t="shared" si="92"/>
        <v>124.02000000000001</v>
      </c>
      <c r="Z617" s="336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36">
        <f t="shared" si="93"/>
        <v>272.79863050588676</v>
      </c>
      <c r="AD617" s="337">
        <f t="shared" si="91"/>
        <v>268.71653796211945</v>
      </c>
      <c r="AE617" s="1">
        <f t="shared" si="95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1512</v>
      </c>
      <c r="F618">
        <v>73</v>
      </c>
      <c r="J618" s="345">
        <v>218.5</v>
      </c>
      <c r="W618" s="335">
        <f>+VLOOKUP(A618,infradensité!$A$2:$B$67,2,FALSE)</f>
        <v>0.45</v>
      </c>
      <c r="X618" s="335">
        <v>1.3</v>
      </c>
      <c r="Y618" s="336">
        <f t="shared" si="92"/>
        <v>127.82250000000002</v>
      </c>
      <c r="Z618" s="336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36">
        <f t="shared" si="93"/>
        <v>280.95732308813155</v>
      </c>
      <c r="AD618" s="337">
        <f t="shared" si="91"/>
        <v>276.87797679700918</v>
      </c>
      <c r="AE618" s="1">
        <f t="shared" si="95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1512</v>
      </c>
      <c r="F619">
        <v>74</v>
      </c>
      <c r="J619" s="346">
        <v>225</v>
      </c>
      <c r="W619" s="335">
        <f>+VLOOKUP(A619,infradensité!$A$2:$B$67,2,FALSE)</f>
        <v>0.45</v>
      </c>
      <c r="X619" s="335">
        <v>1.3</v>
      </c>
      <c r="Y619" s="336">
        <f t="shared" si="92"/>
        <v>131.62500000000003</v>
      </c>
      <c r="Z619" s="336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36">
        <f t="shared" si="93"/>
        <v>289.11070531561194</v>
      </c>
      <c r="AD619" s="337">
        <f t="shared" si="91"/>
        <v>285.03401420187174</v>
      </c>
      <c r="AE619" s="1">
        <f t="shared" si="95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1512</v>
      </c>
      <c r="F620">
        <v>75</v>
      </c>
      <c r="J620" s="345">
        <v>231.5</v>
      </c>
      <c r="W620" s="335">
        <f>+VLOOKUP(A620,infradensité!$A$2:$B$67,2,FALSE)</f>
        <v>0.45</v>
      </c>
      <c r="X620" s="335">
        <v>1.3</v>
      </c>
      <c r="Y620" s="336">
        <f t="shared" si="92"/>
        <v>135.42750000000001</v>
      </c>
      <c r="Z620" s="336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36">
        <f t="shared" si="93"/>
        <v>297.25894821611013</v>
      </c>
      <c r="AD620" s="337">
        <f t="shared" si="91"/>
        <v>293.18482676586103</v>
      </c>
      <c r="AE620" s="1">
        <f t="shared" si="95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1512</v>
      </c>
      <c r="F621">
        <v>76</v>
      </c>
      <c r="J621" s="345">
        <v>238</v>
      </c>
      <c r="W621" s="335">
        <f>+VLOOKUP(A621,infradensité!$A$2:$B$67,2,FALSE)</f>
        <v>0.45</v>
      </c>
      <c r="X621" s="335">
        <v>1.3</v>
      </c>
      <c r="Y621" s="336">
        <f t="shared" si="92"/>
        <v>139.23000000000002</v>
      </c>
      <c r="Z621" s="336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36">
        <f t="shared" si="93"/>
        <v>305.40221266685131</v>
      </c>
      <c r="AD621" s="337">
        <f t="shared" si="91"/>
        <v>301.33058044148072</v>
      </c>
      <c r="AE621" s="1">
        <f t="shared" si="95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1512</v>
      </c>
      <c r="F622">
        <v>77</v>
      </c>
      <c r="J622" s="345">
        <v>244.5</v>
      </c>
      <c r="W622" s="335">
        <f>+VLOOKUP(A622,infradensité!$A$2:$B$67,2,FALSE)</f>
        <v>0.45</v>
      </c>
      <c r="X622" s="335">
        <v>1.3</v>
      </c>
      <c r="Y622" s="336">
        <f t="shared" si="92"/>
        <v>143.03250000000003</v>
      </c>
      <c r="Z622" s="336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36">
        <f t="shared" si="93"/>
        <v>313.54065025749742</v>
      </c>
      <c r="AD622" s="337">
        <f t="shared" si="91"/>
        <v>309.47143146217434</v>
      </c>
      <c r="AE622" s="1">
        <f t="shared" si="95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1512</v>
      </c>
      <c r="F623">
        <v>78</v>
      </c>
      <c r="J623" s="345">
        <v>251</v>
      </c>
      <c r="W623" s="335">
        <f>+VLOOKUP(A623,infradensité!$A$2:$B$67,2,FALSE)</f>
        <v>0.45</v>
      </c>
      <c r="X623" s="335">
        <v>1.3</v>
      </c>
      <c r="Y623" s="336">
        <f t="shared" si="92"/>
        <v>146.83500000000001</v>
      </c>
      <c r="Z623" s="336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36">
        <f t="shared" si="93"/>
        <v>321.67440405879017</v>
      </c>
      <c r="AD623" s="337">
        <f t="shared" si="91"/>
        <v>317.6075271581438</v>
      </c>
      <c r="AE623" s="1">
        <f t="shared" si="95"/>
        <v>152.52304942019458</v>
      </c>
    </row>
    <row r="624" spans="1:31" hidden="1" x14ac:dyDescent="0.25">
      <c r="A624" s="92" t="s">
        <v>367</v>
      </c>
      <c r="B624" s="92" t="s">
        <v>9</v>
      </c>
      <c r="C624" s="92" t="s">
        <v>18</v>
      </c>
      <c r="D624" s="92" t="s">
        <v>1512</v>
      </c>
      <c r="F624">
        <v>79</v>
      </c>
      <c r="J624" s="345">
        <v>257.5</v>
      </c>
      <c r="W624" s="335">
        <f>+VLOOKUP(A624,infradensité!$A$2:$B$67,2,FALSE)</f>
        <v>0.45</v>
      </c>
      <c r="X624" s="335">
        <v>1.3</v>
      </c>
      <c r="Y624" s="336">
        <f t="shared" si="92"/>
        <v>150.63750000000002</v>
      </c>
      <c r="Z624" s="336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36">
        <f t="shared" si="93"/>
        <v>329.80360930933409</v>
      </c>
      <c r="AD624" s="337">
        <f t="shared" si="91"/>
        <v>325.73900668406213</v>
      </c>
      <c r="AE624" s="1">
        <f t="shared" si="95"/>
        <v>152.52304942019458</v>
      </c>
    </row>
    <row r="625" spans="1:33" hidden="1" x14ac:dyDescent="0.25">
      <c r="A625" s="92" t="s">
        <v>367</v>
      </c>
      <c r="B625" s="92" t="s">
        <v>9</v>
      </c>
      <c r="C625" s="92" t="s">
        <v>18</v>
      </c>
      <c r="D625" s="92" t="s">
        <v>1512</v>
      </c>
      <c r="F625">
        <v>80</v>
      </c>
      <c r="J625" s="345">
        <v>264</v>
      </c>
      <c r="W625" s="335">
        <f>+VLOOKUP(A625,infradensité!$A$2:$B$67,2,FALSE)</f>
        <v>0.45</v>
      </c>
      <c r="X625" s="335">
        <v>1.3</v>
      </c>
      <c r="Y625" s="336">
        <f t="shared" si="92"/>
        <v>154.44000000000003</v>
      </c>
      <c r="Z625" s="336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36">
        <f t="shared" si="93"/>
        <v>337.92839403108087</v>
      </c>
      <c r="AD625" s="337">
        <f t="shared" si="91"/>
        <v>333.86600167020748</v>
      </c>
      <c r="AE625" s="1">
        <f t="shared" si="95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1518</v>
      </c>
      <c r="F626">
        <v>0</v>
      </c>
      <c r="J626" s="345"/>
      <c r="W626" s="335">
        <f>+VLOOKUP(A626,infradensité!$A$2:$B$67,2,FALSE)</f>
        <v>0.46</v>
      </c>
      <c r="X626" s="335">
        <v>1.3</v>
      </c>
      <c r="Y626" s="336">
        <f t="shared" si="92"/>
        <v>0</v>
      </c>
      <c r="Z626" s="336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36">
        <f t="shared" si="93"/>
        <v>0</v>
      </c>
      <c r="AD626" s="337">
        <f t="shared" si="91"/>
        <v>0</v>
      </c>
      <c r="AE626" s="1">
        <f t="shared" ref="AE626:AE636" si="98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1518</v>
      </c>
      <c r="F627" s="92">
        <v>19</v>
      </c>
      <c r="H627" s="4">
        <v>1250</v>
      </c>
      <c r="J627" s="4">
        <v>87.500000000000014</v>
      </c>
      <c r="W627" s="335">
        <f>+VLOOKUP(A627,infradensité!$A$2:$B$67,2,FALSE)</f>
        <v>0.46</v>
      </c>
      <c r="X627" s="335">
        <v>1.3</v>
      </c>
      <c r="Y627" s="336">
        <f t="shared" si="92"/>
        <v>52.325000000000017</v>
      </c>
      <c r="Z627" s="336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36">
        <f t="shared" si="93"/>
        <v>117.62799280468748</v>
      </c>
      <c r="AD627" s="337">
        <f t="shared" si="91"/>
        <v>1117.4659316445311</v>
      </c>
      <c r="AE627" s="1">
        <f t="shared" si="98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1518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5">
        <f>+VLOOKUP(A628,infradensité!$A$2:$B$67,2,FALSE)</f>
        <v>0.46</v>
      </c>
      <c r="X628" s="335">
        <v>1.3</v>
      </c>
      <c r="Y628" s="336">
        <f t="shared" si="92"/>
        <v>33.488000000000007</v>
      </c>
      <c r="Z628" s="336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36">
        <f t="shared" si="93"/>
        <v>76.18607486224613</v>
      </c>
      <c r="AD628" s="337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1518</v>
      </c>
      <c r="F629" s="92">
        <v>24</v>
      </c>
      <c r="H629" s="4">
        <v>800</v>
      </c>
      <c r="J629" s="4">
        <v>120</v>
      </c>
      <c r="W629" s="335">
        <f>+VLOOKUP(A629,infradensité!$A$2:$B$67,2,FALSE)</f>
        <v>0.46</v>
      </c>
      <c r="X629" s="335">
        <v>1.3</v>
      </c>
      <c r="Y629" s="336">
        <f t="shared" si="92"/>
        <v>71.760000000000005</v>
      </c>
      <c r="Z629" s="336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36">
        <f t="shared" si="93"/>
        <v>160.0067319394324</v>
      </c>
      <c r="AD629" s="337">
        <f t="shared" si="91"/>
        <v>590.48201700419634</v>
      </c>
      <c r="AE629" s="1">
        <f t="shared" si="98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1518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35">
        <f>+VLOOKUP(A630,infradensité!$A$2:$B$67,2,FALSE)</f>
        <v>0.46</v>
      </c>
      <c r="X630" s="335">
        <v>1.3</v>
      </c>
      <c r="Y630" s="336">
        <f t="shared" si="92"/>
        <v>49.335000000000008</v>
      </c>
      <c r="Z630" s="336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36">
        <f t="shared" si="93"/>
        <v>111.0780780427768</v>
      </c>
      <c r="AD630" s="337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96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1518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5">
        <f>+VLOOKUP(A631,infradensité!$A$2:$B$67,2,FALSE)</f>
        <v>0.46</v>
      </c>
      <c r="X631" s="335">
        <v>1.3</v>
      </c>
      <c r="Y631" s="336">
        <f t="shared" si="92"/>
        <v>93.288000000000011</v>
      </c>
      <c r="Z631" s="336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36">
        <f t="shared" si="93"/>
        <v>206.63925413557971</v>
      </c>
      <c r="AD631" s="337">
        <f t="shared" si="91"/>
        <v>953.15199653506954</v>
      </c>
      <c r="AE631" s="1">
        <f t="shared" si="98"/>
        <v>170.08623791868141</v>
      </c>
      <c r="AG631" s="296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1518</v>
      </c>
      <c r="F632" s="92">
        <v>32</v>
      </c>
      <c r="H632" s="4">
        <v>550</v>
      </c>
      <c r="J632" s="4">
        <v>181.5</v>
      </c>
      <c r="W632" s="335">
        <f>+VLOOKUP(A632,infradensité!$A$2:$B$67,2,FALSE)</f>
        <v>0.46</v>
      </c>
      <c r="X632" s="335">
        <v>1.3</v>
      </c>
      <c r="Y632" s="336">
        <f t="shared" si="92"/>
        <v>108.53700000000002</v>
      </c>
      <c r="Z632" s="336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36">
        <f t="shared" si="93"/>
        <v>239.51926369573494</v>
      </c>
      <c r="AD632" s="337">
        <f t="shared" si="91"/>
        <v>446.15851783131461</v>
      </c>
      <c r="AE632" s="1">
        <f t="shared" si="98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1518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35">
        <f>+VLOOKUP(A633,infradensité!$A$2:$B$67,2,FALSE)</f>
        <v>0.46</v>
      </c>
      <c r="X633" s="335">
        <v>1.3</v>
      </c>
      <c r="Y633" s="336">
        <f t="shared" si="92"/>
        <v>74.989200000000011</v>
      </c>
      <c r="Z633" s="336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36">
        <f t="shared" si="93"/>
        <v>167.01998763557012</v>
      </c>
      <c r="AD633" s="337">
        <f t="shared" si="91"/>
        <v>0</v>
      </c>
      <c r="AE633" s="1">
        <f t="shared" si="98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1518</v>
      </c>
      <c r="F634" s="92">
        <v>42</v>
      </c>
      <c r="H634" s="4">
        <v>380</v>
      </c>
      <c r="J634" s="4">
        <v>235.6</v>
      </c>
      <c r="W634" s="335">
        <f>+VLOOKUP(A634,infradensité!$A$2:$B$67,2,FALSE)</f>
        <v>0.46</v>
      </c>
      <c r="X634" s="335">
        <v>1.3</v>
      </c>
      <c r="Y634" s="336">
        <f t="shared" si="92"/>
        <v>140.8888</v>
      </c>
      <c r="Z634" s="336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36">
        <f t="shared" si="93"/>
        <v>308.95310405195499</v>
      </c>
      <c r="AD634" s="337">
        <f t="shared" si="91"/>
        <v>2379.8654584376254</v>
      </c>
      <c r="AE634" s="1">
        <f t="shared" si="98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1518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35">
        <f>+VLOOKUP(A635,infradensité!$A$2:$B$67,2,FALSE)</f>
        <v>0.46</v>
      </c>
      <c r="X635" s="335">
        <v>1.3</v>
      </c>
      <c r="Y635" s="336">
        <f t="shared" si="92"/>
        <v>103.81280000000001</v>
      </c>
      <c r="Z635" s="336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36">
        <f t="shared" si="93"/>
        <v>229.34468167072271</v>
      </c>
      <c r="AD635" s="337">
        <f t="shared" si="91"/>
        <v>0</v>
      </c>
      <c r="AE635" s="1">
        <f t="shared" si="98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1518</v>
      </c>
      <c r="F636" s="92">
        <v>55</v>
      </c>
      <c r="H636" s="4">
        <v>280</v>
      </c>
      <c r="J636" s="4">
        <v>280</v>
      </c>
      <c r="W636" s="335">
        <f>+VLOOKUP(A636,infradensité!$A$2:$B$67,2,FALSE)</f>
        <v>0.46</v>
      </c>
      <c r="X636" s="335">
        <v>1.3</v>
      </c>
      <c r="Y636" s="336">
        <f t="shared" si="92"/>
        <v>167.44000000000003</v>
      </c>
      <c r="Z636" s="336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36">
        <f t="shared" si="93"/>
        <v>365.67365126385283</v>
      </c>
      <c r="AD636" s="337">
        <f t="shared" si="91"/>
        <v>3867.6191640747406</v>
      </c>
      <c r="AE636" s="1">
        <f t="shared" si="98"/>
        <v>170.08623791868141</v>
      </c>
    </row>
    <row r="637" spans="1:33" hidden="1" x14ac:dyDescent="0.25">
      <c r="A637" s="92" t="s">
        <v>389</v>
      </c>
      <c r="B637" s="92" t="s">
        <v>144</v>
      </c>
      <c r="C637" s="92" t="s">
        <v>18</v>
      </c>
      <c r="D637" s="92" t="s">
        <v>1520</v>
      </c>
      <c r="F637" s="92">
        <v>0</v>
      </c>
      <c r="J637" s="4">
        <f>F637*J639/47</f>
        <v>0</v>
      </c>
      <c r="W637" s="335">
        <f>+VLOOKUP(A637,infradensité!$A$2:$B$67,2,FALSE)</f>
        <v>0.57999999999999996</v>
      </c>
      <c r="X637" s="335">
        <v>1.3</v>
      </c>
      <c r="Y637" s="336">
        <f t="shared" si="92"/>
        <v>0</v>
      </c>
      <c r="Z637" s="336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36">
        <f t="shared" si="93"/>
        <v>0</v>
      </c>
      <c r="AD637" s="337">
        <f t="shared" si="91"/>
        <v>0</v>
      </c>
      <c r="AE637" s="1">
        <f>+SUM($AD$637:$AD$665)/190</f>
        <v>269.60791697541794</v>
      </c>
    </row>
    <row r="638" spans="1:33" ht="30" hidden="1" x14ac:dyDescent="0.25">
      <c r="A638" s="92" t="s">
        <v>389</v>
      </c>
      <c r="B638" s="92" t="s">
        <v>144</v>
      </c>
      <c r="C638" s="92" t="s">
        <v>18</v>
      </c>
      <c r="D638" s="92" t="s">
        <v>1520</v>
      </c>
      <c r="F638" s="92">
        <v>30</v>
      </c>
      <c r="J638" s="96">
        <f>+J639/47*30</f>
        <v>81</v>
      </c>
      <c r="K638" s="351" t="s">
        <v>1519</v>
      </c>
      <c r="W638" s="335">
        <f>+VLOOKUP(A638,infradensité!$A$2:$B$67,2,FALSE)</f>
        <v>0.57999999999999996</v>
      </c>
      <c r="X638" s="335">
        <v>1.3</v>
      </c>
      <c r="Y638" s="336">
        <f t="shared" si="92"/>
        <v>61.073999999999998</v>
      </c>
      <c r="Z638" s="336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36">
        <f t="shared" si="93"/>
        <v>136.74439615020125</v>
      </c>
      <c r="AD638" s="337">
        <f t="shared" si="91"/>
        <v>2051.1659422530188</v>
      </c>
      <c r="AE638" s="1">
        <f t="shared" ref="AE638:AE665" si="100">+SUM($AD$637:$AD$665)/190</f>
        <v>269.60791697541794</v>
      </c>
    </row>
    <row r="639" spans="1:33" hidden="1" x14ac:dyDescent="0.25">
      <c r="A639" s="92" t="s">
        <v>389</v>
      </c>
      <c r="B639" s="92" t="s">
        <v>144</v>
      </c>
      <c r="C639" s="92" t="s">
        <v>18</v>
      </c>
      <c r="D639" s="92" t="s">
        <v>1520</v>
      </c>
      <c r="F639" s="92">
        <v>47</v>
      </c>
      <c r="J639" s="96">
        <v>126.9</v>
      </c>
      <c r="W639" s="335">
        <f>+VLOOKUP(A639,infradensité!$A$2:$B$67,2,FALSE)</f>
        <v>0.57999999999999996</v>
      </c>
      <c r="X639" s="335">
        <v>1.3</v>
      </c>
      <c r="Y639" s="336">
        <f t="shared" si="92"/>
        <v>95.682600000000008</v>
      </c>
      <c r="Z639" s="336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36">
        <f t="shared" si="93"/>
        <v>211.81002161977344</v>
      </c>
      <c r="AD639" s="337">
        <f t="shared" si="91"/>
        <v>2962.712551044785</v>
      </c>
      <c r="AE639" s="1">
        <f t="shared" si="100"/>
        <v>269.60791697541794</v>
      </c>
    </row>
    <row r="640" spans="1:33" hidden="1" x14ac:dyDescent="0.25">
      <c r="A640" s="92" t="s">
        <v>389</v>
      </c>
      <c r="B640" s="92" t="s">
        <v>144</v>
      </c>
      <c r="C640" s="92" t="s">
        <v>18</v>
      </c>
      <c r="D640" s="92" t="s">
        <v>1520</v>
      </c>
      <c r="F640" s="92">
        <v>47</v>
      </c>
      <c r="J640" s="96">
        <v>71.400000000000006</v>
      </c>
      <c r="W640" s="335">
        <f>+VLOOKUP(A640,infradensité!$A$2:$B$67,2,FALSE)</f>
        <v>0.57999999999999996</v>
      </c>
      <c r="X640" s="335">
        <v>1.3</v>
      </c>
      <c r="Y640" s="336">
        <f t="shared" si="92"/>
        <v>53.835600000000007</v>
      </c>
      <c r="Z640" s="336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36">
        <f t="shared" si="93"/>
        <v>120.93370301052239</v>
      </c>
      <c r="AD640" s="337">
        <f t="shared" si="91"/>
        <v>0</v>
      </c>
      <c r="AE640" s="1">
        <f t="shared" si="100"/>
        <v>269.60791697541794</v>
      </c>
    </row>
    <row r="641" spans="1:31" hidden="1" x14ac:dyDescent="0.25">
      <c r="A641" s="92" t="s">
        <v>389</v>
      </c>
      <c r="B641" s="92" t="s">
        <v>144</v>
      </c>
      <c r="C641" s="92" t="s">
        <v>18</v>
      </c>
      <c r="D641" s="92" t="s">
        <v>1520</v>
      </c>
      <c r="F641" s="92">
        <v>55</v>
      </c>
      <c r="J641" s="96">
        <v>108.3</v>
      </c>
      <c r="W641" s="335">
        <f>+VLOOKUP(A641,infradensité!$A$2:$B$67,2,FALSE)</f>
        <v>0.57999999999999996</v>
      </c>
      <c r="X641" s="335">
        <v>1.3</v>
      </c>
      <c r="Y641" s="336">
        <f t="shared" si="92"/>
        <v>81.658199999999994</v>
      </c>
      <c r="Z641" s="336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36">
        <f t="shared" si="93"/>
        <v>181.4822541029495</v>
      </c>
      <c r="AD641" s="337">
        <f t="shared" si="91"/>
        <v>1209.6638284538876</v>
      </c>
      <c r="AE641" s="1">
        <f t="shared" si="100"/>
        <v>269.60791697541794</v>
      </c>
    </row>
    <row r="642" spans="1:31" hidden="1" x14ac:dyDescent="0.25">
      <c r="A642" s="92" t="s">
        <v>389</v>
      </c>
      <c r="B642" s="92" t="s">
        <v>144</v>
      </c>
      <c r="C642" s="92" t="s">
        <v>18</v>
      </c>
      <c r="D642" s="92" t="s">
        <v>1520</v>
      </c>
      <c r="F642" s="92">
        <v>55</v>
      </c>
      <c r="J642" s="96">
        <v>79.2</v>
      </c>
      <c r="W642" s="335">
        <f>+VLOOKUP(A642,infradensité!$A$2:$B$67,2,FALSE)</f>
        <v>0.57999999999999996</v>
      </c>
      <c r="X642" s="335">
        <v>1.3</v>
      </c>
      <c r="Y642" s="336">
        <f t="shared" si="92"/>
        <v>59.716799999999999</v>
      </c>
      <c r="Z642" s="336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36">
        <f t="shared" si="93"/>
        <v>133.78342099832227</v>
      </c>
      <c r="AD642" s="337">
        <f t="shared" si="91"/>
        <v>0</v>
      </c>
      <c r="AE642" s="1">
        <f t="shared" si="100"/>
        <v>269.60791697541794</v>
      </c>
    </row>
    <row r="643" spans="1:31" hidden="1" x14ac:dyDescent="0.25">
      <c r="A643" s="92" t="s">
        <v>389</v>
      </c>
      <c r="B643" s="92" t="s">
        <v>144</v>
      </c>
      <c r="C643" s="92" t="s">
        <v>18</v>
      </c>
      <c r="D643" s="92" t="s">
        <v>1520</v>
      </c>
      <c r="F643" s="92">
        <v>63</v>
      </c>
      <c r="J643" s="4">
        <v>117</v>
      </c>
      <c r="W643" s="335">
        <f>+VLOOKUP(A643,infradensité!$A$2:$B$67,2,FALSE)</f>
        <v>0.57999999999999996</v>
      </c>
      <c r="X643" s="335">
        <v>1.3</v>
      </c>
      <c r="Y643" s="336">
        <f t="shared" si="92"/>
        <v>88.218000000000004</v>
      </c>
      <c r="Z643" s="336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36">
        <f t="shared" si="93"/>
        <v>195.68138889273428</v>
      </c>
      <c r="AD643" s="337">
        <f t="shared" si="91"/>
        <v>1317.8592395642263</v>
      </c>
      <c r="AE643" s="1">
        <f t="shared" si="100"/>
        <v>269.60791697541794</v>
      </c>
    </row>
    <row r="644" spans="1:31" hidden="1" x14ac:dyDescent="0.25">
      <c r="A644" s="92" t="s">
        <v>389</v>
      </c>
      <c r="B644" s="92" t="s">
        <v>144</v>
      </c>
      <c r="C644" s="92" t="s">
        <v>18</v>
      </c>
      <c r="D644" s="92" t="s">
        <v>1520</v>
      </c>
      <c r="F644" s="92">
        <v>63</v>
      </c>
      <c r="J644" s="4">
        <v>92</v>
      </c>
      <c r="W644" s="335">
        <f>+VLOOKUP(A644,infradensité!$A$2:$B$67,2,FALSE)</f>
        <v>0.57999999999999996</v>
      </c>
      <c r="X644" s="335">
        <v>1.3</v>
      </c>
      <c r="Y644" s="336">
        <f t="shared" si="92"/>
        <v>69.367999999999995</v>
      </c>
      <c r="Z644" s="336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36">
        <f t="shared" si="93"/>
        <v>154.80704360145447</v>
      </c>
      <c r="AD644" s="337">
        <f t="shared" si="91"/>
        <v>0</v>
      </c>
      <c r="AE644" s="1">
        <f t="shared" si="100"/>
        <v>269.60791697541794</v>
      </c>
    </row>
    <row r="645" spans="1:31" hidden="1" x14ac:dyDescent="0.25">
      <c r="A645" s="92" t="s">
        <v>389</v>
      </c>
      <c r="B645" s="92" t="s">
        <v>144</v>
      </c>
      <c r="C645" s="92" t="s">
        <v>18</v>
      </c>
      <c r="D645" s="92" t="s">
        <v>1520</v>
      </c>
      <c r="F645" s="92">
        <v>73</v>
      </c>
      <c r="J645" s="4">
        <v>137</v>
      </c>
      <c r="W645" s="335">
        <f>+VLOOKUP(A645,infradensité!$A$2:$B$67,2,FALSE)</f>
        <v>0.57999999999999996</v>
      </c>
      <c r="X645" s="335">
        <v>1.3</v>
      </c>
      <c r="Y645" s="336">
        <f t="shared" si="92"/>
        <v>103.298</v>
      </c>
      <c r="Z645" s="336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36">
        <f t="shared" si="93"/>
        <v>228.23533355889262</v>
      </c>
      <c r="AD645" s="337">
        <f t="shared" si="91"/>
        <v>1915.2118858017354</v>
      </c>
      <c r="AE645" s="1">
        <f t="shared" si="100"/>
        <v>269.60791697541794</v>
      </c>
    </row>
    <row r="646" spans="1:31" hidden="1" x14ac:dyDescent="0.25">
      <c r="A646" s="92" t="s">
        <v>389</v>
      </c>
      <c r="B646" s="92" t="s">
        <v>144</v>
      </c>
      <c r="C646" s="92" t="s">
        <v>18</v>
      </c>
      <c r="D646" s="92" t="s">
        <v>1520</v>
      </c>
      <c r="F646" s="92">
        <v>73</v>
      </c>
      <c r="J646" s="4">
        <v>112</v>
      </c>
      <c r="W646" s="335">
        <f>+VLOOKUP(A646,infradensité!$A$2:$B$67,2,FALSE)</f>
        <v>0.57999999999999996</v>
      </c>
      <c r="X646" s="335">
        <v>1.3</v>
      </c>
      <c r="Y646" s="336">
        <f t="shared" si="92"/>
        <v>84.448000000000008</v>
      </c>
      <c r="Z646" s="336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36">
        <f t="shared" si="93"/>
        <v>187.52402167760252</v>
      </c>
      <c r="AD646" s="337">
        <f t="shared" si="91"/>
        <v>0</v>
      </c>
      <c r="AE646" s="1">
        <f t="shared" si="100"/>
        <v>269.60791697541794</v>
      </c>
    </row>
    <row r="647" spans="1:31" hidden="1" x14ac:dyDescent="0.25">
      <c r="A647" s="92" t="s">
        <v>389</v>
      </c>
      <c r="B647" s="92" t="s">
        <v>144</v>
      </c>
      <c r="C647" s="92" t="s">
        <v>18</v>
      </c>
      <c r="D647" s="92" t="s">
        <v>1520</v>
      </c>
      <c r="F647" s="92">
        <v>83</v>
      </c>
      <c r="J647" s="4">
        <v>156</v>
      </c>
      <c r="W647" s="335">
        <f>+VLOOKUP(A647,infradensité!$A$2:$B$67,2,FALSE)</f>
        <v>0.57999999999999996</v>
      </c>
      <c r="X647" s="335">
        <v>1.3</v>
      </c>
      <c r="Y647" s="336">
        <f t="shared" si="92"/>
        <v>117.624</v>
      </c>
      <c r="Z647" s="336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36">
        <f t="shared" si="93"/>
        <v>259.06280274212457</v>
      </c>
      <c r="AD647" s="337">
        <f t="shared" si="91"/>
        <v>2232.9341220986357</v>
      </c>
      <c r="AE647" s="1">
        <f t="shared" si="100"/>
        <v>269.60791697541794</v>
      </c>
    </row>
    <row r="648" spans="1:31" hidden="1" x14ac:dyDescent="0.25">
      <c r="A648" s="92" t="s">
        <v>389</v>
      </c>
      <c r="B648" s="92" t="s">
        <v>144</v>
      </c>
      <c r="C648" s="92" t="s">
        <v>18</v>
      </c>
      <c r="D648" s="92" t="s">
        <v>1520</v>
      </c>
      <c r="F648" s="92">
        <v>83</v>
      </c>
      <c r="J648" s="4">
        <v>129</v>
      </c>
      <c r="W648" s="335">
        <f>+VLOOKUP(A648,infradensité!$A$2:$B$67,2,FALSE)</f>
        <v>0.57999999999999996</v>
      </c>
      <c r="X648" s="335">
        <v>1.3</v>
      </c>
      <c r="Y648" s="336">
        <f t="shared" si="92"/>
        <v>97.266000000000005</v>
      </c>
      <c r="Z648" s="336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36">
        <f t="shared" si="93"/>
        <v>215.22752536323196</v>
      </c>
      <c r="AD648" s="337">
        <f t="shared" ref="AD648:AD665" si="101">+IF(AC648=0,0,(AC648+AC647)*(AB648-AB647)/2)</f>
        <v>0</v>
      </c>
      <c r="AE648" s="1">
        <f t="shared" si="100"/>
        <v>269.60791697541794</v>
      </c>
    </row>
    <row r="649" spans="1:31" hidden="1" x14ac:dyDescent="0.25">
      <c r="A649" s="92" t="s">
        <v>389</v>
      </c>
      <c r="B649" s="92" t="s">
        <v>144</v>
      </c>
      <c r="C649" s="92" t="s">
        <v>18</v>
      </c>
      <c r="D649" s="92" t="s">
        <v>1520</v>
      </c>
      <c r="F649" s="92">
        <v>93</v>
      </c>
      <c r="J649" s="4">
        <v>173</v>
      </c>
      <c r="W649" s="335">
        <f>+VLOOKUP(A649,infradensité!$A$2:$B$67,2,FALSE)</f>
        <v>0.57999999999999996</v>
      </c>
      <c r="X649" s="335">
        <v>1.3</v>
      </c>
      <c r="Y649" s="336">
        <f t="shared" si="92"/>
        <v>130.44200000000001</v>
      </c>
      <c r="Z649" s="336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36">
        <f t="shared" si="93"/>
        <v>286.5746560449623</v>
      </c>
      <c r="AD649" s="337">
        <f t="shared" si="101"/>
        <v>2509.0109070409712</v>
      </c>
      <c r="AE649" s="1">
        <f t="shared" si="100"/>
        <v>269.60791697541794</v>
      </c>
    </row>
    <row r="650" spans="1:31" hidden="1" x14ac:dyDescent="0.25">
      <c r="A650" s="92" t="s">
        <v>389</v>
      </c>
      <c r="B650" s="92" t="s">
        <v>144</v>
      </c>
      <c r="C650" s="92" t="s">
        <v>18</v>
      </c>
      <c r="D650" s="92" t="s">
        <v>1520</v>
      </c>
      <c r="F650" s="92">
        <v>93</v>
      </c>
      <c r="J650" s="4">
        <v>145</v>
      </c>
      <c r="W650" s="335">
        <f>+VLOOKUP(A650,infradensité!$A$2:$B$67,2,FALSE)</f>
        <v>0.57999999999999996</v>
      </c>
      <c r="X650" s="335">
        <v>1.3</v>
      </c>
      <c r="Y650" s="336">
        <f t="shared" si="92"/>
        <v>109.33</v>
      </c>
      <c r="Z650" s="336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36">
        <f t="shared" si="93"/>
        <v>241.22618244546138</v>
      </c>
      <c r="AD650" s="337">
        <f t="shared" si="101"/>
        <v>0</v>
      </c>
      <c r="AE650" s="1">
        <f t="shared" si="100"/>
        <v>269.60791697541794</v>
      </c>
    </row>
    <row r="651" spans="1:31" hidden="1" x14ac:dyDescent="0.25">
      <c r="A651" s="92" t="s">
        <v>389</v>
      </c>
      <c r="B651" s="92" t="s">
        <v>144</v>
      </c>
      <c r="C651" s="92" t="s">
        <v>18</v>
      </c>
      <c r="D651" s="92" t="s">
        <v>1520</v>
      </c>
      <c r="F651" s="92">
        <v>103</v>
      </c>
      <c r="J651" s="4">
        <v>189</v>
      </c>
      <c r="W651" s="335">
        <f>+VLOOKUP(A651,infradensité!$A$2:$B$67,2,FALSE)</f>
        <v>0.57999999999999996</v>
      </c>
      <c r="X651" s="335">
        <v>1.3</v>
      </c>
      <c r="Y651" s="336">
        <f t="shared" si="92"/>
        <v>142.506</v>
      </c>
      <c r="Z651" s="336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36">
        <f t="shared" si="93"/>
        <v>312.41407218540223</v>
      </c>
      <c r="AD651" s="337">
        <f t="shared" si="101"/>
        <v>2768.2012731543182</v>
      </c>
      <c r="AE651" s="1">
        <f t="shared" si="100"/>
        <v>269.60791697541794</v>
      </c>
    </row>
    <row r="652" spans="1:31" hidden="1" x14ac:dyDescent="0.25">
      <c r="A652" s="92" t="s">
        <v>389</v>
      </c>
      <c r="B652" s="92" t="s">
        <v>144</v>
      </c>
      <c r="C652" s="92" t="s">
        <v>18</v>
      </c>
      <c r="D652" s="92" t="s">
        <v>1520</v>
      </c>
      <c r="F652" s="92">
        <v>103</v>
      </c>
      <c r="J652" s="4">
        <v>157</v>
      </c>
      <c r="W652" s="335">
        <f>+VLOOKUP(A652,infradensité!$A$2:$B$67,2,FALSE)</f>
        <v>0.57999999999999996</v>
      </c>
      <c r="X652" s="335">
        <v>1.3</v>
      </c>
      <c r="Y652" s="336">
        <f t="shared" si="92"/>
        <v>118.378</v>
      </c>
      <c r="Z652" s="336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36">
        <f t="shared" si="93"/>
        <v>260.68290518506598</v>
      </c>
      <c r="AD652" s="337">
        <f t="shared" si="101"/>
        <v>0</v>
      </c>
      <c r="AE652" s="1">
        <f t="shared" si="100"/>
        <v>269.60791697541794</v>
      </c>
    </row>
    <row r="653" spans="1:31" hidden="1" x14ac:dyDescent="0.25">
      <c r="A653" s="92" t="s">
        <v>389</v>
      </c>
      <c r="B653" s="92" t="s">
        <v>144</v>
      </c>
      <c r="C653" s="92" t="s">
        <v>18</v>
      </c>
      <c r="D653" s="92" t="s">
        <v>1520</v>
      </c>
      <c r="F653" s="92">
        <v>113</v>
      </c>
      <c r="J653" s="4">
        <v>202</v>
      </c>
      <c r="W653" s="335">
        <f>+VLOOKUP(A653,infradensité!$A$2:$B$67,2,FALSE)</f>
        <v>0.57999999999999996</v>
      </c>
      <c r="X653" s="335">
        <v>1.3</v>
      </c>
      <c r="Y653" s="336">
        <f t="shared" si="92"/>
        <v>152.30799999999999</v>
      </c>
      <c r="Z653" s="336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36">
        <f t="shared" si="93"/>
        <v>333.37349628669074</v>
      </c>
      <c r="AD653" s="337">
        <f t="shared" si="101"/>
        <v>2970.2820073587836</v>
      </c>
      <c r="AE653" s="1">
        <f t="shared" si="100"/>
        <v>269.60791697541794</v>
      </c>
    </row>
    <row r="654" spans="1:31" hidden="1" x14ac:dyDescent="0.25">
      <c r="A654" s="92" t="s">
        <v>389</v>
      </c>
      <c r="B654" s="92" t="s">
        <v>144</v>
      </c>
      <c r="C654" s="92" t="s">
        <v>18</v>
      </c>
      <c r="D654" s="92" t="s">
        <v>1520</v>
      </c>
      <c r="F654" s="92">
        <v>113</v>
      </c>
      <c r="J654" s="4">
        <v>170</v>
      </c>
      <c r="W654" s="335">
        <f>+VLOOKUP(A654,infradensité!$A$2:$B$67,2,FALSE)</f>
        <v>0.57999999999999996</v>
      </c>
      <c r="X654" s="335">
        <v>1.3</v>
      </c>
      <c r="Y654" s="336">
        <f t="shared" si="92"/>
        <v>128.18</v>
      </c>
      <c r="Z654" s="336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36">
        <f t="shared" si="93"/>
        <v>281.72410381859368</v>
      </c>
      <c r="AD654" s="337">
        <f t="shared" si="101"/>
        <v>0</v>
      </c>
      <c r="AE654" s="1">
        <f t="shared" si="100"/>
        <v>269.60791697541794</v>
      </c>
    </row>
    <row r="655" spans="1:31" hidden="1" x14ac:dyDescent="0.25">
      <c r="A655" s="92" t="s">
        <v>389</v>
      </c>
      <c r="B655" s="92" t="s">
        <v>144</v>
      </c>
      <c r="C655" s="92" t="s">
        <v>18</v>
      </c>
      <c r="D655" s="92" t="s">
        <v>1520</v>
      </c>
      <c r="F655" s="92">
        <v>125</v>
      </c>
      <c r="J655" s="4">
        <v>225</v>
      </c>
      <c r="W655" s="335">
        <f>+VLOOKUP(A655,infradensité!$A$2:$B$67,2,FALSE)</f>
        <v>0.57999999999999996</v>
      </c>
      <c r="X655" s="335">
        <v>1.3</v>
      </c>
      <c r="Y655" s="336">
        <f t="shared" si="92"/>
        <v>169.65</v>
      </c>
      <c r="Z655" s="336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36">
        <f t="shared" si="93"/>
        <v>370.38566498431504</v>
      </c>
      <c r="AD655" s="337">
        <f t="shared" si="101"/>
        <v>3912.6586128174526</v>
      </c>
      <c r="AE655" s="1">
        <f t="shared" si="100"/>
        <v>269.60791697541794</v>
      </c>
    </row>
    <row r="656" spans="1:31" hidden="1" x14ac:dyDescent="0.25">
      <c r="A656" s="92" t="s">
        <v>389</v>
      </c>
      <c r="B656" s="92" t="s">
        <v>144</v>
      </c>
      <c r="C656" s="92" t="s">
        <v>18</v>
      </c>
      <c r="D656" s="92" t="s">
        <v>1520</v>
      </c>
      <c r="F656" s="92">
        <v>125</v>
      </c>
      <c r="J656" s="4">
        <v>187</v>
      </c>
      <c r="W656" s="335">
        <f>+VLOOKUP(A656,infradensité!$A$2:$B$67,2,FALSE)</f>
        <v>0.57999999999999996</v>
      </c>
      <c r="X656" s="335">
        <v>1.3</v>
      </c>
      <c r="Y656" s="336">
        <f t="shared" si="92"/>
        <v>140.99799999999999</v>
      </c>
      <c r="Z656" s="336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36">
        <f t="shared" si="93"/>
        <v>309.18682986342333</v>
      </c>
      <c r="AD656" s="337">
        <f t="shared" si="101"/>
        <v>0</v>
      </c>
      <c r="AE656" s="1">
        <f t="shared" si="100"/>
        <v>269.60791697541794</v>
      </c>
    </row>
    <row r="657" spans="1:31" hidden="1" x14ac:dyDescent="0.25">
      <c r="A657" s="92" t="s">
        <v>389</v>
      </c>
      <c r="B657" s="92" t="s">
        <v>144</v>
      </c>
      <c r="C657" s="92" t="s">
        <v>18</v>
      </c>
      <c r="D657" s="92" t="s">
        <v>1520</v>
      </c>
      <c r="F657" s="92">
        <v>137</v>
      </c>
      <c r="J657" s="4">
        <v>243</v>
      </c>
      <c r="W657" s="335">
        <f>+VLOOKUP(A657,infradensité!$A$2:$B$67,2,FALSE)</f>
        <v>0.57999999999999996</v>
      </c>
      <c r="X657" s="335">
        <v>1.3</v>
      </c>
      <c r="Y657" s="336">
        <f t="shared" si="92"/>
        <v>183.22200000000001</v>
      </c>
      <c r="Z657" s="336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36">
        <f t="shared" si="93"/>
        <v>399.29498757537931</v>
      </c>
      <c r="AD657" s="337">
        <f t="shared" si="101"/>
        <v>4250.8909046328154</v>
      </c>
      <c r="AE657" s="1">
        <f t="shared" si="100"/>
        <v>269.60791697541794</v>
      </c>
    </row>
    <row r="658" spans="1:31" hidden="1" x14ac:dyDescent="0.25">
      <c r="A658" s="92" t="s">
        <v>389</v>
      </c>
      <c r="B658" s="92" t="s">
        <v>144</v>
      </c>
      <c r="C658" s="92" t="s">
        <v>18</v>
      </c>
      <c r="D658" s="92" t="s">
        <v>1520</v>
      </c>
      <c r="F658" s="92">
        <v>137</v>
      </c>
      <c r="J658" s="4">
        <v>203</v>
      </c>
      <c r="W658" s="335">
        <f>+VLOOKUP(A658,infradensité!$A$2:$B$67,2,FALSE)</f>
        <v>0.57999999999999996</v>
      </c>
      <c r="X658" s="335">
        <v>1.3</v>
      </c>
      <c r="Y658" s="336">
        <f t="shared" si="92"/>
        <v>153.06200000000001</v>
      </c>
      <c r="Z658" s="336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36">
        <f t="shared" si="93"/>
        <v>334.98453052454937</v>
      </c>
      <c r="AD658" s="337">
        <f t="shared" si="101"/>
        <v>0</v>
      </c>
      <c r="AE658" s="1">
        <f t="shared" si="100"/>
        <v>269.60791697541794</v>
      </c>
    </row>
    <row r="659" spans="1:31" hidden="1" x14ac:dyDescent="0.25">
      <c r="A659" s="92" t="s">
        <v>389</v>
      </c>
      <c r="B659" s="92" t="s">
        <v>144</v>
      </c>
      <c r="C659" s="92" t="s">
        <v>18</v>
      </c>
      <c r="D659" s="92" t="s">
        <v>1520</v>
      </c>
      <c r="F659" s="92">
        <v>149</v>
      </c>
      <c r="J659" s="4">
        <v>260</v>
      </c>
      <c r="W659" s="335">
        <f>+VLOOKUP(A659,infradensité!$A$2:$B$67,2,FALSE)</f>
        <v>0.57999999999999996</v>
      </c>
      <c r="X659" s="335">
        <v>1.3</v>
      </c>
      <c r="Y659" s="336">
        <f t="shared" si="92"/>
        <v>196.04</v>
      </c>
      <c r="Z659" s="336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36">
        <f t="shared" si="93"/>
        <v>426.55658057477353</v>
      </c>
      <c r="AD659" s="337">
        <f t="shared" si="101"/>
        <v>4569.2466665959382</v>
      </c>
      <c r="AE659" s="1">
        <f t="shared" si="100"/>
        <v>269.60791697541794</v>
      </c>
    </row>
    <row r="660" spans="1:31" hidden="1" x14ac:dyDescent="0.25">
      <c r="A660" s="92" t="s">
        <v>389</v>
      </c>
      <c r="B660" s="92" t="s">
        <v>144</v>
      </c>
      <c r="C660" s="92" t="s">
        <v>18</v>
      </c>
      <c r="D660" s="92" t="s">
        <v>1520</v>
      </c>
      <c r="F660" s="92">
        <v>149</v>
      </c>
      <c r="J660" s="4">
        <v>220</v>
      </c>
      <c r="W660" s="335">
        <f>+VLOOKUP(A660,infradensité!$A$2:$B$67,2,FALSE)</f>
        <v>0.57999999999999996</v>
      </c>
      <c r="X660" s="335">
        <v>1.3</v>
      </c>
      <c r="Y660" s="336">
        <f t="shared" si="92"/>
        <v>165.88</v>
      </c>
      <c r="Z660" s="336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36">
        <f t="shared" si="93"/>
        <v>362.34672625077206</v>
      </c>
      <c r="AD660" s="337">
        <f t="shared" si="101"/>
        <v>0</v>
      </c>
      <c r="AE660" s="1">
        <f t="shared" si="100"/>
        <v>269.60791697541794</v>
      </c>
    </row>
    <row r="661" spans="1:31" hidden="1" x14ac:dyDescent="0.25">
      <c r="A661" s="92" t="s">
        <v>389</v>
      </c>
      <c r="B661" s="92" t="s">
        <v>144</v>
      </c>
      <c r="C661" s="92" t="s">
        <v>18</v>
      </c>
      <c r="D661" s="92" t="s">
        <v>1520</v>
      </c>
      <c r="F661" s="92">
        <v>164</v>
      </c>
      <c r="J661" s="4">
        <v>295</v>
      </c>
      <c r="W661" s="335">
        <f>+VLOOKUP(A661,infradensité!$A$2:$B$67,2,FALSE)</f>
        <v>0.57999999999999996</v>
      </c>
      <c r="X661" s="335">
        <v>1.3</v>
      </c>
      <c r="Y661" s="336">
        <f t="shared" si="92"/>
        <v>222.43</v>
      </c>
      <c r="Z661" s="336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36">
        <f t="shared" si="93"/>
        <v>482.56827901301409</v>
      </c>
      <c r="AD661" s="337">
        <f t="shared" si="101"/>
        <v>6336.8625394783958</v>
      </c>
      <c r="AE661" s="1">
        <f t="shared" si="100"/>
        <v>269.60791697541794</v>
      </c>
    </row>
    <row r="662" spans="1:31" hidden="1" x14ac:dyDescent="0.25">
      <c r="A662" s="92" t="s">
        <v>389</v>
      </c>
      <c r="B662" s="92" t="s">
        <v>144</v>
      </c>
      <c r="C662" s="92" t="s">
        <v>18</v>
      </c>
      <c r="D662" s="92" t="s">
        <v>1520</v>
      </c>
      <c r="F662" s="92">
        <v>164</v>
      </c>
      <c r="J662" s="4">
        <v>244</v>
      </c>
      <c r="W662" s="335">
        <f>+VLOOKUP(A662,infradensité!$A$2:$B$67,2,FALSE)</f>
        <v>0.57999999999999996</v>
      </c>
      <c r="X662" s="335">
        <v>1.3</v>
      </c>
      <c r="Y662" s="336">
        <f t="shared" si="92"/>
        <v>183.976</v>
      </c>
      <c r="Z662" s="336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36">
        <f t="shared" si="93"/>
        <v>400.89969829142905</v>
      </c>
      <c r="AD662" s="337">
        <f t="shared" si="101"/>
        <v>0</v>
      </c>
      <c r="AE662" s="1">
        <f t="shared" si="100"/>
        <v>269.60791697541794</v>
      </c>
    </row>
    <row r="663" spans="1:31" hidden="1" x14ac:dyDescent="0.25">
      <c r="A663" s="92" t="s">
        <v>389</v>
      </c>
      <c r="B663" s="92" t="s">
        <v>144</v>
      </c>
      <c r="C663" s="92" t="s">
        <v>18</v>
      </c>
      <c r="D663" s="92" t="s">
        <v>1520</v>
      </c>
      <c r="F663" s="92">
        <v>179</v>
      </c>
      <c r="J663" s="4">
        <v>321</v>
      </c>
      <c r="W663" s="335">
        <f>+VLOOKUP(A663,infradensité!$A$2:$B$67,2,FALSE)</f>
        <v>0.57999999999999996</v>
      </c>
      <c r="X663" s="335">
        <v>1.3</v>
      </c>
      <c r="Y663" s="336">
        <f t="shared" si="92"/>
        <v>242.03399999999999</v>
      </c>
      <c r="Z663" s="336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36">
        <f t="shared" si="93"/>
        <v>524.08655437676157</v>
      </c>
      <c r="AD663" s="337">
        <f t="shared" si="101"/>
        <v>6937.3968950114304</v>
      </c>
      <c r="AE663" s="1">
        <f t="shared" si="100"/>
        <v>269.60791697541794</v>
      </c>
    </row>
    <row r="664" spans="1:31" hidden="1" x14ac:dyDescent="0.25">
      <c r="A664" s="92" t="s">
        <v>389</v>
      </c>
      <c r="B664" s="92" t="s">
        <v>144</v>
      </c>
      <c r="C664" s="92" t="s">
        <v>18</v>
      </c>
      <c r="D664" s="92" t="s">
        <v>1520</v>
      </c>
      <c r="F664" s="92">
        <v>179</v>
      </c>
      <c r="J664" s="4">
        <v>266</v>
      </c>
      <c r="W664" s="335">
        <f>+VLOOKUP(A664,infradensité!$A$2:$B$67,2,FALSE)</f>
        <v>0.57999999999999996</v>
      </c>
      <c r="X664" s="335">
        <v>1.3</v>
      </c>
      <c r="Y664" s="336">
        <f t="shared" si="92"/>
        <v>200.56399999999999</v>
      </c>
      <c r="Z664" s="336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36">
        <f t="shared" si="93"/>
        <v>436.16923653651423</v>
      </c>
      <c r="AD664" s="337">
        <f t="shared" si="101"/>
        <v>0</v>
      </c>
      <c r="AE664" s="1">
        <f t="shared" si="100"/>
        <v>269.60791697541794</v>
      </c>
    </row>
    <row r="665" spans="1:31" hidden="1" x14ac:dyDescent="0.25">
      <c r="A665" s="92" t="s">
        <v>389</v>
      </c>
      <c r="B665" s="92" t="s">
        <v>144</v>
      </c>
      <c r="C665" s="92" t="s">
        <v>18</v>
      </c>
      <c r="D665" s="92" t="s">
        <v>1520</v>
      </c>
      <c r="F665" s="92">
        <v>190</v>
      </c>
      <c r="J665" s="4">
        <v>321</v>
      </c>
      <c r="W665" s="335">
        <f>+VLOOKUP(A665,infradensité!$A$2:$B$67,2,FALSE)</f>
        <v>0.57999999999999996</v>
      </c>
      <c r="X665" s="335">
        <v>1.3</v>
      </c>
      <c r="Y665" s="336">
        <f t="shared" si="92"/>
        <v>242.03399999999999</v>
      </c>
      <c r="Z665" s="336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36">
        <f t="shared" si="93"/>
        <v>524.08655437676157</v>
      </c>
      <c r="AD665" s="337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>
    <filterColumn colId="0">
      <filters>
        <filter val="Mélèze d'Europe"/>
      </filters>
    </filterColumn>
    <filterColumn colId="3">
      <filters>
        <filter val="GSM Alpes du Sud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abSelected="1" topLeftCell="E3" zoomScale="70" zoomScaleNormal="70" workbookViewId="0">
      <selection activeCell="E46" sqref="E46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93" t="s">
        <v>423</v>
      </c>
      <c r="E1" s="394"/>
      <c r="F1" s="395"/>
    </row>
    <row r="2" spans="1:8" x14ac:dyDescent="0.25">
      <c r="C2" s="97" t="s">
        <v>316</v>
      </c>
      <c r="D2" s="396" t="s">
        <v>317</v>
      </c>
      <c r="E2" s="397"/>
      <c r="F2" s="398"/>
    </row>
    <row r="3" spans="1:8" x14ac:dyDescent="0.25">
      <c r="C3" s="97" t="s">
        <v>318</v>
      </c>
      <c r="D3" s="396" t="s">
        <v>319</v>
      </c>
      <c r="E3" s="397"/>
      <c r="F3" s="398"/>
    </row>
    <row r="6" spans="1:8" x14ac:dyDescent="0.25">
      <c r="A6" s="322" t="s">
        <v>1509</v>
      </c>
    </row>
    <row r="7" spans="1:8" x14ac:dyDescent="0.25">
      <c r="A7" s="303" t="s">
        <v>200</v>
      </c>
      <c r="B7" s="303" t="s">
        <v>409</v>
      </c>
      <c r="C7" s="303" t="s">
        <v>200</v>
      </c>
      <c r="D7" s="303" t="s">
        <v>201</v>
      </c>
      <c r="E7" s="303" t="s">
        <v>202</v>
      </c>
      <c r="F7" s="303" t="s">
        <v>203</v>
      </c>
      <c r="G7" s="303" t="s">
        <v>410</v>
      </c>
      <c r="H7" s="303" t="s">
        <v>1506</v>
      </c>
    </row>
    <row r="8" spans="1:8" x14ac:dyDescent="0.25">
      <c r="A8" s="100" t="s">
        <v>894</v>
      </c>
      <c r="B8" s="100" t="s">
        <v>1511</v>
      </c>
      <c r="C8" s="110" t="s">
        <v>308</v>
      </c>
      <c r="D8" s="110" t="s">
        <v>10</v>
      </c>
      <c r="E8" s="110" t="s">
        <v>18</v>
      </c>
      <c r="F8" s="110" t="s">
        <v>1511</v>
      </c>
      <c r="G8" s="306" t="str" cm="1">
        <f t="array" ref="G8">+_xlfn.CONCAT((C8:F8)&amp;"_")</f>
        <v>Cèdre de l'Atlas_F2_Classique_INRA_</v>
      </c>
      <c r="H8" s="110" t="s">
        <v>1434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6" t="str" cm="1">
        <f t="array" ref="G9">+_xlfn.CONCAT((C9:F9)&amp;"_")</f>
        <v>Chêne sessile_F1_Classique_Guide chênaie atlantique_</v>
      </c>
      <c r="H9" s="110" t="s">
        <v>1507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6" t="str" cm="1">
        <f t="array" ref="G10">+_xlfn.CONCAT((C10:F10)&amp;"_")</f>
        <v>Chêne sessile_F1_Dynamique_Guide chênaie continentale_</v>
      </c>
      <c r="H10" s="110" t="s">
        <v>1507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6" t="str" cm="1">
        <f t="array" ref="G11">+_xlfn.CONCAT((C11:F11)&amp;"_")</f>
        <v>Chêne sessile_F2_Classique_Guide chênaie atlantique_</v>
      </c>
      <c r="H11" s="110" t="s">
        <v>1507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6" t="str" cm="1">
        <f t="array" ref="G12">+_xlfn.CONCAT((C12:F12)&amp;"_")</f>
        <v>Chêne sessile_F2_Dynamique_Guide chênaie continentale_</v>
      </c>
      <c r="H12" s="110" t="s">
        <v>1507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1520</v>
      </c>
      <c r="G13" s="306" t="str" cm="1">
        <f t="array" ref="G13">+_xlfn.CONCAT((C13:F13)&amp;"_")</f>
        <v>Chêne sessile_F3_Classique_Guide chênaie atlantique - Mémento Sylvicole Coupes_</v>
      </c>
      <c r="H13" s="110" t="s">
        <v>1507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06" t="str" cm="1">
        <f t="array" ref="G14">+_xlfn.CONCAT((C14:F14)&amp;"_")</f>
        <v>Chene_pedoncule_F1_Dynamique_Guide chênaie continentale_</v>
      </c>
      <c r="H14" s="110" t="s">
        <v>1507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06" t="str" cm="1">
        <f t="array" ref="G15">+_xlfn.CONCAT((C15:F15)&amp;"_")</f>
        <v>Chene_pedoncule_F2_Dynamique_Guide chênaie continentale_</v>
      </c>
      <c r="H15" s="110" t="s">
        <v>1507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6" t="str" cm="1">
        <f t="array" ref="G16">+_xlfn.CONCAT((C16:F16)&amp;"_")</f>
        <v>Douglas_F1_Entree 17-18m, densité haute_National_</v>
      </c>
      <c r="H16" s="110" t="s">
        <v>1434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6" t="str" cm="1">
        <f t="array" ref="G17">+_xlfn.CONCAT((C17:F17)&amp;"_")</f>
        <v>Douglas_F2_Entree 17-18m, densité haute_National_</v>
      </c>
      <c r="H17" s="110" t="s">
        <v>1434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6" t="str" cm="1">
        <f t="array" ref="G18">+_xlfn.CONCAT((C18:F18)&amp;"_")</f>
        <v>Douglas_F3_Entree 19-20m_National_</v>
      </c>
      <c r="H18" s="110" t="s">
        <v>1434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06" t="str" cm="1">
        <f t="array" ref="G19">+_xlfn.CONCAT((C19:F19)&amp;"_")</f>
        <v>Epicéa_FBonne_Entree 16-17 m_GS Arc Jurassien_</v>
      </c>
      <c r="H19" s="110" t="s">
        <v>1434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06" t="str" cm="1">
        <f t="array" ref="G20">+_xlfn.CONCAT((C20:F20)&amp;"_")</f>
        <v>Epicéa_FMoyenne_Entree 16-17 m_GS Arc Jurassien_</v>
      </c>
      <c r="H20" s="110" t="s">
        <v>1434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6" t="str" cm="1">
        <f t="array" ref="G21">+_xlfn.CONCAT((C21:F21)&amp;"_")</f>
        <v>Hêtre commun_F1_Entree 19-20m_GS Hêtraies et hêtraies sapinières des Pyrénées_</v>
      </c>
      <c r="H21" s="110" t="s">
        <v>1507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6" t="str" cm="1">
        <f t="array" ref="G22">+_xlfn.CONCAT((C22:F22)&amp;"_")</f>
        <v>Hêtre commun_F2_Entree 19-20m_GS Hêtraies et hêtraies sapinières des Pyrénées_</v>
      </c>
      <c r="H22" s="110" t="s">
        <v>1507</v>
      </c>
    </row>
    <row r="23" spans="1:8" x14ac:dyDescent="0.25">
      <c r="A23" s="306" t="s">
        <v>1513</v>
      </c>
      <c r="B23" s="306" t="s">
        <v>1512</v>
      </c>
      <c r="C23" s="110" t="s">
        <v>367</v>
      </c>
      <c r="D23" s="110" t="s">
        <v>9</v>
      </c>
      <c r="E23" s="110" t="s">
        <v>18</v>
      </c>
      <c r="F23" s="110" t="s">
        <v>1512</v>
      </c>
      <c r="G23" s="306" t="str" cm="1">
        <f t="array" ref="G23">+_xlfn.CONCAT((C23:F23)&amp;"_")</f>
        <v>Pin d'Alep_F1_Classique_ONF 1993_</v>
      </c>
      <c r="H23" s="110" t="s">
        <v>1434</v>
      </c>
    </row>
    <row r="24" spans="1:8" x14ac:dyDescent="0.25">
      <c r="A24" s="352" t="s">
        <v>1513</v>
      </c>
      <c r="B24" s="352" t="s">
        <v>1526</v>
      </c>
      <c r="C24" s="353" t="s">
        <v>367</v>
      </c>
      <c r="D24" s="353" t="s">
        <v>9</v>
      </c>
      <c r="E24" s="353" t="s">
        <v>18</v>
      </c>
      <c r="F24" s="353" t="s">
        <v>367</v>
      </c>
      <c r="G24" s="352" t="str" cm="1">
        <f t="array" ref="G24">+_xlfn.CONCAT((C24:F24)&amp;"_")</f>
        <v>Pin d'Alep_F1_Classique_Pin d'Alep_</v>
      </c>
      <c r="H24" s="353" t="s">
        <v>1434</v>
      </c>
    </row>
    <row r="25" spans="1:8" x14ac:dyDescent="0.25">
      <c r="A25" s="352" t="s">
        <v>1513</v>
      </c>
      <c r="B25" s="352" t="s">
        <v>1526</v>
      </c>
      <c r="C25" s="353" t="s">
        <v>367</v>
      </c>
      <c r="D25" s="353" t="s">
        <v>9</v>
      </c>
      <c r="E25" s="353" t="s">
        <v>146</v>
      </c>
      <c r="F25" s="353" t="s">
        <v>367</v>
      </c>
      <c r="G25" s="352" t="str" cm="1">
        <f t="array" ref="G25">+_xlfn.CONCAT((C25:F25)&amp;"_")</f>
        <v>Pin d'Alep_F1_Dynamique_Pin d'Alep_</v>
      </c>
      <c r="H25" s="353" t="s">
        <v>1434</v>
      </c>
    </row>
    <row r="26" spans="1:8" x14ac:dyDescent="0.25">
      <c r="A26" s="100" t="s">
        <v>1513</v>
      </c>
      <c r="B26" s="100" t="s">
        <v>1526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6" t="str" cm="1">
        <f t="array" ref="G26">+_xlfn.CONCAT((C26:F26)&amp;"_")</f>
        <v>Pin d'Alep_F2_Classique_Pin d'Alep_</v>
      </c>
      <c r="H26" s="110" t="s">
        <v>1434</v>
      </c>
    </row>
    <row r="27" spans="1:8" x14ac:dyDescent="0.25">
      <c r="A27" s="352" t="s">
        <v>180</v>
      </c>
      <c r="B27" s="352" t="s">
        <v>21</v>
      </c>
      <c r="C27" s="353" t="s">
        <v>234</v>
      </c>
      <c r="D27" s="353" t="s">
        <v>9</v>
      </c>
      <c r="E27" s="353" t="s">
        <v>18</v>
      </c>
      <c r="F27" s="353" t="s">
        <v>235</v>
      </c>
      <c r="G27" s="352" t="str" cm="1">
        <f t="array" ref="G27">+_xlfn.CONCAT((C27:F27)&amp;"_")</f>
        <v>Pin Laricio_F1_Classique_GS Pineraies des plaines du Centre et du Nord Ouest_</v>
      </c>
      <c r="H27" s="353" t="s">
        <v>1434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6" t="str" cm="1">
        <f t="array" ref="G28">+_xlfn.CONCAT((C28:F28)&amp;"_")</f>
        <v>Pin Laricio_F2_Classique_GS Pineraies des plaines du Centre et du Nord Ouest_</v>
      </c>
      <c r="H28" s="110" t="s">
        <v>1434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6" t="str" cm="1">
        <f t="array" ref="G29">+_xlfn.CONCAT((C29:F29)&amp;"_")</f>
        <v>Pin Maritime_F1_Classique_GS Pineraies des plaines du Centre et du Nord Ouest_</v>
      </c>
      <c r="H29" s="110" t="s">
        <v>1434</v>
      </c>
    </row>
    <row r="30" spans="1:8" x14ac:dyDescent="0.25">
      <c r="A30" s="100" t="s">
        <v>419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6" t="str" cm="1">
        <f t="array" ref="G30">+_xlfn.CONCAT((C30:F30)&amp;"_")</f>
        <v>Pin Maritime_F2_Classique_GS Pineraies des plaines du Centre et du Nord Ouest_</v>
      </c>
      <c r="H30" s="110" t="s">
        <v>1434</v>
      </c>
    </row>
    <row r="31" spans="1:8" x14ac:dyDescent="0.25">
      <c r="A31" s="306" t="s">
        <v>419</v>
      </c>
      <c r="B31" s="306" t="s">
        <v>1517</v>
      </c>
      <c r="C31" s="110" t="s">
        <v>236</v>
      </c>
      <c r="D31" s="110" t="s">
        <v>144</v>
      </c>
      <c r="E31" s="110" t="s">
        <v>18</v>
      </c>
      <c r="F31" s="110" t="s">
        <v>1518</v>
      </c>
      <c r="G31" s="306" t="str" cm="1">
        <f t="array" ref="G31">+_xlfn.CONCAT((C31:F31)&amp;"_")</f>
        <v>Pin Maritime_F3_Classique_Forêts littorales Atlantiques dunaires_</v>
      </c>
      <c r="H31" s="110" t="s">
        <v>1434</v>
      </c>
    </row>
    <row r="32" spans="1:8" x14ac:dyDescent="0.25">
      <c r="A32" s="100" t="s">
        <v>1496</v>
      </c>
      <c r="B32" s="100" t="s">
        <v>1497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6" t="str" cm="1">
        <f t="array" ref="G32">+_xlfn.CONCAT((C32:F32)&amp;"_")</f>
        <v>Pin Noir d'Autriche_F1_PO1_d4_GSM Alpes du Sud_</v>
      </c>
      <c r="H32" s="110" t="s">
        <v>1434</v>
      </c>
    </row>
    <row r="33" spans="1:8" x14ac:dyDescent="0.25">
      <c r="A33" s="100" t="s">
        <v>1496</v>
      </c>
      <c r="B33" s="100" t="s">
        <v>1497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6" t="str" cm="1">
        <f t="array" ref="G33">+_xlfn.CONCAT((C33:F33)&amp;"_")</f>
        <v>Pin Noir d'Autriche_F2_PO2_d4_GSM Alpes du Sud_</v>
      </c>
      <c r="H33" s="110" t="s">
        <v>1434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6" t="str" cm="1">
        <f t="array" ref="G34">+_xlfn.CONCAT((C34:F34)&amp;"_")</f>
        <v>Pin sylvestre_F1_Eclaircie tardive_GS Pineraies des plaines du Centre et du Nord Ouest_</v>
      </c>
      <c r="H34" s="110" t="s">
        <v>1434</v>
      </c>
    </row>
    <row r="35" spans="1:8" x14ac:dyDescent="0.25">
      <c r="A35" s="100" t="s">
        <v>15</v>
      </c>
      <c r="B35" s="100" t="s">
        <v>1497</v>
      </c>
      <c r="C35" s="110" t="s">
        <v>387</v>
      </c>
      <c r="D35" s="110" t="s">
        <v>9</v>
      </c>
      <c r="E35" s="110" t="s">
        <v>1500</v>
      </c>
      <c r="F35" s="110" t="s">
        <v>227</v>
      </c>
      <c r="G35" s="306" t="str" cm="1">
        <f t="array" ref="G35">+_xlfn.CONCAT((C35:F35)&amp;"_")</f>
        <v>Pin sylvestre_F1_PS1_d3_GSM Alpes du Sud_</v>
      </c>
      <c r="H35" s="110" t="s">
        <v>1434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6" t="str" cm="1">
        <f t="array" ref="G36">+_xlfn.CONCAT((C36:F36)&amp;"_")</f>
        <v>Pin sylvestre_F2_Eclaircie précoce_GS Pineraies des plaines du Centre et du Nord Ouest_</v>
      </c>
      <c r="H36" s="110" t="s">
        <v>1434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6" t="str" cm="1">
        <f t="array" ref="G37">+_xlfn.CONCAT((C37:F37)&amp;"_")</f>
        <v>Pin sylvestre_F2_Eclaircie tardive_GS Pineraies des plaines du Centre et du Nord Ouest_</v>
      </c>
      <c r="H37" s="110" t="s">
        <v>1434</v>
      </c>
    </row>
    <row r="38" spans="1:8" x14ac:dyDescent="0.25">
      <c r="A38" s="100" t="s">
        <v>15</v>
      </c>
      <c r="B38" s="100" t="s">
        <v>1497</v>
      </c>
      <c r="C38" s="110" t="s">
        <v>387</v>
      </c>
      <c r="D38" s="110" t="s">
        <v>10</v>
      </c>
      <c r="E38" s="110" t="s">
        <v>1501</v>
      </c>
      <c r="F38" s="110" t="s">
        <v>227</v>
      </c>
      <c r="G38" s="306" t="str" cm="1">
        <f t="array" ref="G38">+_xlfn.CONCAT((C38:F38)&amp;"_")</f>
        <v>Pin sylvestre_F2_PS2_d2_GSM Alpes du Sud_</v>
      </c>
      <c r="H38" s="110" t="s">
        <v>1434</v>
      </c>
    </row>
    <row r="39" spans="1:8" x14ac:dyDescent="0.25">
      <c r="A39" s="100" t="s">
        <v>432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6" t="str" cm="1">
        <f t="array" ref="G39">+_xlfn.CONCAT((C39:F39)&amp;"_")</f>
        <v>Sapin pectiné_F1_Cas général_GS Arc Jurassien_</v>
      </c>
      <c r="H39" s="110" t="s">
        <v>1434</v>
      </c>
    </row>
    <row r="40" spans="1:8" x14ac:dyDescent="0.25">
      <c r="A40" s="100" t="s">
        <v>432</v>
      </c>
      <c r="B40" s="100" t="s">
        <v>1497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6" t="str" cm="1">
        <f t="array" ref="G40">+_xlfn.CONCAT((C40:F40)&amp;"_")</f>
        <v>Sapin pectiné_F1_SP1_d5_GSM Alpes du Sud_</v>
      </c>
      <c r="H40" s="110" t="s">
        <v>1434</v>
      </c>
    </row>
    <row r="41" spans="1:8" x14ac:dyDescent="0.25">
      <c r="A41" s="100" t="s">
        <v>432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6" t="str" cm="1">
        <f t="array" ref="G41">+_xlfn.CONCAT((C41:F41)&amp;"_")</f>
        <v>Sapin pectiné_F2_Cas général_GS Arc Jurassien_</v>
      </c>
      <c r="H41" s="110" t="s">
        <v>1434</v>
      </c>
    </row>
    <row r="42" spans="1:8" x14ac:dyDescent="0.25">
      <c r="A42" s="100" t="s">
        <v>432</v>
      </c>
      <c r="B42" s="100" t="s">
        <v>1497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6" t="str" cm="1">
        <f t="array" ref="G42">+_xlfn.CONCAT((C42:F42)&amp;"_")</f>
        <v>Sapin pectiné_F2_SP2_4_GSM Alpes du Sud_</v>
      </c>
      <c r="H42" s="110" t="s">
        <v>1434</v>
      </c>
    </row>
    <row r="43" spans="1:8" x14ac:dyDescent="0.25">
      <c r="A43" s="100" t="s">
        <v>432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6" t="str" cm="1">
        <f t="array" ref="G43">+_xlfn.CONCAT((C43:F43)&amp;"_")</f>
        <v>Sapin pectiné_F3_Cas général_GS Arc Jurassien_</v>
      </c>
      <c r="H43" s="110" t="s">
        <v>1434</v>
      </c>
    </row>
    <row r="44" spans="1:8" x14ac:dyDescent="0.25">
      <c r="A44" s="306" t="s">
        <v>1541</v>
      </c>
      <c r="B44" s="306" t="s">
        <v>1497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6" t="str" cm="1">
        <f t="array" ref="G44">+_xlfn.CONCAT((C44:F44)&amp;"_")</f>
        <v>Mélèze d'Europe_F2_ME2_d6_GSM Alpes du Sud_</v>
      </c>
      <c r="H44" s="110" t="s">
        <v>1434</v>
      </c>
    </row>
    <row r="45" spans="1:8" x14ac:dyDescent="0.25">
      <c r="A45" s="382" t="s">
        <v>1541</v>
      </c>
      <c r="B45" s="306" t="s">
        <v>1497</v>
      </c>
      <c r="C45" s="97" t="s">
        <v>312</v>
      </c>
      <c r="D45" s="81" t="s">
        <v>9</v>
      </c>
      <c r="E45" s="79" t="s">
        <v>1540</v>
      </c>
      <c r="F45" s="81" t="s">
        <v>227</v>
      </c>
      <c r="G45" s="306" t="str" cm="1">
        <f t="array" ref="G45">+_xlfn.CONCAT((C45:F45)&amp;"_")</f>
        <v>Mélèze d'Europe_F1_ME2_d5_GSM Alpes du Sud_</v>
      </c>
      <c r="H45" s="110" t="s">
        <v>1434</v>
      </c>
    </row>
    <row r="63" spans="1:8" x14ac:dyDescent="0.25">
      <c r="A63" s="321" t="s">
        <v>1508</v>
      </c>
    </row>
    <row r="64" spans="1:8" x14ac:dyDescent="0.25">
      <c r="A64" s="319" t="s">
        <v>200</v>
      </c>
      <c r="B64" s="319" t="s">
        <v>409</v>
      </c>
      <c r="C64" s="319" t="s">
        <v>200</v>
      </c>
      <c r="D64" s="319" t="s">
        <v>201</v>
      </c>
      <c r="E64" s="319" t="s">
        <v>202</v>
      </c>
      <c r="F64" s="319" t="s">
        <v>203</v>
      </c>
      <c r="G64" s="319" t="s">
        <v>410</v>
      </c>
      <c r="H64" s="320" t="s">
        <v>1506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6" t="str" cm="1">
        <f t="array" ref="G65">+_xlfn.CONCAT((C65:F65)&amp;"_")</f>
        <v>Mélèze d'Europe_F1_ME1_d5_GSM Alpes du Sud_</v>
      </c>
      <c r="H65" s="316" t="s">
        <v>1434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6" t="str" cm="1">
        <f t="array" ref="G66">+_xlfn.CONCAT((C66:F66)&amp;"_")</f>
        <v>Mélèze d'Europe_F2_ME2_d6_GSM Alpes du Sud_</v>
      </c>
      <c r="H66" s="316" t="s">
        <v>1434</v>
      </c>
    </row>
    <row r="67" spans="1:8" x14ac:dyDescent="0.25">
      <c r="A67" s="100" t="s">
        <v>432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6" t="str" cm="1">
        <f t="array" ref="G67">+_xlfn.CONCAT((C67:F67)&amp;"_")</f>
        <v>Sapin pectiné_F1_Normal_GS Sapinières du Massif Central_</v>
      </c>
      <c r="H67" s="316" t="s">
        <v>1434</v>
      </c>
    </row>
    <row r="68" spans="1:8" x14ac:dyDescent="0.25">
      <c r="A68" s="100" t="s">
        <v>432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6" t="str" cm="1">
        <f t="array" ref="G68">+_xlfn.CONCAT((C68:F68)&amp;"_")</f>
        <v>Sapin pectiné_F2_Normal_GS Sapinières du Massif Central_</v>
      </c>
      <c r="H68" s="316" t="s">
        <v>1434</v>
      </c>
    </row>
    <row r="69" spans="1:8" x14ac:dyDescent="0.25">
      <c r="A69" s="100" t="s">
        <v>432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6" t="str" cm="1">
        <f t="array" ref="G69">+_xlfn.CONCAT((C69:F69)&amp;"_")</f>
        <v>Sapin pectiné_F3_Normal_GS Sapinières du Massif Central_</v>
      </c>
      <c r="H69" s="316" t="s">
        <v>1434</v>
      </c>
    </row>
    <row r="70" spans="1:8" x14ac:dyDescent="0.25">
      <c r="A70" s="100"/>
      <c r="B70" s="100"/>
      <c r="C70" s="110" t="s">
        <v>1410</v>
      </c>
      <c r="D70" s="110" t="s">
        <v>9</v>
      </c>
      <c r="E70" s="110" t="s">
        <v>309</v>
      </c>
      <c r="F70" s="110" t="s">
        <v>227</v>
      </c>
      <c r="G70" s="306" t="str" cm="1">
        <f t="array" ref="G70">+_xlfn.CONCAT((C70:F70)&amp;"_")</f>
        <v>Cedre_Atlas_F1_CA1_d5_GSM Alpes du Sud_</v>
      </c>
      <c r="H70" s="315" t="s">
        <v>1434</v>
      </c>
    </row>
    <row r="71" spans="1:8" x14ac:dyDescent="0.25">
      <c r="A71" s="100"/>
      <c r="B71" s="100"/>
      <c r="C71" s="110" t="s">
        <v>1410</v>
      </c>
      <c r="D71" s="110" t="s">
        <v>10</v>
      </c>
      <c r="E71" s="110" t="s">
        <v>310</v>
      </c>
      <c r="F71" s="110" t="s">
        <v>227</v>
      </c>
      <c r="G71" s="306" t="str" cm="1">
        <f t="array" ref="G71">+_xlfn.CONCAT((C71:F71)&amp;"_")</f>
        <v>Cedre_Atlas_F2_CA2_d5_GSM Alpes du Sud_</v>
      </c>
      <c r="H71" s="315" t="s">
        <v>1434</v>
      </c>
    </row>
    <row r="72" spans="1:8" x14ac:dyDescent="0.25">
      <c r="A72" s="100"/>
      <c r="B72" s="100"/>
      <c r="C72" s="110" t="s">
        <v>1410</v>
      </c>
      <c r="D72" s="110" t="s">
        <v>144</v>
      </c>
      <c r="E72" s="110" t="s">
        <v>311</v>
      </c>
      <c r="F72" s="110" t="s">
        <v>227</v>
      </c>
      <c r="G72" s="306" t="str" cm="1">
        <f t="array" ref="G72">+_xlfn.CONCAT((C72:F72)&amp;"_")</f>
        <v>Cedre_Atlas_F3_CA3_d5_GSM Alpes du Sud_</v>
      </c>
      <c r="H72" s="315" t="s">
        <v>1434</v>
      </c>
    </row>
    <row r="73" spans="1:8" x14ac:dyDescent="0.2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6" t="str" cm="1">
        <f t="array" ref="G73">+_xlfn.CONCAT((C73:F73)&amp;"_")</f>
        <v>Chêne sessile_F1_Classique_Guide chênaie atlantique_</v>
      </c>
      <c r="H73" s="316" t="s">
        <v>1507</v>
      </c>
    </row>
    <row r="74" spans="1:8" x14ac:dyDescent="0.2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6" t="str" cm="1">
        <f t="array" ref="G74">+_xlfn.CONCAT((C74:F74)&amp;"_")</f>
        <v>Chêne sessile_F3_Classique_Guide chênaie atlantique_</v>
      </c>
      <c r="H74" s="316" t="s">
        <v>1507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6" t="str" cm="1">
        <f t="array" ref="G75">+_xlfn.CONCAT((C75:F75)&amp;"_")</f>
        <v>Chêne sessile_F2_Classique_Guide chênaie atlantique_</v>
      </c>
      <c r="H75" s="316" t="s">
        <v>1507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09" t="s">
        <v>200</v>
      </c>
      <c r="D80" s="309" t="s">
        <v>201</v>
      </c>
      <c r="E80" s="309" t="s">
        <v>1475</v>
      </c>
      <c r="F80" s="309" t="s">
        <v>1475</v>
      </c>
      <c r="G80" s="309" t="s">
        <v>1476</v>
      </c>
    </row>
    <row r="81" spans="3:7" x14ac:dyDescent="0.25">
      <c r="C81" s="306" t="s">
        <v>752</v>
      </c>
      <c r="D81" s="306" t="s">
        <v>10</v>
      </c>
      <c r="E81" s="306" t="s">
        <v>1389</v>
      </c>
      <c r="F81" s="306" t="s">
        <v>1389</v>
      </c>
      <c r="G81" s="306" t="str">
        <f t="shared" ref="G81:G144" si="0">+_xlfn.CONCAT(C81:F81)</f>
        <v>A1 génériqueF2BT31-RDVTECH44BT31-RDVTECH44</v>
      </c>
    </row>
    <row r="82" spans="3:7" x14ac:dyDescent="0.25">
      <c r="C82" s="306" t="s">
        <v>773</v>
      </c>
      <c r="D82" s="306" t="s">
        <v>10</v>
      </c>
      <c r="E82" s="306" t="s">
        <v>1389</v>
      </c>
      <c r="F82" s="306" t="s">
        <v>1389</v>
      </c>
      <c r="G82" s="306" t="str">
        <f t="shared" si="0"/>
        <v>A2 génériqueF2BT31-RDVTECH44BT31-RDVTECH44</v>
      </c>
    </row>
    <row r="83" spans="3:7" x14ac:dyDescent="0.25">
      <c r="C83" s="306" t="s">
        <v>849</v>
      </c>
      <c r="D83" s="306" t="s">
        <v>10</v>
      </c>
      <c r="E83" s="306" t="s">
        <v>1389</v>
      </c>
      <c r="F83" s="306" t="s">
        <v>1389</v>
      </c>
      <c r="G83" s="306" t="str">
        <f t="shared" si="0"/>
        <v>A3 génériqueF2BT31-RDVTECH44BT31-RDVTECH44</v>
      </c>
    </row>
    <row r="84" spans="3:7" x14ac:dyDescent="0.25">
      <c r="C84" s="306" t="s">
        <v>1171</v>
      </c>
      <c r="D84" s="306" t="s">
        <v>10</v>
      </c>
      <c r="E84" s="306" t="s">
        <v>1389</v>
      </c>
      <c r="F84" s="306" t="s">
        <v>1389</v>
      </c>
      <c r="G84" s="306" t="str">
        <f t="shared" si="0"/>
        <v>AbricotierF2BT31-RDVTECH44BT31-RDVTECH44</v>
      </c>
    </row>
    <row r="85" spans="3:7" x14ac:dyDescent="0.25">
      <c r="C85" s="306" t="s">
        <v>497</v>
      </c>
      <c r="D85" s="306" t="s">
        <v>10</v>
      </c>
      <c r="E85" s="306" t="s">
        <v>1389</v>
      </c>
      <c r="F85" s="306" t="s">
        <v>1389</v>
      </c>
      <c r="G85" s="306" t="str">
        <f t="shared" si="0"/>
        <v>AilanteF2BT31-RDVTECH44BT31-RDVTECH44</v>
      </c>
    </row>
    <row r="86" spans="3:7" x14ac:dyDescent="0.25">
      <c r="C86" s="306" t="s">
        <v>1047</v>
      </c>
      <c r="D86" s="306" t="s">
        <v>10</v>
      </c>
      <c r="E86" s="306" t="s">
        <v>1389</v>
      </c>
      <c r="F86" s="306" t="s">
        <v>1389</v>
      </c>
      <c r="G86" s="306" t="str">
        <f t="shared" si="0"/>
        <v>Alisier blancF2BT31-RDVTECH44BT31-RDVTECH44</v>
      </c>
    </row>
    <row r="87" spans="3:7" x14ac:dyDescent="0.25">
      <c r="C87" s="306" t="s">
        <v>1052</v>
      </c>
      <c r="D87" s="306" t="s">
        <v>10</v>
      </c>
      <c r="E87" s="306" t="s">
        <v>1389</v>
      </c>
      <c r="F87" s="306" t="s">
        <v>1389</v>
      </c>
      <c r="G87" s="306" t="str">
        <f t="shared" si="0"/>
        <v>Alisier de FontainebleauF2BT31-RDVTECH44BT31-RDVTECH44</v>
      </c>
    </row>
    <row r="88" spans="3:7" x14ac:dyDescent="0.25">
      <c r="C88" s="306" t="s">
        <v>1057</v>
      </c>
      <c r="D88" s="306" t="s">
        <v>10</v>
      </c>
      <c r="E88" s="306" t="s">
        <v>1389</v>
      </c>
      <c r="F88" s="306" t="s">
        <v>1389</v>
      </c>
      <c r="G88" s="306" t="str">
        <f t="shared" si="0"/>
        <v>Alisier de MougeotF2BT31-RDVTECH44BT31-RDVTECH44</v>
      </c>
    </row>
    <row r="89" spans="3:7" x14ac:dyDescent="0.25">
      <c r="C89" s="306" t="s">
        <v>1014</v>
      </c>
      <c r="D89" s="306" t="s">
        <v>10</v>
      </c>
      <c r="E89" s="306" t="s">
        <v>1389</v>
      </c>
      <c r="F89" s="306" t="s">
        <v>1389</v>
      </c>
      <c r="G89" s="306" t="str">
        <f t="shared" si="0"/>
        <v>Alisier torminalF2BT31-RDVTECH44BT31-RDVTECH44</v>
      </c>
    </row>
    <row r="90" spans="3:7" x14ac:dyDescent="0.25">
      <c r="C90" s="306" t="s">
        <v>1042</v>
      </c>
      <c r="D90" s="306" t="s">
        <v>10</v>
      </c>
      <c r="E90" s="306" t="s">
        <v>1389</v>
      </c>
      <c r="F90" s="306" t="s">
        <v>1389</v>
      </c>
      <c r="G90" s="306" t="str">
        <f t="shared" si="0"/>
        <v>AmandierF2BT31-RDVTECH44BT31-RDVTECH44</v>
      </c>
    </row>
    <row r="91" spans="3:7" x14ac:dyDescent="0.25">
      <c r="C91" s="306" t="s">
        <v>1321</v>
      </c>
      <c r="D91" s="306" t="s">
        <v>10</v>
      </c>
      <c r="E91" s="306" t="s">
        <v>1389</v>
      </c>
      <c r="F91" s="306" t="s">
        <v>1389</v>
      </c>
      <c r="G91" s="306" t="str">
        <f t="shared" si="0"/>
        <v>ArbousierF2BT31-RDVTECH44BT31-RDVTECH44</v>
      </c>
    </row>
    <row r="92" spans="3:7" x14ac:dyDescent="0.25">
      <c r="C92" s="306" t="s">
        <v>1145</v>
      </c>
      <c r="D92" s="306" t="s">
        <v>10</v>
      </c>
      <c r="E92" s="306" t="s">
        <v>1389</v>
      </c>
      <c r="F92" s="306" t="s">
        <v>1389</v>
      </c>
      <c r="G92" s="306" t="str">
        <f t="shared" si="0"/>
        <v>Arbre de JudéeF2BT31-RDVTECH44BT31-RDVTECH44</v>
      </c>
    </row>
    <row r="93" spans="3:7" x14ac:dyDescent="0.25">
      <c r="C93" s="306" t="s">
        <v>574</v>
      </c>
      <c r="D93" s="306" t="s">
        <v>10</v>
      </c>
      <c r="E93" s="306" t="s">
        <v>1389</v>
      </c>
      <c r="F93" s="306" t="s">
        <v>1389</v>
      </c>
      <c r="G93" s="306" t="str">
        <f t="shared" si="0"/>
        <v>Aubépine AzerolierF2BT31-RDVTECH44BT31-RDVTECH44</v>
      </c>
    </row>
    <row r="94" spans="3:7" x14ac:dyDescent="0.25">
      <c r="C94" s="306" t="s">
        <v>577</v>
      </c>
      <c r="D94" s="306" t="s">
        <v>10</v>
      </c>
      <c r="E94" s="306" t="s">
        <v>1389</v>
      </c>
      <c r="F94" s="306" t="s">
        <v>1389</v>
      </c>
      <c r="G94" s="306" t="str">
        <f t="shared" si="0"/>
        <v>Aubépine épineuseF2BT31-RDVTECH44BT31-RDVTECH44</v>
      </c>
    </row>
    <row r="95" spans="3:7" x14ac:dyDescent="0.25">
      <c r="C95" s="306" t="s">
        <v>582</v>
      </c>
      <c r="D95" s="306" t="s">
        <v>10</v>
      </c>
      <c r="E95" s="306" t="s">
        <v>1389</v>
      </c>
      <c r="F95" s="306" t="s">
        <v>1389</v>
      </c>
      <c r="G95" s="306" t="str">
        <f t="shared" si="0"/>
        <v>Aubépine monogyneF2BT31-RDVTECH44BT31-RDVTECH44</v>
      </c>
    </row>
    <row r="96" spans="3:7" x14ac:dyDescent="0.25">
      <c r="C96" s="306" t="s">
        <v>1345</v>
      </c>
      <c r="D96" s="306" t="s">
        <v>10</v>
      </c>
      <c r="E96" s="306" t="s">
        <v>1389</v>
      </c>
      <c r="F96" s="306" t="s">
        <v>1389</v>
      </c>
      <c r="G96" s="306" t="str">
        <f t="shared" si="0"/>
        <v>Aulne blancF2BT31-RDVTECH44BT31-RDVTECH44</v>
      </c>
    </row>
    <row r="97" spans="3:7" x14ac:dyDescent="0.25">
      <c r="C97" s="306" t="s">
        <v>1350</v>
      </c>
      <c r="D97" s="306" t="s">
        <v>10</v>
      </c>
      <c r="E97" s="306" t="s">
        <v>1389</v>
      </c>
      <c r="F97" s="306" t="s">
        <v>1389</v>
      </c>
      <c r="G97" s="306" t="str">
        <f t="shared" si="0"/>
        <v>Aulne de CorseF2BT31-RDVTECH44BT31-RDVTECH44</v>
      </c>
    </row>
    <row r="98" spans="3:7" x14ac:dyDescent="0.25">
      <c r="C98" s="306" t="s">
        <v>607</v>
      </c>
      <c r="D98" s="306" t="s">
        <v>10</v>
      </c>
      <c r="E98" s="306" t="s">
        <v>1389</v>
      </c>
      <c r="F98" s="306" t="s">
        <v>1389</v>
      </c>
      <c r="G98" s="306" t="str">
        <f t="shared" si="0"/>
        <v>Aulne génériqueF2BT31-RDVTECH44BT31-RDVTECH44</v>
      </c>
    </row>
    <row r="99" spans="3:7" x14ac:dyDescent="0.25">
      <c r="C99" s="306" t="s">
        <v>1355</v>
      </c>
      <c r="D99" s="306" t="s">
        <v>10</v>
      </c>
      <c r="E99" s="306" t="s">
        <v>1389</v>
      </c>
      <c r="F99" s="306" t="s">
        <v>1389</v>
      </c>
      <c r="G99" s="306" t="str">
        <f t="shared" si="0"/>
        <v>Aulne glutineuxF2BT31-RDVTECH44BT31-RDVTECH44</v>
      </c>
    </row>
    <row r="100" spans="3:7" x14ac:dyDescent="0.25">
      <c r="C100" s="306" t="s">
        <v>330</v>
      </c>
      <c r="D100" s="306" t="s">
        <v>10</v>
      </c>
      <c r="E100" s="306" t="s">
        <v>1389</v>
      </c>
      <c r="F100" s="306" t="s">
        <v>1389</v>
      </c>
      <c r="G100" s="306" t="str">
        <f t="shared" si="0"/>
        <v>Aulne vert F2BT31-RDVTECH44BT31-RDVTECH44</v>
      </c>
    </row>
    <row r="101" spans="3:7" x14ac:dyDescent="0.25">
      <c r="C101" s="306" t="s">
        <v>725</v>
      </c>
      <c r="D101" s="306" t="s">
        <v>10</v>
      </c>
      <c r="E101" s="306" t="s">
        <v>1389</v>
      </c>
      <c r="F101" s="306" t="s">
        <v>1389</v>
      </c>
      <c r="G101" s="306" t="str">
        <f t="shared" si="0"/>
        <v>Autre conifère exotiqueF2BT31-RDVTECH44BT31-RDVTECH44</v>
      </c>
    </row>
    <row r="102" spans="3:7" x14ac:dyDescent="0.25">
      <c r="C102" s="306" t="s">
        <v>495</v>
      </c>
      <c r="D102" s="306" t="s">
        <v>10</v>
      </c>
      <c r="E102" s="306" t="s">
        <v>1389</v>
      </c>
      <c r="F102" s="306" t="s">
        <v>1389</v>
      </c>
      <c r="G102" s="306" t="str">
        <f t="shared" si="0"/>
        <v>Autre feuillu exotiqueF2BT31-RDVTECH44BT31-RDVTECH44</v>
      </c>
    </row>
    <row r="103" spans="3:7" x14ac:dyDescent="0.25">
      <c r="C103" s="306" t="s">
        <v>890</v>
      </c>
      <c r="D103" s="306" t="s">
        <v>10</v>
      </c>
      <c r="E103" s="306" t="s">
        <v>1389</v>
      </c>
      <c r="F103" s="306" t="s">
        <v>1389</v>
      </c>
      <c r="G103" s="306" t="str">
        <f t="shared" si="0"/>
        <v>B1 génériqueF2BT31-RDVTECH44BT31-RDVTECH44</v>
      </c>
    </row>
    <row r="104" spans="3:7" x14ac:dyDescent="0.25">
      <c r="C104" s="306" t="s">
        <v>950</v>
      </c>
      <c r="D104" s="306" t="s">
        <v>10</v>
      </c>
      <c r="E104" s="306" t="s">
        <v>1389</v>
      </c>
      <c r="F104" s="306" t="s">
        <v>1389</v>
      </c>
      <c r="G104" s="306" t="str">
        <f t="shared" si="0"/>
        <v>B2 génériqueF2BT31-RDVTECH44BT31-RDVTECH44</v>
      </c>
    </row>
    <row r="105" spans="3:7" x14ac:dyDescent="0.25">
      <c r="C105" s="306" t="s">
        <v>609</v>
      </c>
      <c r="D105" s="306" t="s">
        <v>10</v>
      </c>
      <c r="E105" s="306" t="s">
        <v>1389</v>
      </c>
      <c r="F105" s="306" t="s">
        <v>1389</v>
      </c>
      <c r="G105" s="306" t="str">
        <f t="shared" si="0"/>
        <v>Bouleau génériqueF2BT31-RDVTECH44BT31-RDVTECH44</v>
      </c>
    </row>
    <row r="106" spans="3:7" x14ac:dyDescent="0.25">
      <c r="C106" s="306" t="s">
        <v>1335</v>
      </c>
      <c r="D106" s="306" t="s">
        <v>10</v>
      </c>
      <c r="E106" s="306" t="s">
        <v>1389</v>
      </c>
      <c r="F106" s="306" t="s">
        <v>1389</v>
      </c>
      <c r="G106" s="306" t="str">
        <f t="shared" si="0"/>
        <v>Bouleau pubescentF2BT31-RDVTECH44BT31-RDVTECH44</v>
      </c>
    </row>
    <row r="107" spans="3:7" x14ac:dyDescent="0.25">
      <c r="C107" s="306" t="s">
        <v>1340</v>
      </c>
      <c r="D107" s="306" t="s">
        <v>10</v>
      </c>
      <c r="E107" s="306" t="s">
        <v>1389</v>
      </c>
      <c r="F107" s="306" t="s">
        <v>1389</v>
      </c>
      <c r="G107" s="306" t="str">
        <f t="shared" si="0"/>
        <v>Bouleau verruqueuxF2BT31-RDVTECH44BT31-RDVTECH44</v>
      </c>
    </row>
    <row r="108" spans="3:7" x14ac:dyDescent="0.25">
      <c r="C108" s="306" t="s">
        <v>1128</v>
      </c>
      <c r="D108" s="306" t="s">
        <v>10</v>
      </c>
      <c r="E108" s="306" t="s">
        <v>1389</v>
      </c>
      <c r="F108" s="306" t="s">
        <v>1389</v>
      </c>
      <c r="G108" s="306" t="str">
        <f t="shared" si="0"/>
        <v>BourdaineF2BT31-RDVTECH44BT31-RDVTECH44</v>
      </c>
    </row>
    <row r="109" spans="3:7" x14ac:dyDescent="0.25">
      <c r="C109" s="306" t="s">
        <v>1287</v>
      </c>
      <c r="D109" s="306" t="s">
        <v>10</v>
      </c>
      <c r="E109" s="306" t="s">
        <v>1389</v>
      </c>
      <c r="F109" s="306" t="s">
        <v>1389</v>
      </c>
      <c r="G109" s="306" t="str">
        <f t="shared" si="0"/>
        <v>Bruyère arborescenteF2BT31-RDVTECH44BT31-RDVTECH44</v>
      </c>
    </row>
    <row r="110" spans="3:7" x14ac:dyDescent="0.25">
      <c r="C110" s="306" t="s">
        <v>587</v>
      </c>
      <c r="D110" s="306" t="s">
        <v>10</v>
      </c>
      <c r="E110" s="306" t="s">
        <v>1389</v>
      </c>
      <c r="F110" s="306" t="s">
        <v>1389</v>
      </c>
      <c r="G110" s="306" t="str">
        <f t="shared" si="0"/>
        <v>BuisF2BT31-RDVTECH44BT31-RDVTECH44</v>
      </c>
    </row>
    <row r="111" spans="3:7" x14ac:dyDescent="0.25">
      <c r="C111" s="306" t="s">
        <v>1007</v>
      </c>
      <c r="D111" s="306" t="s">
        <v>10</v>
      </c>
      <c r="E111" s="306" t="s">
        <v>1389</v>
      </c>
      <c r="F111" s="306" t="s">
        <v>1389</v>
      </c>
      <c r="G111" s="306" t="str">
        <f t="shared" si="0"/>
        <v>C1 génériqueF2BT31-RDVTECH44BT31-RDVTECH44</v>
      </c>
    </row>
    <row r="112" spans="3:7" x14ac:dyDescent="0.25">
      <c r="C112" s="306" t="s">
        <v>1218</v>
      </c>
      <c r="D112" s="306" t="s">
        <v>10</v>
      </c>
      <c r="E112" s="306" t="s">
        <v>1389</v>
      </c>
      <c r="F112" s="306" t="s">
        <v>1389</v>
      </c>
      <c r="G112" s="306" t="str">
        <f t="shared" si="0"/>
        <v>C2 génériqueF2BT31-RDVTECH44BT31-RDVTECH44</v>
      </c>
    </row>
    <row r="113" spans="3:7" x14ac:dyDescent="0.25">
      <c r="C113" s="306" t="s">
        <v>1261</v>
      </c>
      <c r="D113" s="306" t="s">
        <v>10</v>
      </c>
      <c r="E113" s="306" t="s">
        <v>1389</v>
      </c>
      <c r="F113" s="306" t="s">
        <v>1389</v>
      </c>
      <c r="G113" s="306" t="str">
        <f t="shared" si="0"/>
        <v>C3 génériqueF2BT31-RDVTECH44BT31-RDVTECH44</v>
      </c>
    </row>
    <row r="114" spans="3:7" x14ac:dyDescent="0.25">
      <c r="C114" s="306" t="s">
        <v>502</v>
      </c>
      <c r="D114" s="306" t="s">
        <v>10</v>
      </c>
      <c r="E114" s="306" t="s">
        <v>1389</v>
      </c>
      <c r="F114" s="306" t="s">
        <v>1389</v>
      </c>
      <c r="G114" s="306" t="str">
        <f t="shared" si="0"/>
        <v>CaroubierF2BT31-RDVTECH44BT31-RDVTECH44</v>
      </c>
    </row>
    <row r="115" spans="3:7" x14ac:dyDescent="0.25">
      <c r="C115" s="306" t="s">
        <v>507</v>
      </c>
      <c r="D115" s="306" t="s">
        <v>10</v>
      </c>
      <c r="E115" s="306" t="s">
        <v>1389</v>
      </c>
      <c r="F115" s="306" t="s">
        <v>1389</v>
      </c>
      <c r="G115" s="306" t="str">
        <f t="shared" si="0"/>
        <v>CatalpaF2BT31-RDVTECH44BT31-RDVTECH44</v>
      </c>
    </row>
    <row r="116" spans="3:7" x14ac:dyDescent="0.25">
      <c r="C116" s="306" t="s">
        <v>1139</v>
      </c>
      <c r="D116" s="306" t="s">
        <v>10</v>
      </c>
      <c r="E116" s="306" t="s">
        <v>1389</v>
      </c>
      <c r="F116" s="306" t="s">
        <v>1389</v>
      </c>
      <c r="G116" s="306" t="str">
        <f t="shared" si="0"/>
        <v>CédratierF2BT31-RDVTECH44BT31-RDVTECH44</v>
      </c>
    </row>
    <row r="117" spans="3:7" x14ac:dyDescent="0.25">
      <c r="C117" s="306" t="s">
        <v>870</v>
      </c>
      <c r="D117" s="306" t="s">
        <v>10</v>
      </c>
      <c r="E117" s="306" t="s">
        <v>1389</v>
      </c>
      <c r="F117" s="306" t="s">
        <v>1389</v>
      </c>
      <c r="G117" s="306" t="str">
        <f t="shared" si="0"/>
        <v>Cèdre de chypreF2BT31-RDVTECH44BT31-RDVTECH44</v>
      </c>
    </row>
    <row r="118" spans="3:7" x14ac:dyDescent="0.25">
      <c r="C118" s="306" t="s">
        <v>308</v>
      </c>
      <c r="D118" s="306" t="s">
        <v>10</v>
      </c>
      <c r="E118" s="306" t="s">
        <v>1389</v>
      </c>
      <c r="F118" s="306" t="s">
        <v>1389</v>
      </c>
      <c r="G118" s="306" t="str">
        <f t="shared" si="0"/>
        <v>Cèdre de l'AtlasF2BT31-RDVTECH44BT31-RDVTECH44</v>
      </c>
    </row>
    <row r="119" spans="3:7" x14ac:dyDescent="0.25">
      <c r="C119" s="306" t="s">
        <v>875</v>
      </c>
      <c r="D119" s="306" t="s">
        <v>10</v>
      </c>
      <c r="E119" s="306" t="s">
        <v>1389</v>
      </c>
      <c r="F119" s="306" t="s">
        <v>1389</v>
      </c>
      <c r="G119" s="306" t="str">
        <f t="shared" si="0"/>
        <v>Cèdre de l'HymalayaF2BT31-RDVTECH44BT31-RDVTECH44</v>
      </c>
    </row>
    <row r="120" spans="3:7" x14ac:dyDescent="0.25">
      <c r="C120" s="306" t="s">
        <v>866</v>
      </c>
      <c r="D120" s="306" t="s">
        <v>10</v>
      </c>
      <c r="E120" s="306" t="s">
        <v>1389</v>
      </c>
      <c r="F120" s="306" t="s">
        <v>1389</v>
      </c>
      <c r="G120" s="306" t="str">
        <f t="shared" si="0"/>
        <v>Cèdre du LibanF2BT31-RDVTECH44BT31-RDVTECH44</v>
      </c>
    </row>
    <row r="121" spans="3:7" x14ac:dyDescent="0.25">
      <c r="C121" s="306" t="s">
        <v>892</v>
      </c>
      <c r="D121" s="306" t="s">
        <v>10</v>
      </c>
      <c r="E121" s="306" t="s">
        <v>1389</v>
      </c>
      <c r="F121" s="306" t="s">
        <v>1389</v>
      </c>
      <c r="G121" s="306" t="str">
        <f t="shared" si="0"/>
        <v>Cedrus atlantica ou libaniF2BT31-RDVTECH44BT31-RDVTECH44</v>
      </c>
    </row>
    <row r="122" spans="3:7" x14ac:dyDescent="0.25">
      <c r="C122" s="306" t="s">
        <v>1022</v>
      </c>
      <c r="D122" s="306" t="s">
        <v>10</v>
      </c>
      <c r="E122" s="306" t="s">
        <v>1389</v>
      </c>
      <c r="F122" s="306" t="s">
        <v>1389</v>
      </c>
      <c r="G122" s="306" t="str">
        <f t="shared" si="0"/>
        <v>CerisierF2BT31-RDVTECH44BT31-RDVTECH44</v>
      </c>
    </row>
    <row r="123" spans="3:7" x14ac:dyDescent="0.25">
      <c r="C123" s="306" t="s">
        <v>1027</v>
      </c>
      <c r="D123" s="306" t="s">
        <v>10</v>
      </c>
      <c r="E123" s="306" t="s">
        <v>1389</v>
      </c>
      <c r="F123" s="306" t="s">
        <v>1389</v>
      </c>
      <c r="G123" s="306" t="str">
        <f t="shared" si="0"/>
        <v>Cerisier à grappesF2BT31-RDVTECH44BT31-RDVTECH44</v>
      </c>
    </row>
    <row r="124" spans="3:7" x14ac:dyDescent="0.25">
      <c r="C124" s="306" t="s">
        <v>1185</v>
      </c>
      <c r="D124" s="306" t="s">
        <v>10</v>
      </c>
      <c r="E124" s="306" t="s">
        <v>1389</v>
      </c>
      <c r="F124" s="306" t="s">
        <v>1389</v>
      </c>
      <c r="G124" s="306" t="str">
        <f t="shared" si="0"/>
        <v>Cerisier de Sainte-LucieF2BT31-RDVTECH44BT31-RDVTECH44</v>
      </c>
    </row>
    <row r="125" spans="3:7" x14ac:dyDescent="0.25">
      <c r="C125" s="306" t="s">
        <v>1037</v>
      </c>
      <c r="D125" s="306" t="s">
        <v>10</v>
      </c>
      <c r="E125" s="306" t="s">
        <v>1389</v>
      </c>
      <c r="F125" s="306" t="s">
        <v>1389</v>
      </c>
      <c r="G125" s="306" t="str">
        <f t="shared" si="0"/>
        <v>Cerisier tardifF2BT31-RDVTECH44BT31-RDVTECH44</v>
      </c>
    </row>
    <row r="126" spans="3:7" x14ac:dyDescent="0.25">
      <c r="C126" s="306" t="s">
        <v>1231</v>
      </c>
      <c r="D126" s="306" t="s">
        <v>10</v>
      </c>
      <c r="E126" s="306" t="s">
        <v>1389</v>
      </c>
      <c r="F126" s="306" t="s">
        <v>1389</v>
      </c>
      <c r="G126" s="306" t="str">
        <f t="shared" si="0"/>
        <v>CharmeF2BT31-RDVTECH44BT31-RDVTECH44</v>
      </c>
    </row>
    <row r="127" spans="3:7" x14ac:dyDescent="0.25">
      <c r="C127" s="306" t="s">
        <v>1235</v>
      </c>
      <c r="D127" s="306" t="s">
        <v>10</v>
      </c>
      <c r="E127" s="306" t="s">
        <v>1389</v>
      </c>
      <c r="F127" s="306" t="s">
        <v>1389</v>
      </c>
      <c r="G127" s="306" t="str">
        <f t="shared" si="0"/>
        <v>Charme houblonF2BT31-RDVTECH44BT31-RDVTECH44</v>
      </c>
    </row>
    <row r="128" spans="3:7" x14ac:dyDescent="0.25">
      <c r="C128" s="306" t="s">
        <v>642</v>
      </c>
      <c r="D128" s="306" t="s">
        <v>10</v>
      </c>
      <c r="E128" s="306" t="s">
        <v>1389</v>
      </c>
      <c r="F128" s="306" t="s">
        <v>1389</v>
      </c>
      <c r="G128" s="306" t="str">
        <f t="shared" si="0"/>
        <v>ChâtaignierF2BT31-RDVTECH44BT31-RDVTECH44</v>
      </c>
    </row>
    <row r="129" spans="3:7" x14ac:dyDescent="0.25">
      <c r="C129" s="306" t="s">
        <v>669</v>
      </c>
      <c r="D129" s="306" t="s">
        <v>10</v>
      </c>
      <c r="E129" s="306" t="s">
        <v>1389</v>
      </c>
      <c r="F129" s="306" t="s">
        <v>1389</v>
      </c>
      <c r="G129" s="306" t="str">
        <f t="shared" si="0"/>
        <v>Chêne cheveluF2BT31-RDVTECH44BT31-RDVTECH44</v>
      </c>
    </row>
    <row r="130" spans="3:7" x14ac:dyDescent="0.25">
      <c r="C130" s="306" t="s">
        <v>686</v>
      </c>
      <c r="D130" s="306" t="s">
        <v>10</v>
      </c>
      <c r="E130" s="306" t="s">
        <v>1389</v>
      </c>
      <c r="F130" s="306" t="s">
        <v>1389</v>
      </c>
      <c r="G130" s="306" t="str">
        <f t="shared" si="0"/>
        <v>Chêne des maraisF2BT31-RDVTECH44BT31-RDVTECH44</v>
      </c>
    </row>
    <row r="131" spans="3:7" x14ac:dyDescent="0.25">
      <c r="C131" s="306" t="s">
        <v>681</v>
      </c>
      <c r="D131" s="306" t="s">
        <v>10</v>
      </c>
      <c r="E131" s="306" t="s">
        <v>1389</v>
      </c>
      <c r="F131" s="306" t="s">
        <v>1389</v>
      </c>
      <c r="G131" s="306" t="str">
        <f t="shared" si="0"/>
        <v>Chêne écarlateF2BT31-RDVTECH44BT31-RDVTECH44</v>
      </c>
    </row>
    <row r="132" spans="3:7" x14ac:dyDescent="0.25">
      <c r="C132" s="306" t="s">
        <v>673</v>
      </c>
      <c r="D132" s="306" t="s">
        <v>10</v>
      </c>
      <c r="E132" s="306" t="s">
        <v>1389</v>
      </c>
      <c r="F132" s="306" t="s">
        <v>1389</v>
      </c>
      <c r="G132" s="306" t="str">
        <f t="shared" si="0"/>
        <v>Chêne faux-liègeF2BT31-RDVTECH44BT31-RDVTECH44</v>
      </c>
    </row>
    <row r="133" spans="3:7" x14ac:dyDescent="0.25">
      <c r="C133" s="306" t="s">
        <v>388</v>
      </c>
      <c r="D133" s="306" t="s">
        <v>10</v>
      </c>
      <c r="E133" s="306" t="s">
        <v>1389</v>
      </c>
      <c r="F133" s="306" t="s">
        <v>1389</v>
      </c>
      <c r="G133" s="306" t="str">
        <f t="shared" si="0"/>
        <v>Chêne pédonculéF2BT31-RDVTECH44BT31-RDVTECH44</v>
      </c>
    </row>
    <row r="134" spans="3:7" x14ac:dyDescent="0.25">
      <c r="C134" s="306" t="s">
        <v>655</v>
      </c>
      <c r="D134" s="306" t="s">
        <v>10</v>
      </c>
      <c r="E134" s="306" t="s">
        <v>1389</v>
      </c>
      <c r="F134" s="306" t="s">
        <v>1389</v>
      </c>
      <c r="G134" s="306" t="str">
        <f t="shared" si="0"/>
        <v>Chêne pubescentF2BT31-RDVTECH44BT31-RDVTECH44</v>
      </c>
    </row>
    <row r="135" spans="3:7" x14ac:dyDescent="0.25">
      <c r="C135" s="306" t="s">
        <v>632</v>
      </c>
      <c r="D135" s="306" t="s">
        <v>10</v>
      </c>
      <c r="E135" s="306" t="s">
        <v>1389</v>
      </c>
      <c r="F135" s="306" t="s">
        <v>1389</v>
      </c>
      <c r="G135" s="306" t="str">
        <f t="shared" si="0"/>
        <v>Chêne rougeF2BT31-RDVTECH44BT31-RDVTECH44</v>
      </c>
    </row>
    <row r="136" spans="3:7" x14ac:dyDescent="0.25">
      <c r="C136" s="306" t="s">
        <v>389</v>
      </c>
      <c r="D136" s="306" t="s">
        <v>10</v>
      </c>
      <c r="E136" s="306" t="s">
        <v>1389</v>
      </c>
      <c r="F136" s="306" t="s">
        <v>1389</v>
      </c>
      <c r="G136" s="306" t="str">
        <f t="shared" si="0"/>
        <v>Chêne sessileF2BT31-RDVTECH44BT31-RDVTECH44</v>
      </c>
    </row>
    <row r="137" spans="3:7" x14ac:dyDescent="0.25">
      <c r="C137" s="306" t="s">
        <v>660</v>
      </c>
      <c r="D137" s="306" t="s">
        <v>10</v>
      </c>
      <c r="E137" s="306" t="s">
        <v>1389</v>
      </c>
      <c r="F137" s="306" t="s">
        <v>1389</v>
      </c>
      <c r="G137" s="306" t="str">
        <f t="shared" si="0"/>
        <v>Chêne tauzinF2BT31-RDVTECH44BT31-RDVTECH44</v>
      </c>
    </row>
    <row r="138" spans="3:7" x14ac:dyDescent="0.25">
      <c r="C138" s="306" t="s">
        <v>637</v>
      </c>
      <c r="D138" s="306" t="s">
        <v>10</v>
      </c>
      <c r="E138" s="306" t="s">
        <v>1389</v>
      </c>
      <c r="F138" s="306" t="s">
        <v>1389</v>
      </c>
      <c r="G138" s="306" t="str">
        <f t="shared" si="0"/>
        <v>Chêne vertF2BT31-RDVTECH44BT31-RDVTECH44</v>
      </c>
    </row>
    <row r="139" spans="3:7" x14ac:dyDescent="0.25">
      <c r="C139" s="306" t="s">
        <v>676</v>
      </c>
      <c r="D139" s="306" t="s">
        <v>10</v>
      </c>
      <c r="E139" s="306" t="s">
        <v>1389</v>
      </c>
      <c r="F139" s="306" t="s">
        <v>1389</v>
      </c>
      <c r="G139" s="306" t="str">
        <f t="shared" si="0"/>
        <v>Chêne-liègeF2BT31-RDVTECH44BT31-RDVTECH44</v>
      </c>
    </row>
    <row r="140" spans="3:7" x14ac:dyDescent="0.25">
      <c r="C140" s="306" t="s">
        <v>1133</v>
      </c>
      <c r="D140" s="306" t="s">
        <v>10</v>
      </c>
      <c r="E140" s="306" t="s">
        <v>1389</v>
      </c>
      <c r="F140" s="306" t="s">
        <v>1389</v>
      </c>
      <c r="G140" s="306" t="str">
        <f t="shared" si="0"/>
        <v>CognassierF2BT31-RDVTECH44BT31-RDVTECH44</v>
      </c>
    </row>
    <row r="141" spans="3:7" x14ac:dyDescent="0.25">
      <c r="C141" s="306" t="s">
        <v>1062</v>
      </c>
      <c r="D141" s="306" t="s">
        <v>10</v>
      </c>
      <c r="E141" s="306" t="s">
        <v>1389</v>
      </c>
      <c r="F141" s="306" t="s">
        <v>1389</v>
      </c>
      <c r="G141" s="306" t="str">
        <f t="shared" si="0"/>
        <v>CormierF2BT31-RDVTECH44BT31-RDVTECH44</v>
      </c>
    </row>
    <row r="142" spans="3:7" x14ac:dyDescent="0.25">
      <c r="C142" s="306" t="s">
        <v>961</v>
      </c>
      <c r="D142" s="306" t="s">
        <v>10</v>
      </c>
      <c r="E142" s="306" t="s">
        <v>1389</v>
      </c>
      <c r="F142" s="306" t="s">
        <v>1389</v>
      </c>
      <c r="G142" s="306" t="str">
        <f t="shared" si="0"/>
        <v>Cornouiller mâleF2BT31-RDVTECH44BT31-RDVTECH44</v>
      </c>
    </row>
    <row r="143" spans="3:7" x14ac:dyDescent="0.25">
      <c r="C143" s="306" t="s">
        <v>727</v>
      </c>
      <c r="D143" s="306" t="s">
        <v>10</v>
      </c>
      <c r="E143" s="306" t="s">
        <v>1389</v>
      </c>
      <c r="F143" s="306" t="s">
        <v>1389</v>
      </c>
      <c r="G143" s="306" t="str">
        <f t="shared" si="0"/>
        <v>Cryptoméria du JaponF2BT31-RDVTECH44BT31-RDVTECH44</v>
      </c>
    </row>
    <row r="144" spans="3:7" x14ac:dyDescent="0.25">
      <c r="C144" s="306" t="s">
        <v>779</v>
      </c>
      <c r="D144" s="306" t="s">
        <v>10</v>
      </c>
      <c r="E144" s="306" t="s">
        <v>1389</v>
      </c>
      <c r="F144" s="306" t="s">
        <v>1389</v>
      </c>
      <c r="G144" s="306" t="str">
        <f t="shared" si="0"/>
        <v>Cupressus génériqueF2BT31-RDVTECH44BT31-RDVTECH44</v>
      </c>
    </row>
    <row r="145" spans="3:7" x14ac:dyDescent="0.25">
      <c r="C145" s="306" t="s">
        <v>720</v>
      </c>
      <c r="D145" s="306" t="s">
        <v>10</v>
      </c>
      <c r="E145" s="306" t="s">
        <v>1389</v>
      </c>
      <c r="F145" s="306" t="s">
        <v>1389</v>
      </c>
      <c r="G145" s="306" t="str">
        <f t="shared" ref="G145:G208" si="1">+_xlfn.CONCAT(C145:F145)</f>
        <v>Cyprès chauveF2BT31-RDVTECH44BT31-RDVTECH44</v>
      </c>
    </row>
    <row r="146" spans="3:7" x14ac:dyDescent="0.25">
      <c r="C146" s="306" t="s">
        <v>737</v>
      </c>
      <c r="D146" s="306" t="s">
        <v>10</v>
      </c>
      <c r="E146" s="306" t="s">
        <v>1389</v>
      </c>
      <c r="F146" s="306" t="s">
        <v>1389</v>
      </c>
      <c r="G146" s="306" t="str">
        <f t="shared" si="1"/>
        <v>Cyprès de LambertF2BT31-RDVTECH44BT31-RDVTECH44</v>
      </c>
    </row>
    <row r="147" spans="3:7" x14ac:dyDescent="0.25">
      <c r="C147" s="306" t="s">
        <v>715</v>
      </c>
      <c r="D147" s="306" t="s">
        <v>10</v>
      </c>
      <c r="E147" s="306" t="s">
        <v>1389</v>
      </c>
      <c r="F147" s="306" t="s">
        <v>1389</v>
      </c>
      <c r="G147" s="306" t="str">
        <f t="shared" si="1"/>
        <v>Cyprès de l'ArizonaF2BT31-RDVTECH44BT31-RDVTECH44</v>
      </c>
    </row>
    <row r="148" spans="3:7" x14ac:dyDescent="0.25">
      <c r="C148" s="306" t="s">
        <v>732</v>
      </c>
      <c r="D148" s="306" t="s">
        <v>10</v>
      </c>
      <c r="E148" s="306" t="s">
        <v>1389</v>
      </c>
      <c r="F148" s="306" t="s">
        <v>1389</v>
      </c>
      <c r="G148" s="306" t="str">
        <f t="shared" si="1"/>
        <v>Cyprès de LawsonF2BT31-RDVTECH44BT31-RDVTECH44</v>
      </c>
    </row>
    <row r="149" spans="3:7" x14ac:dyDescent="0.25">
      <c r="C149" s="307" t="s">
        <v>775</v>
      </c>
      <c r="D149" s="306" t="s">
        <v>10</v>
      </c>
      <c r="E149" s="306" t="s">
        <v>1389</v>
      </c>
      <c r="F149" s="306" t="s">
        <v>1389</v>
      </c>
      <c r="G149" s="306" t="str">
        <f t="shared" si="1"/>
        <v>Cypres de LeylandF2BT31-RDVTECH44BT31-RDVTECH44</v>
      </c>
    </row>
    <row r="150" spans="3:7" x14ac:dyDescent="0.25">
      <c r="C150" s="306" t="s">
        <v>755</v>
      </c>
      <c r="D150" s="306" t="s">
        <v>10</v>
      </c>
      <c r="E150" s="306" t="s">
        <v>1389</v>
      </c>
      <c r="F150" s="306" t="s">
        <v>1389</v>
      </c>
      <c r="G150" s="306" t="str">
        <f t="shared" si="1"/>
        <v>Cyprès de ProvenceF2BT31-RDVTECH44BT31-RDVTECH44</v>
      </c>
    </row>
    <row r="151" spans="3:7" x14ac:dyDescent="0.25">
      <c r="C151" s="306" t="s">
        <v>569</v>
      </c>
      <c r="D151" s="306" t="s">
        <v>10</v>
      </c>
      <c r="E151" s="306" t="s">
        <v>1389</v>
      </c>
      <c r="F151" s="306" t="s">
        <v>1389</v>
      </c>
      <c r="G151" s="306" t="str">
        <f t="shared" si="1"/>
        <v>Cytise aubourF2BT31-RDVTECH44BT31-RDVTECH44</v>
      </c>
    </row>
    <row r="152" spans="3:7" x14ac:dyDescent="0.25">
      <c r="C152" s="306" t="s">
        <v>564</v>
      </c>
      <c r="D152" s="306" t="s">
        <v>10</v>
      </c>
      <c r="E152" s="306" t="s">
        <v>1389</v>
      </c>
      <c r="F152" s="306" t="s">
        <v>1389</v>
      </c>
      <c r="G152" s="306" t="str">
        <f t="shared" si="1"/>
        <v>Cytise des AlpesF2BT31-RDVTECH44BT31-RDVTECH44</v>
      </c>
    </row>
    <row r="153" spans="3:7" x14ac:dyDescent="0.25">
      <c r="C153" s="306" t="s">
        <v>616</v>
      </c>
      <c r="D153" s="306" t="s">
        <v>10</v>
      </c>
      <c r="E153" s="306" t="s">
        <v>1389</v>
      </c>
      <c r="F153" s="306" t="s">
        <v>1389</v>
      </c>
      <c r="G153" s="306" t="str">
        <f t="shared" si="1"/>
        <v>Cytise génériqueF2BT31-RDVTECH44BT31-RDVTECH44</v>
      </c>
    </row>
    <row r="154" spans="3:7" x14ac:dyDescent="0.25">
      <c r="C154" s="306" t="s">
        <v>1302</v>
      </c>
      <c r="D154" s="306" t="s">
        <v>10</v>
      </c>
      <c r="E154" s="306" t="s">
        <v>1389</v>
      </c>
      <c r="F154" s="306" t="s">
        <v>1389</v>
      </c>
      <c r="G154" s="306" t="str">
        <f t="shared" si="1"/>
        <v>D1 génériqueF2BT31-RDVTECH44BT31-RDVTECH44</v>
      </c>
    </row>
    <row r="155" spans="3:7" x14ac:dyDescent="0.25">
      <c r="C155" s="306" t="s">
        <v>612</v>
      </c>
      <c r="D155" s="306" t="s">
        <v>10</v>
      </c>
      <c r="E155" s="306" t="s">
        <v>1389</v>
      </c>
      <c r="F155" s="306" t="s">
        <v>1389</v>
      </c>
      <c r="G155" s="306" t="str">
        <f t="shared" si="1"/>
        <v>D2 génériqueF2BT31-RDVTECH44BT31-RDVTECH44</v>
      </c>
    </row>
    <row r="156" spans="3:7" x14ac:dyDescent="0.25">
      <c r="C156" s="306" t="s">
        <v>131</v>
      </c>
      <c r="D156" s="306" t="s">
        <v>10</v>
      </c>
      <c r="E156" s="306" t="s">
        <v>1389</v>
      </c>
      <c r="F156" s="306" t="s">
        <v>1389</v>
      </c>
      <c r="G156" s="306" t="str">
        <f t="shared" si="1"/>
        <v>DouglasF2BT31-RDVTECH44BT31-RDVTECH44</v>
      </c>
    </row>
    <row r="157" spans="3:7" x14ac:dyDescent="0.25">
      <c r="C157" s="306" t="s">
        <v>646</v>
      </c>
      <c r="D157" s="306" t="s">
        <v>10</v>
      </c>
      <c r="E157" s="306" t="s">
        <v>1389</v>
      </c>
      <c r="F157" s="306" t="s">
        <v>1389</v>
      </c>
      <c r="G157" s="306" t="str">
        <f t="shared" si="1"/>
        <v>E1 génériqueF2BT31-RDVTECH44BT31-RDVTECH44</v>
      </c>
    </row>
    <row r="158" spans="3:7" x14ac:dyDescent="0.25">
      <c r="C158" s="306" t="s">
        <v>704</v>
      </c>
      <c r="D158" s="306" t="s">
        <v>10</v>
      </c>
      <c r="E158" s="306" t="s">
        <v>1389</v>
      </c>
      <c r="F158" s="306" t="s">
        <v>1389</v>
      </c>
      <c r="G158" s="306" t="str">
        <f t="shared" si="1"/>
        <v>E2 génériqueF2BT31-RDVTECH44BT31-RDVTECH44</v>
      </c>
    </row>
    <row r="159" spans="3:7" x14ac:dyDescent="0.25">
      <c r="C159" s="306" t="s">
        <v>787</v>
      </c>
      <c r="D159" s="306" t="s">
        <v>10</v>
      </c>
      <c r="E159" s="306" t="s">
        <v>1389</v>
      </c>
      <c r="F159" s="306" t="s">
        <v>1389</v>
      </c>
      <c r="G159" s="306" t="str">
        <f t="shared" si="1"/>
        <v>Epicéa communF2BT31-RDVTECH44BT31-RDVTECH44</v>
      </c>
    </row>
    <row r="160" spans="3:7" x14ac:dyDescent="0.25">
      <c r="C160" s="306" t="s">
        <v>794</v>
      </c>
      <c r="D160" s="306" t="s">
        <v>10</v>
      </c>
      <c r="E160" s="306" t="s">
        <v>1389</v>
      </c>
      <c r="F160" s="306" t="s">
        <v>1389</v>
      </c>
      <c r="G160" s="306" t="str">
        <f t="shared" si="1"/>
        <v>Epicéa de SitkaF2BT31-RDVTECH44BT31-RDVTECH44</v>
      </c>
    </row>
    <row r="161" spans="3:7" x14ac:dyDescent="0.25">
      <c r="C161" s="306" t="s">
        <v>798</v>
      </c>
      <c r="D161" s="306" t="s">
        <v>10</v>
      </c>
      <c r="E161" s="306" t="s">
        <v>1389</v>
      </c>
      <c r="F161" s="306" t="s">
        <v>1389</v>
      </c>
      <c r="G161" s="306" t="str">
        <f t="shared" si="1"/>
        <v>Epicéa omoricaF2BT31-RDVTECH44BT31-RDVTECH44</v>
      </c>
    </row>
    <row r="162" spans="3:7" x14ac:dyDescent="0.25">
      <c r="C162" s="306" t="s">
        <v>985</v>
      </c>
      <c r="D162" s="306" t="s">
        <v>10</v>
      </c>
      <c r="E162" s="306" t="s">
        <v>1389</v>
      </c>
      <c r="F162" s="306" t="s">
        <v>1389</v>
      </c>
      <c r="G162" s="306" t="str">
        <f t="shared" si="1"/>
        <v>Erable à feuilles d'obierF2BT31-RDVTECH44BT31-RDVTECH44</v>
      </c>
    </row>
    <row r="163" spans="3:7" x14ac:dyDescent="0.25">
      <c r="C163" s="306" t="s">
        <v>975</v>
      </c>
      <c r="D163" s="306" t="s">
        <v>10</v>
      </c>
      <c r="E163" s="306" t="s">
        <v>1389</v>
      </c>
      <c r="F163" s="306" t="s">
        <v>1389</v>
      </c>
      <c r="G163" s="306" t="str">
        <f t="shared" si="1"/>
        <v>Erable champêtreF2BT31-RDVTECH44BT31-RDVTECH44</v>
      </c>
    </row>
    <row r="164" spans="3:7" x14ac:dyDescent="0.25">
      <c r="C164" s="306" t="s">
        <v>980</v>
      </c>
      <c r="D164" s="306" t="s">
        <v>10</v>
      </c>
      <c r="E164" s="306" t="s">
        <v>1389</v>
      </c>
      <c r="F164" s="306" t="s">
        <v>1389</v>
      </c>
      <c r="G164" s="306" t="str">
        <f t="shared" si="1"/>
        <v>Erable de MontpellierF2BT31-RDVTECH44BT31-RDVTECH44</v>
      </c>
    </row>
    <row r="165" spans="3:7" x14ac:dyDescent="0.25">
      <c r="C165" s="306" t="s">
        <v>1005</v>
      </c>
      <c r="D165" s="306" t="s">
        <v>10</v>
      </c>
      <c r="E165" s="306" t="s">
        <v>1389</v>
      </c>
      <c r="F165" s="306" t="s">
        <v>1389</v>
      </c>
      <c r="G165" s="306" t="str">
        <f t="shared" si="1"/>
        <v>Erable générique F2BT31-RDVTECH44BT31-RDVTECH44</v>
      </c>
    </row>
    <row r="166" spans="3:7" x14ac:dyDescent="0.25">
      <c r="C166" s="306" t="s">
        <v>990</v>
      </c>
      <c r="D166" s="306" t="s">
        <v>10</v>
      </c>
      <c r="E166" s="306" t="s">
        <v>1389</v>
      </c>
      <c r="F166" s="306" t="s">
        <v>1389</v>
      </c>
      <c r="G166" s="306" t="str">
        <f t="shared" si="1"/>
        <v>Erable negundoF2BT31-RDVTECH44BT31-RDVTECH44</v>
      </c>
    </row>
    <row r="167" spans="3:7" x14ac:dyDescent="0.25">
      <c r="C167" s="306" t="s">
        <v>965</v>
      </c>
      <c r="D167" s="306" t="s">
        <v>10</v>
      </c>
      <c r="E167" s="306" t="s">
        <v>1389</v>
      </c>
      <c r="F167" s="306" t="s">
        <v>1389</v>
      </c>
      <c r="G167" s="306" t="str">
        <f t="shared" si="1"/>
        <v>Erable planeF2BT31-RDVTECH44BT31-RDVTECH44</v>
      </c>
    </row>
    <row r="168" spans="3:7" x14ac:dyDescent="0.25">
      <c r="C168" s="306" t="s">
        <v>970</v>
      </c>
      <c r="D168" s="306" t="s">
        <v>10</v>
      </c>
      <c r="E168" s="306" t="s">
        <v>1389</v>
      </c>
      <c r="F168" s="306" t="s">
        <v>1389</v>
      </c>
      <c r="G168" s="306" t="str">
        <f t="shared" si="1"/>
        <v>Erable sycomoreF2BT31-RDVTECH44BT31-RDVTECH44</v>
      </c>
    </row>
    <row r="169" spans="3:7" x14ac:dyDescent="0.25">
      <c r="C169" s="306" t="s">
        <v>1268</v>
      </c>
      <c r="D169" s="306" t="s">
        <v>10</v>
      </c>
      <c r="E169" s="306" t="s">
        <v>1389</v>
      </c>
      <c r="F169" s="306" t="s">
        <v>1389</v>
      </c>
      <c r="G169" s="306" t="str">
        <f t="shared" si="1"/>
        <v>Eucalyptus (Genre)F2BT31-RDVTECH44BT31-RDVTECH44</v>
      </c>
    </row>
    <row r="170" spans="3:7" x14ac:dyDescent="0.25">
      <c r="C170" s="306" t="s">
        <v>614</v>
      </c>
      <c r="D170" s="306" t="s">
        <v>10</v>
      </c>
      <c r="E170" s="306" t="s">
        <v>1389</v>
      </c>
      <c r="F170" s="306" t="s">
        <v>1389</v>
      </c>
      <c r="G170" s="306" t="str">
        <f t="shared" si="1"/>
        <v>Feuillu exotiqueF2BT31-RDVTECH44BT31-RDVTECH44</v>
      </c>
    </row>
    <row r="171" spans="3:7" x14ac:dyDescent="0.25">
      <c r="C171" s="306" t="s">
        <v>444</v>
      </c>
      <c r="D171" s="306" t="s">
        <v>10</v>
      </c>
      <c r="E171" s="306" t="s">
        <v>1389</v>
      </c>
      <c r="F171" s="306" t="s">
        <v>1389</v>
      </c>
      <c r="G171" s="306" t="str">
        <f t="shared" si="1"/>
        <v>Figuier de CarieF2BT31-RDVTECH44BT31-RDVTECH44</v>
      </c>
    </row>
    <row r="172" spans="3:7" x14ac:dyDescent="0.25">
      <c r="C172" s="306" t="s">
        <v>1149</v>
      </c>
      <c r="D172" s="306" t="s">
        <v>10</v>
      </c>
      <c r="E172" s="306" t="s">
        <v>1389</v>
      </c>
      <c r="F172" s="306" t="s">
        <v>1389</v>
      </c>
      <c r="G172" s="306" t="str">
        <f t="shared" si="1"/>
        <v>Filaire à feuilles étroitesF2BT31-RDVTECH44BT31-RDVTECH44</v>
      </c>
    </row>
    <row r="173" spans="3:7" x14ac:dyDescent="0.25">
      <c r="C173" s="306" t="s">
        <v>1154</v>
      </c>
      <c r="D173" s="306" t="s">
        <v>10</v>
      </c>
      <c r="E173" s="306" t="s">
        <v>1389</v>
      </c>
      <c r="F173" s="306" t="s">
        <v>1389</v>
      </c>
      <c r="G173" s="306" t="str">
        <f t="shared" si="1"/>
        <v>Filaire à feuilles largesF2BT31-RDVTECH44BT31-RDVTECH44</v>
      </c>
    </row>
    <row r="174" spans="3:7" x14ac:dyDescent="0.25">
      <c r="C174" s="306" t="s">
        <v>510</v>
      </c>
      <c r="D174" s="306" t="s">
        <v>10</v>
      </c>
      <c r="E174" s="306" t="s">
        <v>1389</v>
      </c>
      <c r="F174" s="306" t="s">
        <v>1389</v>
      </c>
      <c r="G174" s="306" t="str">
        <f t="shared" si="1"/>
        <v>FilaoF2BT31-RDVTECH44BT31-RDVTECH44</v>
      </c>
    </row>
    <row r="175" spans="3:7" x14ac:dyDescent="0.25">
      <c r="C175" s="306" t="s">
        <v>1248</v>
      </c>
      <c r="D175" s="306" t="s">
        <v>10</v>
      </c>
      <c r="E175" s="306" t="s">
        <v>1389</v>
      </c>
      <c r="F175" s="306" t="s">
        <v>1389</v>
      </c>
      <c r="G175" s="306" t="str">
        <f t="shared" si="1"/>
        <v>Frêne à  fleurF2BT31-RDVTECH44BT31-RDVTECH44</v>
      </c>
    </row>
    <row r="176" spans="3:7" x14ac:dyDescent="0.25">
      <c r="C176" s="306" t="s">
        <v>1243</v>
      </c>
      <c r="D176" s="306" t="s">
        <v>10</v>
      </c>
      <c r="E176" s="306" t="s">
        <v>1389</v>
      </c>
      <c r="F176" s="306" t="s">
        <v>1389</v>
      </c>
      <c r="G176" s="306" t="str">
        <f t="shared" si="1"/>
        <v>Frêne communF2BT31-RDVTECH44BT31-RDVTECH44</v>
      </c>
    </row>
    <row r="177" spans="3:7" x14ac:dyDescent="0.25">
      <c r="C177" s="306" t="s">
        <v>1258</v>
      </c>
      <c r="D177" s="306" t="s">
        <v>10</v>
      </c>
      <c r="E177" s="306" t="s">
        <v>1389</v>
      </c>
      <c r="F177" s="306" t="s">
        <v>1389</v>
      </c>
      <c r="G177" s="306" t="str">
        <f t="shared" si="1"/>
        <v>Frêne d'AmériqueF2BT31-RDVTECH44BT31-RDVTECH44</v>
      </c>
    </row>
    <row r="178" spans="3:7" x14ac:dyDescent="0.25">
      <c r="C178" s="306" t="s">
        <v>1253</v>
      </c>
      <c r="D178" s="306" t="s">
        <v>10</v>
      </c>
      <c r="E178" s="306" t="s">
        <v>1389</v>
      </c>
      <c r="F178" s="306" t="s">
        <v>1389</v>
      </c>
      <c r="G178" s="306" t="str">
        <f t="shared" si="1"/>
        <v>Frêne oxyphylleF2BT31-RDVTECH44BT31-RDVTECH44</v>
      </c>
    </row>
    <row r="179" spans="3:7" x14ac:dyDescent="0.25">
      <c r="C179" s="306" t="s">
        <v>1220</v>
      </c>
      <c r="D179" s="306" t="s">
        <v>10</v>
      </c>
      <c r="E179" s="306" t="s">
        <v>1389</v>
      </c>
      <c r="F179" s="306" t="s">
        <v>1389</v>
      </c>
      <c r="G179" s="306" t="str">
        <f t="shared" si="1"/>
        <v>Fruitiers diversF2BT31-RDVTECH44BT31-RDVTECH44</v>
      </c>
    </row>
    <row r="180" spans="3:7" x14ac:dyDescent="0.25">
      <c r="C180" s="306" t="s">
        <v>995</v>
      </c>
      <c r="D180" s="306" t="s">
        <v>10</v>
      </c>
      <c r="E180" s="306" t="s">
        <v>1389</v>
      </c>
      <c r="F180" s="306" t="s">
        <v>1389</v>
      </c>
      <c r="G180" s="306" t="str">
        <f t="shared" si="1"/>
        <v>Fusain d'EuropeF2BT31-RDVTECH44BT31-RDVTECH44</v>
      </c>
    </row>
    <row r="181" spans="3:7" x14ac:dyDescent="0.25">
      <c r="C181" s="306" t="s">
        <v>763</v>
      </c>
      <c r="D181" s="306" t="s">
        <v>10</v>
      </c>
      <c r="E181" s="306" t="s">
        <v>1389</v>
      </c>
      <c r="F181" s="306" t="s">
        <v>1389</v>
      </c>
      <c r="G181" s="306" t="str">
        <f t="shared" si="1"/>
        <v>Genévrier communF2BT31-RDVTECH44BT31-RDVTECH44</v>
      </c>
    </row>
    <row r="182" spans="3:7" x14ac:dyDescent="0.25">
      <c r="C182" s="306" t="s">
        <v>768</v>
      </c>
      <c r="D182" s="306" t="s">
        <v>10</v>
      </c>
      <c r="E182" s="306" t="s">
        <v>1389</v>
      </c>
      <c r="F182" s="306" t="s">
        <v>1389</v>
      </c>
      <c r="G182" s="306" t="str">
        <f t="shared" si="1"/>
        <v>Genévrier oxycèdreF2BT31-RDVTECH44BT31-RDVTECH44</v>
      </c>
    </row>
    <row r="183" spans="3:7" x14ac:dyDescent="0.25">
      <c r="C183" s="306" t="s">
        <v>759</v>
      </c>
      <c r="D183" s="306" t="s">
        <v>10</v>
      </c>
      <c r="E183" s="306" t="s">
        <v>1389</v>
      </c>
      <c r="F183" s="306" t="s">
        <v>1389</v>
      </c>
      <c r="G183" s="306" t="str">
        <f t="shared" si="1"/>
        <v>Genévrier thurifèreF2BT31-RDVTECH44BT31-RDVTECH44</v>
      </c>
    </row>
    <row r="184" spans="3:7" x14ac:dyDescent="0.25">
      <c r="C184" s="306" t="s">
        <v>1224</v>
      </c>
      <c r="D184" s="306" t="s">
        <v>10</v>
      </c>
      <c r="E184" s="306" t="s">
        <v>1389</v>
      </c>
      <c r="F184" s="306" t="s">
        <v>1389</v>
      </c>
      <c r="G184" s="306" t="str">
        <f t="shared" si="1"/>
        <v>Genre prunusF2BT31-RDVTECH44BT31-RDVTECH44</v>
      </c>
    </row>
    <row r="185" spans="3:7" x14ac:dyDescent="0.25">
      <c r="C185" s="306" t="s">
        <v>1227</v>
      </c>
      <c r="D185" s="306" t="s">
        <v>10</v>
      </c>
      <c r="E185" s="306" t="s">
        <v>1389</v>
      </c>
      <c r="F185" s="306" t="s">
        <v>1389</v>
      </c>
      <c r="G185" s="306" t="str">
        <f t="shared" si="1"/>
        <v>HêtreF2BT31-RDVTECH44BT31-RDVTECH44</v>
      </c>
    </row>
    <row r="186" spans="3:7" x14ac:dyDescent="0.25">
      <c r="C186" s="306" t="s">
        <v>1000</v>
      </c>
      <c r="D186" s="306" t="s">
        <v>10</v>
      </c>
      <c r="E186" s="306" t="s">
        <v>1389</v>
      </c>
      <c r="F186" s="306" t="s">
        <v>1389</v>
      </c>
      <c r="G186" s="306" t="str">
        <f t="shared" si="1"/>
        <v>HouxF2BT31-RDVTECH44BT31-RDVTECH44</v>
      </c>
    </row>
    <row r="187" spans="3:7" x14ac:dyDescent="0.25">
      <c r="C187" s="306" t="s">
        <v>1239</v>
      </c>
      <c r="D187" s="306" t="s">
        <v>10</v>
      </c>
      <c r="E187" s="306" t="s">
        <v>1389</v>
      </c>
      <c r="F187" s="306" t="s">
        <v>1389</v>
      </c>
      <c r="G187" s="306" t="str">
        <f t="shared" si="1"/>
        <v>IfF2BT31-RDVTECH44BT31-RDVTECH44</v>
      </c>
    </row>
    <row r="188" spans="3:7" x14ac:dyDescent="0.25">
      <c r="C188" s="306" t="s">
        <v>781</v>
      </c>
      <c r="D188" s="306" t="s">
        <v>10</v>
      </c>
      <c r="E188" s="306" t="s">
        <v>1389</v>
      </c>
      <c r="F188" s="306" t="s">
        <v>1389</v>
      </c>
      <c r="G188" s="306" t="str">
        <f t="shared" si="1"/>
        <v>inconnu (resineux) sp.F2BT31-RDVTECH44BT31-RDVTECH44</v>
      </c>
    </row>
    <row r="189" spans="3:7" x14ac:dyDescent="0.25">
      <c r="C189" s="306" t="s">
        <v>1159</v>
      </c>
      <c r="D189" s="306" t="s">
        <v>10</v>
      </c>
      <c r="E189" s="306" t="s">
        <v>1389</v>
      </c>
      <c r="F189" s="306" t="s">
        <v>1389</v>
      </c>
      <c r="G189" s="306" t="str">
        <f t="shared" si="1"/>
        <v>KakiF2BT31-RDVTECH44BT31-RDVTECH44</v>
      </c>
    </row>
    <row r="190" spans="3:7" x14ac:dyDescent="0.25">
      <c r="C190" s="306" t="s">
        <v>1162</v>
      </c>
      <c r="D190" s="306" t="s">
        <v>10</v>
      </c>
      <c r="E190" s="306" t="s">
        <v>1389</v>
      </c>
      <c r="F190" s="306" t="s">
        <v>1389</v>
      </c>
      <c r="G190" s="306" t="str">
        <f t="shared" si="1"/>
        <v>Laurier nobleF2BT31-RDVTECH44BT31-RDVTECH44</v>
      </c>
    </row>
    <row r="191" spans="3:7" x14ac:dyDescent="0.25">
      <c r="C191" s="306" t="s">
        <v>515</v>
      </c>
      <c r="D191" s="306" t="s">
        <v>10</v>
      </c>
      <c r="E191" s="306" t="s">
        <v>1389</v>
      </c>
      <c r="F191" s="306" t="s">
        <v>1389</v>
      </c>
      <c r="G191" s="306" t="str">
        <f t="shared" si="1"/>
        <v>LiquidambarF2BT31-RDVTECH44BT31-RDVTECH44</v>
      </c>
    </row>
    <row r="192" spans="3:7" x14ac:dyDescent="0.25">
      <c r="C192" s="306" t="s">
        <v>1142</v>
      </c>
      <c r="D192" s="306" t="s">
        <v>10</v>
      </c>
      <c r="E192" s="306" t="s">
        <v>1389</v>
      </c>
      <c r="F192" s="306" t="s">
        <v>1389</v>
      </c>
      <c r="G192" s="306" t="str">
        <f t="shared" si="1"/>
        <v>MandarinierF2BT31-RDVTECH44BT31-RDVTECH44</v>
      </c>
    </row>
    <row r="193" spans="3:7" x14ac:dyDescent="0.25">
      <c r="C193" s="306" t="s">
        <v>520</v>
      </c>
      <c r="D193" s="306" t="s">
        <v>10</v>
      </c>
      <c r="E193" s="306" t="s">
        <v>1389</v>
      </c>
      <c r="F193" s="306" t="s">
        <v>1389</v>
      </c>
      <c r="G193" s="306" t="str">
        <f t="shared" si="1"/>
        <v>Marronnier d'IndeF2BT31-RDVTECH44BT31-RDVTECH44</v>
      </c>
    </row>
    <row r="194" spans="3:7" x14ac:dyDescent="0.25">
      <c r="C194" s="306" t="s">
        <v>312</v>
      </c>
      <c r="D194" s="306" t="s">
        <v>10</v>
      </c>
      <c r="E194" s="306" t="s">
        <v>1389</v>
      </c>
      <c r="F194" s="306" t="s">
        <v>1389</v>
      </c>
      <c r="G194" s="306" t="str">
        <f t="shared" si="1"/>
        <v>Mélèze d'EuropeF2BT31-RDVTECH44BT31-RDVTECH44</v>
      </c>
    </row>
    <row r="195" spans="3:7" x14ac:dyDescent="0.25">
      <c r="C195" s="306" t="s">
        <v>885</v>
      </c>
      <c r="D195" s="306" t="s">
        <v>10</v>
      </c>
      <c r="E195" s="306" t="s">
        <v>1389</v>
      </c>
      <c r="F195" s="306" t="s">
        <v>1389</v>
      </c>
      <c r="G195" s="306" t="str">
        <f t="shared" si="1"/>
        <v>Mélèze du JaponF2BT31-RDVTECH44BT31-RDVTECH44</v>
      </c>
    </row>
    <row r="196" spans="3:7" x14ac:dyDescent="0.25">
      <c r="C196" s="306" t="s">
        <v>880</v>
      </c>
      <c r="D196" s="306" t="s">
        <v>10</v>
      </c>
      <c r="E196" s="306" t="s">
        <v>1389</v>
      </c>
      <c r="F196" s="306" t="s">
        <v>1389</v>
      </c>
      <c r="G196" s="306" t="str">
        <f t="shared" si="1"/>
        <v>Mélèze hybrideF2BT31-RDVTECH44BT31-RDVTECH44</v>
      </c>
    </row>
    <row r="197" spans="3:7" x14ac:dyDescent="0.25">
      <c r="C197" s="306" t="s">
        <v>1032</v>
      </c>
      <c r="D197" s="306" t="s">
        <v>10</v>
      </c>
      <c r="E197" s="306" t="s">
        <v>1389</v>
      </c>
      <c r="F197" s="306" t="s">
        <v>1389</v>
      </c>
      <c r="G197" s="306" t="str">
        <f t="shared" si="1"/>
        <v>MerisierF2BT31-RDVTECH44BT31-RDVTECH44</v>
      </c>
    </row>
    <row r="198" spans="3:7" x14ac:dyDescent="0.25">
      <c r="C198" s="306" t="s">
        <v>665</v>
      </c>
      <c r="D198" s="306" t="s">
        <v>10</v>
      </c>
      <c r="E198" s="306" t="s">
        <v>1389</v>
      </c>
      <c r="F198" s="306" t="s">
        <v>1389</v>
      </c>
      <c r="G198" s="306" t="str">
        <f t="shared" si="1"/>
        <v>MicocoulierF2BT31-RDVTECH44BT31-RDVTECH44</v>
      </c>
    </row>
    <row r="199" spans="3:7" x14ac:dyDescent="0.25">
      <c r="C199" s="306" t="s">
        <v>525</v>
      </c>
      <c r="D199" s="306" t="s">
        <v>10</v>
      </c>
      <c r="E199" s="306" t="s">
        <v>1389</v>
      </c>
      <c r="F199" s="306" t="s">
        <v>1389</v>
      </c>
      <c r="G199" s="306" t="str">
        <f t="shared" si="1"/>
        <v>MimosaF2BT31-RDVTECH44BT31-RDVTECH44</v>
      </c>
    </row>
    <row r="200" spans="3:7" x14ac:dyDescent="0.25">
      <c r="C200" s="306" t="s">
        <v>691</v>
      </c>
      <c r="D200" s="306" t="s">
        <v>10</v>
      </c>
      <c r="E200" s="306" t="s">
        <v>1389</v>
      </c>
      <c r="F200" s="306" t="s">
        <v>1389</v>
      </c>
      <c r="G200" s="306" t="str">
        <f t="shared" si="1"/>
        <v>Murier blancF2BT31-RDVTECH44BT31-RDVTECH44</v>
      </c>
    </row>
    <row r="201" spans="3:7" x14ac:dyDescent="0.25">
      <c r="C201" s="306" t="s">
        <v>696</v>
      </c>
      <c r="D201" s="306" t="s">
        <v>10</v>
      </c>
      <c r="E201" s="306" t="s">
        <v>1389</v>
      </c>
      <c r="F201" s="306" t="s">
        <v>1389</v>
      </c>
      <c r="G201" s="306" t="str">
        <f t="shared" si="1"/>
        <v>Murier de ChineF2BT31-RDVTECH44BT31-RDVTECH44</v>
      </c>
    </row>
    <row r="202" spans="3:7" x14ac:dyDescent="0.25">
      <c r="C202" s="306" t="s">
        <v>706</v>
      </c>
      <c r="D202" s="306" t="s">
        <v>10</v>
      </c>
      <c r="E202" s="306" t="s">
        <v>1389</v>
      </c>
      <c r="F202" s="306" t="s">
        <v>1389</v>
      </c>
      <c r="G202" s="306" t="str">
        <f t="shared" si="1"/>
        <v>Murier génériqueF2BT31-RDVTECH44BT31-RDVTECH44</v>
      </c>
    </row>
    <row r="203" spans="3:7" x14ac:dyDescent="0.25">
      <c r="C203" s="306" t="s">
        <v>699</v>
      </c>
      <c r="D203" s="306" t="s">
        <v>10</v>
      </c>
      <c r="E203" s="306" t="s">
        <v>1389</v>
      </c>
      <c r="F203" s="306" t="s">
        <v>1389</v>
      </c>
      <c r="G203" s="306" t="str">
        <f t="shared" si="1"/>
        <v>Murier noirF2BT31-RDVTECH44BT31-RDVTECH44</v>
      </c>
    </row>
    <row r="204" spans="3:7" x14ac:dyDescent="0.25">
      <c r="C204" s="306" t="s">
        <v>1203</v>
      </c>
      <c r="D204" s="306" t="s">
        <v>10</v>
      </c>
      <c r="E204" s="306" t="s">
        <v>1389</v>
      </c>
      <c r="F204" s="306" t="s">
        <v>1389</v>
      </c>
      <c r="G204" s="306" t="str">
        <f t="shared" si="1"/>
        <v>Nerprun alaterneF2BT31-RDVTECH44BT31-RDVTECH44</v>
      </c>
    </row>
    <row r="205" spans="3:7" x14ac:dyDescent="0.25">
      <c r="C205" s="306" t="s">
        <v>1213</v>
      </c>
      <c r="D205" s="306" t="s">
        <v>10</v>
      </c>
      <c r="E205" s="306" t="s">
        <v>1389</v>
      </c>
      <c r="F205" s="306" t="s">
        <v>1389</v>
      </c>
      <c r="G205" s="306" t="str">
        <f t="shared" si="1"/>
        <v>Nerprun des AlpesF2BT31-RDVTECH44BT31-RDVTECH44</v>
      </c>
    </row>
    <row r="206" spans="3:7" x14ac:dyDescent="0.25">
      <c r="C206" s="306" t="s">
        <v>1208</v>
      </c>
      <c r="D206" s="306" t="s">
        <v>10</v>
      </c>
      <c r="E206" s="306" t="s">
        <v>1389</v>
      </c>
      <c r="F206" s="306" t="s">
        <v>1389</v>
      </c>
      <c r="G206" s="306" t="str">
        <f t="shared" si="1"/>
        <v>Nerprun purgatifF2BT31-RDVTECH44BT31-RDVTECH44</v>
      </c>
    </row>
    <row r="207" spans="3:7" x14ac:dyDescent="0.25">
      <c r="C207" s="306" t="s">
        <v>1264</v>
      </c>
      <c r="D207" s="306" t="s">
        <v>10</v>
      </c>
      <c r="E207" s="306" t="s">
        <v>1389</v>
      </c>
      <c r="F207" s="306" t="s">
        <v>1389</v>
      </c>
      <c r="G207" s="306" t="str">
        <f t="shared" si="1"/>
        <v>Noisetier coudrierF2BT31-RDVTECH44BT31-RDVTECH44</v>
      </c>
    </row>
    <row r="208" spans="3:7" x14ac:dyDescent="0.25">
      <c r="C208" s="306" t="s">
        <v>1115</v>
      </c>
      <c r="D208" s="306" t="s">
        <v>10</v>
      </c>
      <c r="E208" s="306" t="s">
        <v>1389</v>
      </c>
      <c r="F208" s="306" t="s">
        <v>1389</v>
      </c>
      <c r="G208" s="306" t="str">
        <f t="shared" si="1"/>
        <v>Noyer communF2BT31-RDVTECH44BT31-RDVTECH44</v>
      </c>
    </row>
    <row r="209" spans="3:7" x14ac:dyDescent="0.25">
      <c r="C209" s="306" t="s">
        <v>1120</v>
      </c>
      <c r="D209" s="306" t="s">
        <v>10</v>
      </c>
      <c r="E209" s="306" t="s">
        <v>1389</v>
      </c>
      <c r="F209" s="306" t="s">
        <v>1389</v>
      </c>
      <c r="G209" s="306" t="str">
        <f t="shared" ref="G209:G272" si="2">+_xlfn.CONCAT(C209:F209)</f>
        <v>Noyer noirF2BT31-RDVTECH44BT31-RDVTECH44</v>
      </c>
    </row>
    <row r="210" spans="3:7" x14ac:dyDescent="0.25">
      <c r="C210" s="306" t="s">
        <v>1165</v>
      </c>
      <c r="D210" s="306" t="s">
        <v>10</v>
      </c>
      <c r="E210" s="306" t="s">
        <v>1389</v>
      </c>
      <c r="F210" s="306" t="s">
        <v>1389</v>
      </c>
      <c r="G210" s="306" t="str">
        <f t="shared" si="2"/>
        <v>Olivier de BohêmeF2BT31-RDVTECH44BT31-RDVTECH44</v>
      </c>
    </row>
    <row r="211" spans="3:7" x14ac:dyDescent="0.25">
      <c r="C211" s="306" t="s">
        <v>1010</v>
      </c>
      <c r="D211" s="306" t="s">
        <v>10</v>
      </c>
      <c r="E211" s="306" t="s">
        <v>1389</v>
      </c>
      <c r="F211" s="306" t="s">
        <v>1389</v>
      </c>
      <c r="G211" s="306" t="str">
        <f t="shared" si="2"/>
        <v>Olivier d'EuropeF2BT31-RDVTECH44BT31-RDVTECH44</v>
      </c>
    </row>
    <row r="212" spans="3:7" x14ac:dyDescent="0.25">
      <c r="C212" s="306" t="s">
        <v>1136</v>
      </c>
      <c r="D212" s="306" t="s">
        <v>10</v>
      </c>
      <c r="E212" s="306" t="s">
        <v>1389</v>
      </c>
      <c r="F212" s="306" t="s">
        <v>1389</v>
      </c>
      <c r="G212" s="306" t="str">
        <f t="shared" si="2"/>
        <v>OrangerF2BT31-RDVTECH44BT31-RDVTECH44</v>
      </c>
    </row>
    <row r="213" spans="3:7" x14ac:dyDescent="0.25">
      <c r="C213" s="306" t="s">
        <v>1168</v>
      </c>
      <c r="D213" s="306" t="s">
        <v>10</v>
      </c>
      <c r="E213" s="306" t="s">
        <v>1389</v>
      </c>
      <c r="F213" s="306" t="s">
        <v>1389</v>
      </c>
      <c r="G213" s="306" t="str">
        <f t="shared" si="2"/>
        <v>Oranger des OsagesF2BT31-RDVTECH44BT31-RDVTECH44</v>
      </c>
    </row>
    <row r="214" spans="3:7" x14ac:dyDescent="0.25">
      <c r="C214" s="306" t="s">
        <v>1272</v>
      </c>
      <c r="D214" s="306" t="s">
        <v>10</v>
      </c>
      <c r="E214" s="306" t="s">
        <v>1389</v>
      </c>
      <c r="F214" s="306" t="s">
        <v>1389</v>
      </c>
      <c r="G214" s="306" t="str">
        <f t="shared" si="2"/>
        <v>Orme champêtreF2BT31-RDVTECH44BT31-RDVTECH44</v>
      </c>
    </row>
    <row r="215" spans="3:7" x14ac:dyDescent="0.25">
      <c r="C215" s="306" t="s">
        <v>1282</v>
      </c>
      <c r="D215" s="306" t="s">
        <v>10</v>
      </c>
      <c r="E215" s="306" t="s">
        <v>1389</v>
      </c>
      <c r="F215" s="306" t="s">
        <v>1389</v>
      </c>
      <c r="G215" s="306" t="str">
        <f t="shared" si="2"/>
        <v>Orme de montagneF2BT31-RDVTECH44BT31-RDVTECH44</v>
      </c>
    </row>
    <row r="216" spans="3:7" x14ac:dyDescent="0.25">
      <c r="C216" s="306" t="s">
        <v>1304</v>
      </c>
      <c r="D216" s="306" t="s">
        <v>10</v>
      </c>
      <c r="E216" s="306" t="s">
        <v>1389</v>
      </c>
      <c r="F216" s="306" t="s">
        <v>1389</v>
      </c>
      <c r="G216" s="306" t="str">
        <f t="shared" si="2"/>
        <v>Orme génériqueF2BT31-RDVTECH44BT31-RDVTECH44</v>
      </c>
    </row>
    <row r="217" spans="3:7" x14ac:dyDescent="0.25">
      <c r="C217" s="306" t="s">
        <v>1277</v>
      </c>
      <c r="D217" s="306" t="s">
        <v>10</v>
      </c>
      <c r="E217" s="306" t="s">
        <v>1389</v>
      </c>
      <c r="F217" s="306" t="s">
        <v>1389</v>
      </c>
      <c r="G217" s="306" t="str">
        <f t="shared" si="2"/>
        <v>Orme lisseF2BT31-RDVTECH44BT31-RDVTECH44</v>
      </c>
    </row>
    <row r="218" spans="3:7" x14ac:dyDescent="0.25">
      <c r="C218" s="306" t="s">
        <v>1125</v>
      </c>
      <c r="D218" s="306" t="s">
        <v>10</v>
      </c>
      <c r="E218" s="306" t="s">
        <v>1389</v>
      </c>
      <c r="F218" s="306" t="s">
        <v>1389</v>
      </c>
      <c r="G218" s="306" t="str">
        <f t="shared" si="2"/>
        <v>PaulowniaF2BT31-RDVTECH44BT31-RDVTECH44</v>
      </c>
    </row>
    <row r="219" spans="3:7" x14ac:dyDescent="0.25">
      <c r="C219" s="306" t="s">
        <v>1311</v>
      </c>
      <c r="D219" s="306" t="s">
        <v>10</v>
      </c>
      <c r="E219" s="306" t="s">
        <v>1389</v>
      </c>
      <c r="F219" s="306" t="s">
        <v>1389</v>
      </c>
      <c r="G219" s="306" t="str">
        <f t="shared" si="2"/>
        <v>Peuplier Autre cultivéF2BT31-RDVTECH44BT31-RDVTECH44</v>
      </c>
    </row>
    <row r="220" spans="3:7" x14ac:dyDescent="0.25">
      <c r="C220" s="306" t="s">
        <v>549</v>
      </c>
      <c r="D220" s="306" t="s">
        <v>10</v>
      </c>
      <c r="E220" s="306" t="s">
        <v>1389</v>
      </c>
      <c r="F220" s="306" t="s">
        <v>1389</v>
      </c>
      <c r="G220" s="306" t="str">
        <f t="shared" si="2"/>
        <v>Peuplier blancF2BT31-RDVTECH44BT31-RDVTECH44</v>
      </c>
    </row>
    <row r="221" spans="3:7" x14ac:dyDescent="0.25">
      <c r="C221" s="306" t="s">
        <v>620</v>
      </c>
      <c r="D221" s="306" t="s">
        <v>10</v>
      </c>
      <c r="E221" s="306" t="s">
        <v>1389</v>
      </c>
      <c r="F221" s="306" t="s">
        <v>1389</v>
      </c>
      <c r="G221" s="306" t="str">
        <f t="shared" si="2"/>
        <v>Peuplier générique non sélectionnéF2BT31-RDVTECH44BT31-RDVTECH44</v>
      </c>
    </row>
    <row r="222" spans="3:7" x14ac:dyDescent="0.25">
      <c r="C222" s="306" t="s">
        <v>554</v>
      </c>
      <c r="D222" s="306" t="s">
        <v>10</v>
      </c>
      <c r="E222" s="306" t="s">
        <v>1389</v>
      </c>
      <c r="F222" s="306" t="s">
        <v>1389</v>
      </c>
      <c r="G222" s="306" t="str">
        <f t="shared" si="2"/>
        <v>Peuplier grisardF2BT31-RDVTECH44BT31-RDVTECH44</v>
      </c>
    </row>
    <row r="223" spans="3:7" x14ac:dyDescent="0.25">
      <c r="C223" s="306" t="s">
        <v>559</v>
      </c>
      <c r="D223" s="306" t="s">
        <v>10</v>
      </c>
      <c r="E223" s="306" t="s">
        <v>1389</v>
      </c>
      <c r="F223" s="306" t="s">
        <v>1389</v>
      </c>
      <c r="G223" s="306" t="str">
        <f t="shared" si="2"/>
        <v>Peuplier noirF2BT31-RDVTECH44BT31-RDVTECH44</v>
      </c>
    </row>
    <row r="224" spans="3:7" x14ac:dyDescent="0.25">
      <c r="C224" s="306" t="s">
        <v>369</v>
      </c>
      <c r="D224" s="306" t="s">
        <v>10</v>
      </c>
      <c r="E224" s="306" t="s">
        <v>1389</v>
      </c>
      <c r="F224" s="306" t="s">
        <v>1389</v>
      </c>
      <c r="G224" s="306" t="str">
        <f t="shared" si="2"/>
        <v>Pin à crochets F2BT31-RDVTECH44BT31-RDVTECH44</v>
      </c>
    </row>
    <row r="225" spans="3:7" x14ac:dyDescent="0.25">
      <c r="C225" s="306" t="s">
        <v>935</v>
      </c>
      <c r="D225" s="306" t="s">
        <v>10</v>
      </c>
      <c r="E225" s="306" t="s">
        <v>1389</v>
      </c>
      <c r="F225" s="306" t="s">
        <v>1389</v>
      </c>
      <c r="G225" s="306" t="str">
        <f t="shared" si="2"/>
        <v>Pin brutia (ou) eldaricaF2BT31-RDVTECH44BT31-RDVTECH44</v>
      </c>
    </row>
    <row r="226" spans="3:7" x14ac:dyDescent="0.25">
      <c r="C226" s="306" t="s">
        <v>368</v>
      </c>
      <c r="D226" s="306" t="s">
        <v>10</v>
      </c>
      <c r="E226" s="306" t="s">
        <v>1389</v>
      </c>
      <c r="F226" s="306" t="s">
        <v>1389</v>
      </c>
      <c r="G226" s="306" t="str">
        <f t="shared" si="2"/>
        <v>Pin cembro F2BT31-RDVTECH44BT31-RDVTECH44</v>
      </c>
    </row>
    <row r="227" spans="3:7" x14ac:dyDescent="0.25">
      <c r="C227" s="306" t="s">
        <v>367</v>
      </c>
      <c r="D227" s="306" t="s">
        <v>10</v>
      </c>
      <c r="E227" s="306" t="s">
        <v>1389</v>
      </c>
      <c r="F227" s="306" t="s">
        <v>1389</v>
      </c>
      <c r="G227" s="306" t="str">
        <f t="shared" si="2"/>
        <v>Pin d'AlepF2BT31-RDVTECH44BT31-RDVTECH44</v>
      </c>
    </row>
    <row r="228" spans="3:7" x14ac:dyDescent="0.25">
      <c r="C228" s="306" t="s">
        <v>945</v>
      </c>
      <c r="D228" s="306" t="s">
        <v>10</v>
      </c>
      <c r="E228" s="306" t="s">
        <v>1389</v>
      </c>
      <c r="F228" s="306" t="s">
        <v>1389</v>
      </c>
      <c r="G228" s="306" t="str">
        <f t="shared" si="2"/>
        <v>Pin de MontereyF2BT31-RDVTECH44BT31-RDVTECH44</v>
      </c>
    </row>
    <row r="229" spans="3:7" x14ac:dyDescent="0.25">
      <c r="C229" s="306" t="s">
        <v>940</v>
      </c>
      <c r="D229" s="306" t="s">
        <v>10</v>
      </c>
      <c r="E229" s="306" t="s">
        <v>1389</v>
      </c>
      <c r="F229" s="306" t="s">
        <v>1389</v>
      </c>
      <c r="G229" s="306" t="str">
        <f t="shared" si="2"/>
        <v>Pin de MurrayF2BT31-RDVTECH44BT31-RDVTECH44</v>
      </c>
    </row>
    <row r="230" spans="3:7" x14ac:dyDescent="0.25">
      <c r="C230" s="306" t="s">
        <v>927</v>
      </c>
      <c r="D230" s="306" t="s">
        <v>10</v>
      </c>
      <c r="E230" s="306" t="s">
        <v>1389</v>
      </c>
      <c r="F230" s="306" t="s">
        <v>1389</v>
      </c>
      <c r="G230" s="306" t="str">
        <f t="shared" si="2"/>
        <v>Pin de SalzmannF2BT31-RDVTECH44BT31-RDVTECH44</v>
      </c>
    </row>
    <row r="231" spans="3:7" x14ac:dyDescent="0.25">
      <c r="C231" s="306" t="s">
        <v>955</v>
      </c>
      <c r="D231" s="306" t="s">
        <v>10</v>
      </c>
      <c r="E231" s="306" t="s">
        <v>1389</v>
      </c>
      <c r="F231" s="306" t="s">
        <v>1389</v>
      </c>
      <c r="G231" s="306" t="str">
        <f t="shared" si="2"/>
        <v>Pin génériqueF2BT31-RDVTECH44BT31-RDVTECH44</v>
      </c>
    </row>
    <row r="232" spans="3:7" x14ac:dyDescent="0.25">
      <c r="C232" s="306" t="s">
        <v>919</v>
      </c>
      <c r="D232" s="306" t="s">
        <v>10</v>
      </c>
      <c r="E232" s="306" t="s">
        <v>1389</v>
      </c>
      <c r="F232" s="306" t="s">
        <v>1389</v>
      </c>
      <c r="G232" s="306" t="str">
        <f t="shared" si="2"/>
        <v>Pin laricio de CalabreF2BT31-RDVTECH44BT31-RDVTECH44</v>
      </c>
    </row>
    <row r="233" spans="3:7" x14ac:dyDescent="0.25">
      <c r="C233" s="306" t="s">
        <v>923</v>
      </c>
      <c r="D233" s="306" t="s">
        <v>10</v>
      </c>
      <c r="E233" s="306" t="s">
        <v>1389</v>
      </c>
      <c r="F233" s="306" t="s">
        <v>1389</v>
      </c>
      <c r="G233" s="306" t="str">
        <f t="shared" si="2"/>
        <v>Pin laricio de CorseF2BT31-RDVTECH44BT31-RDVTECH44</v>
      </c>
    </row>
    <row r="234" spans="3:7" x14ac:dyDescent="0.25">
      <c r="C234" s="306" t="s">
        <v>896</v>
      </c>
      <c r="D234" s="306" t="s">
        <v>10</v>
      </c>
      <c r="E234" s="306" t="s">
        <v>1389</v>
      </c>
      <c r="F234" s="306" t="s">
        <v>1389</v>
      </c>
      <c r="G234" s="306" t="str">
        <f t="shared" si="2"/>
        <v>Pin maritimeF2BT31-RDVTECH44BT31-RDVTECH44</v>
      </c>
    </row>
    <row r="235" spans="3:7" x14ac:dyDescent="0.25">
      <c r="C235" s="306" t="s">
        <v>912</v>
      </c>
      <c r="D235" s="306" t="s">
        <v>10</v>
      </c>
      <c r="E235" s="306" t="s">
        <v>1389</v>
      </c>
      <c r="F235" s="306" t="s">
        <v>1389</v>
      </c>
      <c r="G235" s="306" t="str">
        <f t="shared" si="2"/>
        <v>Pin mugoF2BT31-RDVTECH44BT31-RDVTECH44</v>
      </c>
    </row>
    <row r="236" spans="3:7" x14ac:dyDescent="0.25">
      <c r="C236" s="306" t="s">
        <v>371</v>
      </c>
      <c r="D236" s="306" t="s">
        <v>10</v>
      </c>
      <c r="E236" s="306" t="s">
        <v>1389</v>
      </c>
      <c r="F236" s="306" t="s">
        <v>1389</v>
      </c>
      <c r="G236" s="306" t="str">
        <f t="shared" si="2"/>
        <v>Pin noir d'AutricheF2BT31-RDVTECH44BT31-RDVTECH44</v>
      </c>
    </row>
    <row r="237" spans="3:7" x14ac:dyDescent="0.25">
      <c r="C237" s="306" t="s">
        <v>952</v>
      </c>
      <c r="D237" s="306" t="s">
        <v>10</v>
      </c>
      <c r="E237" s="306" t="s">
        <v>1389</v>
      </c>
      <c r="F237" s="306" t="s">
        <v>1389</v>
      </c>
      <c r="G237" s="306" t="str">
        <f t="shared" si="2"/>
        <v>Pin noir pallasianaF2BT31-RDVTECH44BT31-RDVTECH44</v>
      </c>
    </row>
    <row r="238" spans="3:7" x14ac:dyDescent="0.25">
      <c r="C238" s="306" t="s">
        <v>906</v>
      </c>
      <c r="D238" s="306" t="s">
        <v>10</v>
      </c>
      <c r="E238" s="306" t="s">
        <v>1389</v>
      </c>
      <c r="F238" s="306" t="s">
        <v>1389</v>
      </c>
      <c r="G238" s="306" t="str">
        <f t="shared" si="2"/>
        <v>Pin parasolF2BT31-RDVTECH44BT31-RDVTECH44</v>
      </c>
    </row>
    <row r="239" spans="3:7" x14ac:dyDescent="0.25">
      <c r="C239" s="306" t="s">
        <v>387</v>
      </c>
      <c r="D239" s="306" t="s">
        <v>10</v>
      </c>
      <c r="E239" s="306" t="s">
        <v>1389</v>
      </c>
      <c r="F239" s="306" t="s">
        <v>1389</v>
      </c>
      <c r="G239" s="306" t="str">
        <f t="shared" si="2"/>
        <v>Pin sylvestreF2BT31-RDVTECH44BT31-RDVTECH44</v>
      </c>
    </row>
    <row r="240" spans="3:7" x14ac:dyDescent="0.25">
      <c r="C240" s="306" t="s">
        <v>853</v>
      </c>
      <c r="D240" s="306" t="s">
        <v>10</v>
      </c>
      <c r="E240" s="306" t="s">
        <v>1389</v>
      </c>
      <c r="F240" s="306" t="s">
        <v>1389</v>
      </c>
      <c r="G240" s="306" t="str">
        <f t="shared" si="2"/>
        <v>Pin WeymouthF2BT31-RDVTECH44BT31-RDVTECH44</v>
      </c>
    </row>
    <row r="241" spans="3:7" x14ac:dyDescent="0.25">
      <c r="C241" s="306" t="s">
        <v>916</v>
      </c>
      <c r="D241" s="306" t="s">
        <v>10</v>
      </c>
      <c r="E241" s="306" t="s">
        <v>1389</v>
      </c>
      <c r="F241" s="306" t="s">
        <v>1389</v>
      </c>
      <c r="G241" s="306" t="str">
        <f t="shared" si="2"/>
        <v>Pinus taedaF2BT31-RDVTECH44BT31-RDVTECH44</v>
      </c>
    </row>
    <row r="242" spans="3:7" x14ac:dyDescent="0.25">
      <c r="C242" s="306" t="s">
        <v>1180</v>
      </c>
      <c r="D242" s="306" t="s">
        <v>10</v>
      </c>
      <c r="E242" s="306" t="s">
        <v>1389</v>
      </c>
      <c r="F242" s="306" t="s">
        <v>1389</v>
      </c>
      <c r="G242" s="306" t="str">
        <f t="shared" si="2"/>
        <v>Pistachier lentisqueF2BT31-RDVTECH44BT31-RDVTECH44</v>
      </c>
    </row>
    <row r="243" spans="3:7" x14ac:dyDescent="0.25">
      <c r="C243" s="306" t="s">
        <v>1198</v>
      </c>
      <c r="D243" s="306" t="s">
        <v>10</v>
      </c>
      <c r="E243" s="306" t="s">
        <v>1389</v>
      </c>
      <c r="F243" s="306" t="s">
        <v>1389</v>
      </c>
      <c r="G243" s="306" t="str">
        <f t="shared" si="2"/>
        <v>Pistachier térébintheF2BT31-RDVTECH44BT31-RDVTECH44</v>
      </c>
    </row>
    <row r="244" spans="3:7" x14ac:dyDescent="0.25">
      <c r="C244" s="306" t="s">
        <v>533</v>
      </c>
      <c r="D244" s="306" t="s">
        <v>10</v>
      </c>
      <c r="E244" s="306" t="s">
        <v>1389</v>
      </c>
      <c r="F244" s="306" t="s">
        <v>1389</v>
      </c>
      <c r="G244" s="306" t="str">
        <f t="shared" si="2"/>
        <v>Pistachier vraiF2BT31-RDVTECH44BT31-RDVTECH44</v>
      </c>
    </row>
    <row r="245" spans="3:7" x14ac:dyDescent="0.25">
      <c r="C245" s="306" t="s">
        <v>530</v>
      </c>
      <c r="D245" s="306" t="s">
        <v>10</v>
      </c>
      <c r="E245" s="306" t="s">
        <v>1389</v>
      </c>
      <c r="F245" s="306" t="s">
        <v>1389</v>
      </c>
      <c r="G245" s="306" t="str">
        <f t="shared" si="2"/>
        <v>PlaqueminierF2BT31-RDVTECH44BT31-RDVTECH44</v>
      </c>
    </row>
    <row r="246" spans="3:7" x14ac:dyDescent="0.25">
      <c r="C246" s="306" t="s">
        <v>1101</v>
      </c>
      <c r="D246" s="306" t="s">
        <v>10</v>
      </c>
      <c r="E246" s="306" t="s">
        <v>1389</v>
      </c>
      <c r="F246" s="306" t="s">
        <v>1389</v>
      </c>
      <c r="G246" s="306" t="str">
        <f t="shared" si="2"/>
        <v>Platane à feuilles d'érableF2BT31-RDVTECH44BT31-RDVTECH44</v>
      </c>
    </row>
    <row r="247" spans="3:7" x14ac:dyDescent="0.25">
      <c r="C247" s="306" t="s">
        <v>1106</v>
      </c>
      <c r="D247" s="306" t="s">
        <v>10</v>
      </c>
      <c r="E247" s="306" t="s">
        <v>1389</v>
      </c>
      <c r="F247" s="306" t="s">
        <v>1389</v>
      </c>
      <c r="G247" s="306" t="str">
        <f t="shared" si="2"/>
        <v>Platane d'OccidentF2BT31-RDVTECH44BT31-RDVTECH44</v>
      </c>
    </row>
    <row r="248" spans="3:7" x14ac:dyDescent="0.25">
      <c r="C248" s="306" t="s">
        <v>1110</v>
      </c>
      <c r="D248" s="306" t="s">
        <v>10</v>
      </c>
      <c r="E248" s="306" t="s">
        <v>1389</v>
      </c>
      <c r="F248" s="306" t="s">
        <v>1389</v>
      </c>
      <c r="G248" s="306" t="str">
        <f t="shared" si="2"/>
        <v>Platane d'OrientF2BT31-RDVTECH44BT31-RDVTECH44</v>
      </c>
    </row>
    <row r="249" spans="3:7" x14ac:dyDescent="0.25">
      <c r="C249" s="306" t="s">
        <v>1222</v>
      </c>
      <c r="D249" s="306" t="s">
        <v>10</v>
      </c>
      <c r="E249" s="306" t="s">
        <v>1389</v>
      </c>
      <c r="F249" s="306" t="s">
        <v>1389</v>
      </c>
      <c r="G249" s="306" t="str">
        <f t="shared" si="2"/>
        <v>Platane génériqueF2BT31-RDVTECH44BT31-RDVTECH44</v>
      </c>
    </row>
    <row r="250" spans="3:7" x14ac:dyDescent="0.25">
      <c r="C250" s="306" t="s">
        <v>1067</v>
      </c>
      <c r="D250" s="306" t="s">
        <v>10</v>
      </c>
      <c r="E250" s="306" t="s">
        <v>1389</v>
      </c>
      <c r="F250" s="306" t="s">
        <v>1389</v>
      </c>
      <c r="G250" s="306" t="str">
        <f t="shared" si="2"/>
        <v>Poirier à feuilles d'amandierF2BT31-RDVTECH44BT31-RDVTECH44</v>
      </c>
    </row>
    <row r="251" spans="3:7" x14ac:dyDescent="0.25">
      <c r="C251" s="306" t="s">
        <v>1082</v>
      </c>
      <c r="D251" s="306" t="s">
        <v>10</v>
      </c>
      <c r="E251" s="306" t="s">
        <v>1389</v>
      </c>
      <c r="F251" s="306" t="s">
        <v>1389</v>
      </c>
      <c r="G251" s="306" t="str">
        <f t="shared" si="2"/>
        <v>Poirier à feuilles en coeurF2BT31-RDVTECH44BT31-RDVTECH44</v>
      </c>
    </row>
    <row r="252" spans="3:7" x14ac:dyDescent="0.25">
      <c r="C252" s="306" t="s">
        <v>1072</v>
      </c>
      <c r="D252" s="306" t="s">
        <v>10</v>
      </c>
      <c r="E252" s="306" t="s">
        <v>1389</v>
      </c>
      <c r="F252" s="306" t="s">
        <v>1389</v>
      </c>
      <c r="G252" s="306" t="str">
        <f t="shared" si="2"/>
        <v>Poirier commun F2BT31-RDVTECH44BT31-RDVTECH44</v>
      </c>
    </row>
    <row r="253" spans="3:7" x14ac:dyDescent="0.25">
      <c r="C253" s="306" t="s">
        <v>1190</v>
      </c>
      <c r="D253" s="306" t="s">
        <v>10</v>
      </c>
      <c r="E253" s="306" t="s">
        <v>1389</v>
      </c>
      <c r="F253" s="306" t="s">
        <v>1389</v>
      </c>
      <c r="G253" s="306" t="str">
        <f t="shared" si="2"/>
        <v>Poirier neigeuxF2BT31-RDVTECH44BT31-RDVTECH44</v>
      </c>
    </row>
    <row r="254" spans="3:7" x14ac:dyDescent="0.25">
      <c r="C254" s="306" t="s">
        <v>1085</v>
      </c>
      <c r="D254" s="306" t="s">
        <v>10</v>
      </c>
      <c r="E254" s="306" t="s">
        <v>1389</v>
      </c>
      <c r="F254" s="306" t="s">
        <v>1389</v>
      </c>
      <c r="G254" s="306" t="str">
        <f t="shared" si="2"/>
        <v>Pommier sauvageF2BT31-RDVTECH44BT31-RDVTECH44</v>
      </c>
    </row>
    <row r="255" spans="3:7" x14ac:dyDescent="0.25">
      <c r="C255" s="306" t="s">
        <v>1177</v>
      </c>
      <c r="D255" s="306" t="s">
        <v>10</v>
      </c>
      <c r="E255" s="306" t="s">
        <v>1389</v>
      </c>
      <c r="F255" s="306" t="s">
        <v>1389</v>
      </c>
      <c r="G255" s="306" t="str">
        <f t="shared" si="2"/>
        <v>Prune-ceriseF2BT31-RDVTECH44BT31-RDVTECH44</v>
      </c>
    </row>
    <row r="256" spans="3:7" x14ac:dyDescent="0.25">
      <c r="C256" s="306" t="s">
        <v>1193</v>
      </c>
      <c r="D256" s="306" t="s">
        <v>10</v>
      </c>
      <c r="E256" s="306" t="s">
        <v>1389</v>
      </c>
      <c r="F256" s="306" t="s">
        <v>1389</v>
      </c>
      <c r="G256" s="306" t="str">
        <f t="shared" si="2"/>
        <v>PrunellierF2BT31-RDVTECH44BT31-RDVTECH44</v>
      </c>
    </row>
    <row r="257" spans="3:7" x14ac:dyDescent="0.25">
      <c r="C257" s="306" t="s">
        <v>1174</v>
      </c>
      <c r="D257" s="306" t="s">
        <v>10</v>
      </c>
      <c r="E257" s="306" t="s">
        <v>1389</v>
      </c>
      <c r="F257" s="306" t="s">
        <v>1389</v>
      </c>
      <c r="G257" s="306" t="str">
        <f t="shared" si="2"/>
        <v>Prunier de Briançon F2BT31-RDVTECH44BT31-RDVTECH44</v>
      </c>
    </row>
    <row r="258" spans="3:7" x14ac:dyDescent="0.25">
      <c r="C258" s="306" t="s">
        <v>1077</v>
      </c>
      <c r="D258" s="306" t="s">
        <v>10</v>
      </c>
      <c r="E258" s="306" t="s">
        <v>1389</v>
      </c>
      <c r="F258" s="306" t="s">
        <v>1389</v>
      </c>
      <c r="G258" s="306" t="str">
        <f t="shared" si="2"/>
        <v>Prunier domestiqueF2BT31-RDVTECH44BT31-RDVTECH44</v>
      </c>
    </row>
    <row r="259" spans="3:7" x14ac:dyDescent="0.25">
      <c r="C259" s="306" t="s">
        <v>708</v>
      </c>
      <c r="D259" s="306" t="s">
        <v>10</v>
      </c>
      <c r="E259" s="306" t="s">
        <v>1389</v>
      </c>
      <c r="F259" s="306" t="s">
        <v>1389</v>
      </c>
      <c r="G259" s="306" t="str">
        <f t="shared" si="2"/>
        <v>Quercus_generiqueF2BT31-RDVTECH44BT31-RDVTECH44</v>
      </c>
    </row>
    <row r="260" spans="3:7" x14ac:dyDescent="0.25">
      <c r="C260" s="306" t="s">
        <v>1307</v>
      </c>
      <c r="D260" s="306" t="s">
        <v>10</v>
      </c>
      <c r="E260" s="306" t="s">
        <v>1389</v>
      </c>
      <c r="F260" s="306" t="s">
        <v>1389</v>
      </c>
      <c r="G260" s="306" t="str">
        <f t="shared" si="2"/>
        <v>Robinier faux acaciaF2BT31-RDVTECH44BT31-RDVTECH44</v>
      </c>
    </row>
    <row r="261" spans="3:7" x14ac:dyDescent="0.25">
      <c r="C261" s="306" t="s">
        <v>834</v>
      </c>
      <c r="D261" s="306" t="s">
        <v>10</v>
      </c>
      <c r="E261" s="306" t="s">
        <v>1389</v>
      </c>
      <c r="F261" s="306" t="s">
        <v>1389</v>
      </c>
      <c r="G261" s="306" t="str">
        <f t="shared" si="2"/>
        <v>Sapin d'AndalousieF2BT31-RDVTECH44BT31-RDVTECH44</v>
      </c>
    </row>
    <row r="262" spans="3:7" x14ac:dyDescent="0.25">
      <c r="C262" s="306" t="s">
        <v>829</v>
      </c>
      <c r="D262" s="306" t="s">
        <v>10</v>
      </c>
      <c r="E262" s="306" t="s">
        <v>1389</v>
      </c>
      <c r="F262" s="306" t="s">
        <v>1389</v>
      </c>
      <c r="G262" s="306" t="str">
        <f t="shared" si="2"/>
        <v>Sapin de CéphalonieF2BT31-RDVTECH44BT31-RDVTECH44</v>
      </c>
    </row>
    <row r="263" spans="3:7" x14ac:dyDescent="0.25">
      <c r="C263" s="306" t="s">
        <v>806</v>
      </c>
      <c r="D263" s="306" t="s">
        <v>10</v>
      </c>
      <c r="E263" s="306" t="s">
        <v>1389</v>
      </c>
      <c r="F263" s="306" t="s">
        <v>1389</v>
      </c>
      <c r="G263" s="306" t="str">
        <f t="shared" si="2"/>
        <v>Sapin de CilicieF2BT31-RDVTECH44BT31-RDVTECH44</v>
      </c>
    </row>
    <row r="264" spans="3:7" x14ac:dyDescent="0.25">
      <c r="C264" s="306" t="s">
        <v>790</v>
      </c>
      <c r="D264" s="306" t="s">
        <v>10</v>
      </c>
      <c r="E264" s="306" t="s">
        <v>1389</v>
      </c>
      <c r="F264" s="306" t="s">
        <v>1389</v>
      </c>
      <c r="G264" s="306" t="str">
        <f t="shared" si="2"/>
        <v>Sapin de NordmannF2BT31-RDVTECH44BT31-RDVTECH44</v>
      </c>
    </row>
    <row r="265" spans="3:7" x14ac:dyDescent="0.25">
      <c r="C265" s="306" t="s">
        <v>826</v>
      </c>
      <c r="D265" s="306" t="s">
        <v>10</v>
      </c>
      <c r="E265" s="306" t="s">
        <v>1389</v>
      </c>
      <c r="F265" s="306" t="s">
        <v>1389</v>
      </c>
      <c r="G265" s="306" t="str">
        <f t="shared" si="2"/>
        <v>Sapin de TurquieF2BT31-RDVTECH44BT31-RDVTECH44</v>
      </c>
    </row>
    <row r="266" spans="3:7" x14ac:dyDescent="0.25">
      <c r="C266" s="306" t="s">
        <v>844</v>
      </c>
      <c r="D266" s="306" t="s">
        <v>10</v>
      </c>
      <c r="E266" s="306" t="s">
        <v>1389</v>
      </c>
      <c r="F266" s="306" t="s">
        <v>1389</v>
      </c>
      <c r="G266" s="306" t="str">
        <f t="shared" si="2"/>
        <v>Sapin de VancouverF2BT31-RDVTECH44BT31-RDVTECH44</v>
      </c>
    </row>
    <row r="267" spans="3:7" x14ac:dyDescent="0.25">
      <c r="C267" s="306" t="s">
        <v>801</v>
      </c>
      <c r="D267" s="306" t="s">
        <v>10</v>
      </c>
      <c r="E267" s="306" t="s">
        <v>1389</v>
      </c>
      <c r="F267" s="306" t="s">
        <v>1389</v>
      </c>
      <c r="G267" s="306" t="str">
        <f t="shared" si="2"/>
        <v>Sapin du ColoradoF2BT31-RDVTECH44BT31-RDVTECH44</v>
      </c>
    </row>
    <row r="268" spans="3:7" x14ac:dyDescent="0.25">
      <c r="C268" s="306" t="s">
        <v>839</v>
      </c>
      <c r="D268" s="306" t="s">
        <v>10</v>
      </c>
      <c r="E268" s="306" t="s">
        <v>1389</v>
      </c>
      <c r="F268" s="306" t="s">
        <v>1389</v>
      </c>
      <c r="G268" s="306" t="str">
        <f t="shared" si="2"/>
        <v>Sapin nobleF2BT31-RDVTECH44BT31-RDVTECH44</v>
      </c>
    </row>
    <row r="269" spans="3:7" x14ac:dyDescent="0.25">
      <c r="C269" s="306" t="s">
        <v>221</v>
      </c>
      <c r="D269" s="306" t="s">
        <v>10</v>
      </c>
      <c r="E269" s="306" t="s">
        <v>1389</v>
      </c>
      <c r="F269" s="306" t="s">
        <v>1389</v>
      </c>
      <c r="G269" s="306" t="str">
        <f t="shared" si="2"/>
        <v>Sapin pectinéF2BT31-RDVTECH44BT31-RDVTECH44</v>
      </c>
    </row>
    <row r="270" spans="3:7" x14ac:dyDescent="0.25">
      <c r="C270" s="306" t="s">
        <v>1330</v>
      </c>
      <c r="D270" s="306" t="s">
        <v>10</v>
      </c>
      <c r="E270" s="306" t="s">
        <v>1389</v>
      </c>
      <c r="F270" s="306" t="s">
        <v>1389</v>
      </c>
      <c r="G270" s="306" t="str">
        <f t="shared" si="2"/>
        <v>Saule à cinq étamines F2BT31-RDVTECH44BT31-RDVTECH44</v>
      </c>
    </row>
    <row r="271" spans="3:7" x14ac:dyDescent="0.25">
      <c r="C271" s="306" t="s">
        <v>1325</v>
      </c>
      <c r="D271" s="306" t="s">
        <v>10</v>
      </c>
      <c r="E271" s="306" t="s">
        <v>1389</v>
      </c>
      <c r="F271" s="306" t="s">
        <v>1389</v>
      </c>
      <c r="G271" s="306" t="str">
        <f t="shared" si="2"/>
        <v>Saule à trois étaminesF2BT31-RDVTECH44BT31-RDVTECH44</v>
      </c>
    </row>
    <row r="272" spans="3:7" x14ac:dyDescent="0.25">
      <c r="C272" s="306" t="s">
        <v>449</v>
      </c>
      <c r="D272" s="306" t="s">
        <v>10</v>
      </c>
      <c r="E272" s="306" t="s">
        <v>1389</v>
      </c>
      <c r="F272" s="306" t="s">
        <v>1389</v>
      </c>
      <c r="G272" s="306" t="str">
        <f t="shared" si="2"/>
        <v>Saule blancF2BT31-RDVTECH44BT31-RDVTECH44</v>
      </c>
    </row>
    <row r="273" spans="3:7" x14ac:dyDescent="0.25">
      <c r="C273" s="306" t="s">
        <v>469</v>
      </c>
      <c r="D273" s="306" t="s">
        <v>10</v>
      </c>
      <c r="E273" s="306" t="s">
        <v>1389</v>
      </c>
      <c r="F273" s="306" t="s">
        <v>1389</v>
      </c>
      <c r="G273" s="306" t="str">
        <f t="shared" ref="G273:G307" si="3">+_xlfn.CONCAT(C273:F273)</f>
        <v>Saule cassantF2BT31-RDVTECH44BT31-RDVTECH44</v>
      </c>
    </row>
    <row r="274" spans="3:7" x14ac:dyDescent="0.25">
      <c r="C274" s="306" t="s">
        <v>454</v>
      </c>
      <c r="D274" s="306" t="s">
        <v>10</v>
      </c>
      <c r="E274" s="306" t="s">
        <v>1389</v>
      </c>
      <c r="F274" s="306" t="s">
        <v>1389</v>
      </c>
      <c r="G274" s="306" t="str">
        <f t="shared" si="3"/>
        <v>Saule cendréF2BT31-RDVTECH44BT31-RDVTECH44</v>
      </c>
    </row>
    <row r="275" spans="3:7" x14ac:dyDescent="0.25">
      <c r="C275" s="306" t="s">
        <v>487</v>
      </c>
      <c r="D275" s="306" t="s">
        <v>10</v>
      </c>
      <c r="E275" s="306" t="s">
        <v>1389</v>
      </c>
      <c r="F275" s="306" t="s">
        <v>1389</v>
      </c>
      <c r="G275" s="306" t="str">
        <f t="shared" si="3"/>
        <v>Saule des vanniersF2BT31-RDVTECH44BT31-RDVTECH44</v>
      </c>
    </row>
    <row r="276" spans="3:7" x14ac:dyDescent="0.25">
      <c r="C276" s="306" t="s">
        <v>459</v>
      </c>
      <c r="D276" s="306" t="s">
        <v>10</v>
      </c>
      <c r="E276" s="306" t="s">
        <v>1389</v>
      </c>
      <c r="F276" s="306" t="s">
        <v>1389</v>
      </c>
      <c r="G276" s="306" t="str">
        <f t="shared" si="3"/>
        <v>Saule drapéF2BT31-RDVTECH44BT31-RDVTECH44</v>
      </c>
    </row>
    <row r="277" spans="3:7" x14ac:dyDescent="0.25">
      <c r="C277" s="306" t="s">
        <v>464</v>
      </c>
      <c r="D277" s="306" t="s">
        <v>10</v>
      </c>
      <c r="E277" s="306" t="s">
        <v>1389</v>
      </c>
      <c r="F277" s="306" t="s">
        <v>1389</v>
      </c>
      <c r="G277" s="306" t="str">
        <f t="shared" si="3"/>
        <v>Saule faux daphnéF2BT31-RDVTECH44BT31-RDVTECH44</v>
      </c>
    </row>
    <row r="278" spans="3:7" x14ac:dyDescent="0.25">
      <c r="C278" s="307" t="s">
        <v>624</v>
      </c>
      <c r="D278" s="306" t="s">
        <v>10</v>
      </c>
      <c r="E278" s="306" t="s">
        <v>1389</v>
      </c>
      <c r="F278" s="306" t="s">
        <v>1389</v>
      </c>
      <c r="G278" s="306" t="str">
        <f t="shared" si="3"/>
        <v>Saule génériqueF2BT31-RDVTECH44BT31-RDVTECH44</v>
      </c>
    </row>
    <row r="279" spans="3:7" x14ac:dyDescent="0.25">
      <c r="C279" s="306" t="s">
        <v>474</v>
      </c>
      <c r="D279" s="306" t="s">
        <v>10</v>
      </c>
      <c r="E279" s="306" t="s">
        <v>1389</v>
      </c>
      <c r="F279" s="306" t="s">
        <v>1389</v>
      </c>
      <c r="G279" s="306" t="str">
        <f t="shared" si="3"/>
        <v>Saule marsaultF2BT31-RDVTECH44BT31-RDVTECH44</v>
      </c>
    </row>
    <row r="280" spans="3:7" x14ac:dyDescent="0.25">
      <c r="C280" s="306" t="s">
        <v>479</v>
      </c>
      <c r="D280" s="306" t="s">
        <v>10</v>
      </c>
      <c r="E280" s="306" t="s">
        <v>1389</v>
      </c>
      <c r="F280" s="306" t="s">
        <v>1389</v>
      </c>
      <c r="G280" s="306" t="str">
        <f t="shared" si="3"/>
        <v>Saule pédicelléF2BT31-RDVTECH44BT31-RDVTECH44</v>
      </c>
    </row>
    <row r="281" spans="3:7" x14ac:dyDescent="0.25">
      <c r="C281" s="306" t="s">
        <v>492</v>
      </c>
      <c r="D281" s="306" t="s">
        <v>10</v>
      </c>
      <c r="E281" s="306" t="s">
        <v>1389</v>
      </c>
      <c r="F281" s="306" t="s">
        <v>1389</v>
      </c>
      <c r="G281" s="306" t="str">
        <f t="shared" si="3"/>
        <v>Saule rougeF2BT31-RDVTECH44BT31-RDVTECH44</v>
      </c>
    </row>
    <row r="282" spans="3:7" x14ac:dyDescent="0.25">
      <c r="C282" s="306" t="s">
        <v>482</v>
      </c>
      <c r="D282" s="306" t="s">
        <v>10</v>
      </c>
      <c r="E282" s="306" t="s">
        <v>1389</v>
      </c>
      <c r="F282" s="306" t="s">
        <v>1389</v>
      </c>
      <c r="G282" s="306" t="str">
        <f t="shared" si="3"/>
        <v>Saule rouxF2BT31-RDVTECH44BT31-RDVTECH44</v>
      </c>
    </row>
    <row r="283" spans="3:7" x14ac:dyDescent="0.25">
      <c r="C283" s="306" t="s">
        <v>742</v>
      </c>
      <c r="D283" s="306" t="s">
        <v>10</v>
      </c>
      <c r="E283" s="306" t="s">
        <v>1389</v>
      </c>
      <c r="F283" s="306" t="s">
        <v>1389</v>
      </c>
      <c r="G283" s="306" t="str">
        <f t="shared" si="3"/>
        <v>Séquoia géantF2BT31-RDVTECH44BT31-RDVTECH44</v>
      </c>
    </row>
    <row r="284" spans="3:7" x14ac:dyDescent="0.25">
      <c r="C284" s="306" t="s">
        <v>747</v>
      </c>
      <c r="D284" s="306" t="s">
        <v>10</v>
      </c>
      <c r="E284" s="306" t="s">
        <v>1389</v>
      </c>
      <c r="F284" s="306" t="s">
        <v>1389</v>
      </c>
      <c r="G284" s="306" t="str">
        <f t="shared" si="3"/>
        <v>Séquoia toujours vertF2BT31-RDVTECH44BT31-RDVTECH44</v>
      </c>
    </row>
    <row r="285" spans="3:7" x14ac:dyDescent="0.25">
      <c r="C285" s="306" t="s">
        <v>1090</v>
      </c>
      <c r="D285" s="306" t="s">
        <v>10</v>
      </c>
      <c r="E285" s="306" t="s">
        <v>1389</v>
      </c>
      <c r="F285" s="306" t="s">
        <v>1389</v>
      </c>
      <c r="G285" s="306" t="str">
        <f t="shared" si="3"/>
        <v>Sorbier de FinlandeF2BT31-RDVTECH44BT31-RDVTECH44</v>
      </c>
    </row>
    <row r="286" spans="3:7" x14ac:dyDescent="0.25">
      <c r="C286" s="306" t="s">
        <v>1098</v>
      </c>
      <c r="D286" s="306" t="s">
        <v>10</v>
      </c>
      <c r="E286" s="306" t="s">
        <v>1389</v>
      </c>
      <c r="F286" s="306" t="s">
        <v>1389</v>
      </c>
      <c r="G286" s="306" t="str">
        <f t="shared" si="3"/>
        <v>Sorbier de SuèdeF2BT31-RDVTECH44BT31-RDVTECH44</v>
      </c>
    </row>
    <row r="287" spans="3:7" x14ac:dyDescent="0.25">
      <c r="C287" s="306" t="s">
        <v>1093</v>
      </c>
      <c r="D287" s="306" t="s">
        <v>10</v>
      </c>
      <c r="E287" s="306" t="s">
        <v>1389</v>
      </c>
      <c r="F287" s="306" t="s">
        <v>1389</v>
      </c>
      <c r="G287" s="306" t="str">
        <f t="shared" si="3"/>
        <v>Sorbier des oiseleursF2BT31-RDVTECH44BT31-RDVTECH44</v>
      </c>
    </row>
    <row r="288" spans="3:7" x14ac:dyDescent="0.25">
      <c r="C288" s="306" t="s">
        <v>592</v>
      </c>
      <c r="D288" s="306" t="s">
        <v>10</v>
      </c>
      <c r="E288" s="306" t="s">
        <v>1389</v>
      </c>
      <c r="F288" s="306" t="s">
        <v>1389</v>
      </c>
      <c r="G288" s="306" t="str">
        <f t="shared" si="3"/>
        <v>Sumac de VirginieF2BT31-RDVTECH44BT31-RDVTECH44</v>
      </c>
    </row>
    <row r="289" spans="3:7" x14ac:dyDescent="0.25">
      <c r="C289" s="306" t="s">
        <v>1297</v>
      </c>
      <c r="D289" s="306" t="s">
        <v>10</v>
      </c>
      <c r="E289" s="306" t="s">
        <v>1389</v>
      </c>
      <c r="F289" s="306" t="s">
        <v>1389</v>
      </c>
      <c r="G289" s="306" t="str">
        <f t="shared" si="3"/>
        <v>Sureau à grappesF2BT31-RDVTECH44BT31-RDVTECH44</v>
      </c>
    </row>
    <row r="290" spans="3:7" x14ac:dyDescent="0.25">
      <c r="C290" s="306" t="s">
        <v>1292</v>
      </c>
      <c r="D290" s="306" t="s">
        <v>10</v>
      </c>
      <c r="E290" s="306" t="s">
        <v>1389</v>
      </c>
      <c r="F290" s="306" t="s">
        <v>1389</v>
      </c>
      <c r="G290" s="306" t="str">
        <f t="shared" si="3"/>
        <v>Sureau noirF2BT31-RDVTECH44BT31-RDVTECH44</v>
      </c>
    </row>
    <row r="291" spans="3:7" x14ac:dyDescent="0.25">
      <c r="C291" s="306" t="s">
        <v>600</v>
      </c>
      <c r="D291" s="306" t="s">
        <v>10</v>
      </c>
      <c r="E291" s="306" t="s">
        <v>1389</v>
      </c>
      <c r="F291" s="306" t="s">
        <v>1389</v>
      </c>
      <c r="G291" s="306" t="str">
        <f t="shared" si="3"/>
        <v>Tamaris d'AfriqueF2BT31-RDVTECH44BT31-RDVTECH44</v>
      </c>
    </row>
    <row r="292" spans="3:7" x14ac:dyDescent="0.25">
      <c r="C292" s="306" t="s">
        <v>595</v>
      </c>
      <c r="D292" s="306" t="s">
        <v>10</v>
      </c>
      <c r="E292" s="306" t="s">
        <v>1389</v>
      </c>
      <c r="F292" s="306" t="s">
        <v>1389</v>
      </c>
      <c r="G292" s="306" t="str">
        <f t="shared" si="3"/>
        <v>Tamaris de FranceF2BT31-RDVTECH44BT31-RDVTECH44</v>
      </c>
    </row>
    <row r="293" spans="3:7" x14ac:dyDescent="0.25">
      <c r="C293" s="306" t="s">
        <v>595</v>
      </c>
      <c r="D293" s="306" t="s">
        <v>10</v>
      </c>
      <c r="E293" s="306" t="s">
        <v>1389</v>
      </c>
      <c r="F293" s="306" t="s">
        <v>1389</v>
      </c>
      <c r="G293" s="306" t="str">
        <f t="shared" si="3"/>
        <v>Tamaris de FranceF2BT31-RDVTECH44BT31-RDVTECH44</v>
      </c>
    </row>
    <row r="294" spans="3:7" x14ac:dyDescent="0.25">
      <c r="C294" s="306" t="s">
        <v>810</v>
      </c>
      <c r="D294" s="306" t="s">
        <v>10</v>
      </c>
      <c r="E294" s="306" t="s">
        <v>1389</v>
      </c>
      <c r="F294" s="306" t="s">
        <v>1389</v>
      </c>
      <c r="G294" s="306" t="str">
        <f t="shared" si="3"/>
        <v>Thuya du CanadaF2BT31-RDVTECH44BT31-RDVTECH44</v>
      </c>
    </row>
    <row r="295" spans="3:7" x14ac:dyDescent="0.25">
      <c r="C295" s="306" t="s">
        <v>813</v>
      </c>
      <c r="D295" s="306" t="s">
        <v>10</v>
      </c>
      <c r="E295" s="306" t="s">
        <v>1389</v>
      </c>
      <c r="F295" s="306" t="s">
        <v>1389</v>
      </c>
      <c r="G295" s="306" t="str">
        <f t="shared" si="3"/>
        <v>Thuya géantF2BT31-RDVTECH44BT31-RDVTECH44</v>
      </c>
    </row>
    <row r="296" spans="3:7" x14ac:dyDescent="0.25">
      <c r="C296" s="306" t="s">
        <v>1360</v>
      </c>
      <c r="D296" s="306" t="s">
        <v>10</v>
      </c>
      <c r="E296" s="306" t="s">
        <v>1389</v>
      </c>
      <c r="F296" s="306" t="s">
        <v>1389</v>
      </c>
      <c r="G296" s="306" t="str">
        <f t="shared" si="3"/>
        <v>Tilleul à grandes feuillesF2BT31-RDVTECH44BT31-RDVTECH44</v>
      </c>
    </row>
    <row r="297" spans="3:7" x14ac:dyDescent="0.25">
      <c r="C297" s="306" t="s">
        <v>436</v>
      </c>
      <c r="D297" s="306" t="s">
        <v>10</v>
      </c>
      <c r="E297" s="306" t="s">
        <v>1389</v>
      </c>
      <c r="F297" s="306" t="s">
        <v>1389</v>
      </c>
      <c r="G297" s="306" t="str">
        <f t="shared" si="3"/>
        <v>Tilleul à petites feuillesF2BT31-RDVTECH44BT31-RDVTECH44</v>
      </c>
    </row>
    <row r="298" spans="3:7" x14ac:dyDescent="0.25">
      <c r="C298" s="306" t="s">
        <v>541</v>
      </c>
      <c r="D298" s="306" t="s">
        <v>10</v>
      </c>
      <c r="E298" s="306" t="s">
        <v>1389</v>
      </c>
      <c r="F298" s="306" t="s">
        <v>1389</v>
      </c>
      <c r="G298" s="306" t="str">
        <f t="shared" si="3"/>
        <v>Tilleul argentéF2BT31-RDVTECH44BT31-RDVTECH44</v>
      </c>
    </row>
    <row r="299" spans="3:7" x14ac:dyDescent="0.25">
      <c r="C299" s="306" t="s">
        <v>538</v>
      </c>
      <c r="D299" s="306" t="s">
        <v>10</v>
      </c>
      <c r="E299" s="306" t="s">
        <v>1389</v>
      </c>
      <c r="F299" s="306" t="s">
        <v>1389</v>
      </c>
      <c r="G299" s="306" t="str">
        <f t="shared" si="3"/>
        <v>Tilleul d'Amérique du NordF2BT31-RDVTECH44BT31-RDVTECH44</v>
      </c>
    </row>
    <row r="300" spans="3:7" x14ac:dyDescent="0.25">
      <c r="C300" s="306" t="s">
        <v>441</v>
      </c>
      <c r="D300" s="306" t="s">
        <v>10</v>
      </c>
      <c r="E300" s="306" t="s">
        <v>1389</v>
      </c>
      <c r="F300" s="306" t="s">
        <v>1389</v>
      </c>
      <c r="G300" s="306" t="str">
        <f t="shared" si="3"/>
        <v>Tilleul de HollandeF2BT31-RDVTECH44BT31-RDVTECH44</v>
      </c>
    </row>
    <row r="301" spans="3:7" x14ac:dyDescent="0.25">
      <c r="C301" s="308" t="s">
        <v>627</v>
      </c>
      <c r="D301" s="306" t="s">
        <v>10</v>
      </c>
      <c r="E301" s="306" t="s">
        <v>1389</v>
      </c>
      <c r="F301" s="306" t="s">
        <v>1389</v>
      </c>
      <c r="G301" s="306" t="str">
        <f t="shared" si="3"/>
        <v>Tilleul génériqueF2BT31-RDVTECH44BT31-RDVTECH44</v>
      </c>
    </row>
    <row r="302" spans="3:7" x14ac:dyDescent="0.25">
      <c r="C302" s="306" t="s">
        <v>546</v>
      </c>
      <c r="D302" s="306" t="s">
        <v>10</v>
      </c>
      <c r="E302" s="306" t="s">
        <v>1389</v>
      </c>
      <c r="F302" s="306" t="s">
        <v>1389</v>
      </c>
      <c r="G302" s="306" t="str">
        <f t="shared" si="3"/>
        <v>Tilleul vertF2BT31-RDVTECH44BT31-RDVTECH44</v>
      </c>
    </row>
    <row r="303" spans="3:7" x14ac:dyDescent="0.25">
      <c r="C303" s="306" t="s">
        <v>1314</v>
      </c>
      <c r="D303" s="306" t="s">
        <v>10</v>
      </c>
      <c r="E303" s="306" t="s">
        <v>1389</v>
      </c>
      <c r="F303" s="306" t="s">
        <v>1389</v>
      </c>
      <c r="G303" s="306" t="str">
        <f t="shared" si="3"/>
        <v>TrembleF2BT31-RDVTECH44BT31-RDVTECH44</v>
      </c>
    </row>
    <row r="304" spans="3:7" x14ac:dyDescent="0.25">
      <c r="C304" s="306" t="s">
        <v>823</v>
      </c>
      <c r="D304" s="306" t="s">
        <v>10</v>
      </c>
      <c r="E304" s="306" t="s">
        <v>1389</v>
      </c>
      <c r="F304" s="306" t="s">
        <v>1389</v>
      </c>
      <c r="G304" s="306" t="str">
        <f t="shared" si="3"/>
        <v>Tsuga du CanadaF2BT31-RDVTECH44BT31-RDVTECH44</v>
      </c>
    </row>
    <row r="305" spans="3:7" x14ac:dyDescent="0.25">
      <c r="C305" s="306" t="s">
        <v>818</v>
      </c>
      <c r="D305" s="306" t="s">
        <v>10</v>
      </c>
      <c r="E305" s="306" t="s">
        <v>1389</v>
      </c>
      <c r="F305" s="306" t="s">
        <v>1389</v>
      </c>
      <c r="G305" s="306" t="str">
        <f t="shared" si="3"/>
        <v>Tsuga hétérophylleF2BT31-RDVTECH44BT31-RDVTECH44</v>
      </c>
    </row>
    <row r="306" spans="3:7" x14ac:dyDescent="0.25">
      <c r="C306" s="306" t="s">
        <v>1018</v>
      </c>
      <c r="D306" s="306" t="s">
        <v>10</v>
      </c>
      <c r="E306" s="306" t="s">
        <v>1389</v>
      </c>
      <c r="F306" s="306" t="s">
        <v>1389</v>
      </c>
      <c r="G306" s="306" t="str">
        <f t="shared" si="3"/>
        <v>Tulipier de VirginieF2BT31-RDVTECH44BT31-RDVTECH44</v>
      </c>
    </row>
    <row r="307" spans="3:7" x14ac:dyDescent="0.25">
      <c r="C307" s="306" t="s">
        <v>604</v>
      </c>
      <c r="D307" s="306" t="s">
        <v>10</v>
      </c>
      <c r="E307" s="306" t="s">
        <v>1389</v>
      </c>
      <c r="F307" s="306" t="s">
        <v>1389</v>
      </c>
      <c r="G307" s="306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8" t="s">
        <v>1435</v>
      </c>
      <c r="D312"/>
      <c r="E312"/>
      <c r="F312"/>
    </row>
    <row r="313" spans="3:7" x14ac:dyDescent="0.25">
      <c r="C313" s="289" t="s">
        <v>1436</v>
      </c>
      <c r="D313"/>
      <c r="E313"/>
      <c r="F313"/>
    </row>
    <row r="314" spans="3:7" x14ac:dyDescent="0.25">
      <c r="C314" s="289" t="s">
        <v>1427</v>
      </c>
      <c r="D314"/>
      <c r="E314"/>
      <c r="F314"/>
    </row>
    <row r="315" spans="3:7" x14ac:dyDescent="0.25">
      <c r="C315" s="289" t="s">
        <v>1428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8" t="s">
        <v>1437</v>
      </c>
      <c r="D317"/>
      <c r="E317"/>
      <c r="F317"/>
    </row>
    <row r="318" spans="3:7" x14ac:dyDescent="0.25">
      <c r="C318" s="289" t="s">
        <v>1438</v>
      </c>
      <c r="D318"/>
      <c r="E318"/>
      <c r="F318"/>
    </row>
    <row r="319" spans="3:7" x14ac:dyDescent="0.25">
      <c r="C319" s="289" t="s">
        <v>1439</v>
      </c>
      <c r="D319"/>
      <c r="E319"/>
      <c r="F319"/>
    </row>
    <row r="320" spans="3:7" x14ac:dyDescent="0.25">
      <c r="C320" s="289" t="s">
        <v>1440</v>
      </c>
      <c r="D320"/>
      <c r="E320"/>
      <c r="F320"/>
    </row>
    <row r="321" spans="3:6" ht="30" x14ac:dyDescent="0.25">
      <c r="C321" s="289" t="s">
        <v>1441</v>
      </c>
      <c r="D321"/>
      <c r="E321"/>
      <c r="F321"/>
    </row>
    <row r="322" spans="3:6" x14ac:dyDescent="0.25">
      <c r="C322" s="289" t="s">
        <v>1428</v>
      </c>
      <c r="D322"/>
      <c r="E322"/>
      <c r="F322"/>
    </row>
    <row r="323" spans="3:6" x14ac:dyDescent="0.25">
      <c r="C323" s="289" t="s">
        <v>1442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/>
      <c r="D677"/>
      <c r="E677"/>
      <c r="F677"/>
    </row>
    <row r="678" spans="3:6" x14ac:dyDescent="0.25">
      <c r="C678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/>
      <c r="D710"/>
      <c r="E710"/>
      <c r="F710"/>
    </row>
    <row r="711" spans="3:6" x14ac:dyDescent="0.25">
      <c r="C711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/>
      <c r="D735"/>
      <c r="E735"/>
      <c r="F735"/>
    </row>
    <row r="736" spans="3:6" x14ac:dyDescent="0.25">
      <c r="C736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  <c r="F780"/>
    </row>
    <row r="781" spans="3:6" x14ac:dyDescent="0.25">
      <c r="C781"/>
      <c r="D781"/>
      <c r="E781"/>
      <c r="F781"/>
    </row>
    <row r="782" spans="3:6" x14ac:dyDescent="0.25">
      <c r="C782"/>
      <c r="D782"/>
      <c r="E782"/>
      <c r="F782"/>
    </row>
    <row r="783" spans="3:6" x14ac:dyDescent="0.25">
      <c r="C783"/>
      <c r="D783"/>
      <c r="E783"/>
      <c r="F783"/>
    </row>
    <row r="784" spans="3:6" x14ac:dyDescent="0.25">
      <c r="C784"/>
      <c r="D784"/>
      <c r="E784"/>
      <c r="F784"/>
    </row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8" t="s">
        <v>9</v>
      </c>
      <c r="J3" s="131" t="s">
        <v>1410</v>
      </c>
      <c r="K3" s="131" t="s">
        <v>1416</v>
      </c>
      <c r="L3" s="278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79" t="s">
        <v>9</v>
      </c>
      <c r="J8" t="s">
        <v>1412</v>
      </c>
      <c r="K8" t="s">
        <v>1417</v>
      </c>
      <c r="L8" s="279" t="s">
        <v>9</v>
      </c>
      <c r="M8" s="278" t="s">
        <v>18</v>
      </c>
    </row>
    <row r="9" spans="1:13" x14ac:dyDescent="0.25">
      <c r="F9" t="s">
        <v>1412</v>
      </c>
      <c r="G9" t="s">
        <v>1417</v>
      </c>
      <c r="H9" s="279" t="s">
        <v>10</v>
      </c>
      <c r="J9" t="s">
        <v>1412</v>
      </c>
      <c r="K9" t="s">
        <v>1417</v>
      </c>
      <c r="L9" s="279" t="s">
        <v>9</v>
      </c>
      <c r="M9" s="278" t="s">
        <v>146</v>
      </c>
    </row>
    <row r="10" spans="1:13" x14ac:dyDescent="0.25">
      <c r="F10" t="s">
        <v>1412</v>
      </c>
      <c r="G10" t="s">
        <v>1418</v>
      </c>
      <c r="H10" s="279" t="s">
        <v>9</v>
      </c>
      <c r="J10" t="s">
        <v>1412</v>
      </c>
      <c r="K10" t="s">
        <v>1417</v>
      </c>
      <c r="L10" s="279" t="s">
        <v>10</v>
      </c>
      <c r="M10" s="278" t="s">
        <v>146</v>
      </c>
    </row>
    <row r="11" spans="1:13" x14ac:dyDescent="0.25">
      <c r="F11" t="s">
        <v>1412</v>
      </c>
      <c r="G11" t="s">
        <v>1418</v>
      </c>
      <c r="H11" s="279" t="s">
        <v>10</v>
      </c>
      <c r="J11" t="s">
        <v>1412</v>
      </c>
      <c r="K11" t="s">
        <v>1418</v>
      </c>
      <c r="L11" s="279" t="s">
        <v>9</v>
      </c>
      <c r="M11" s="278" t="s">
        <v>18</v>
      </c>
    </row>
    <row r="12" spans="1:13" x14ac:dyDescent="0.25">
      <c r="F12" t="s">
        <v>1412</v>
      </c>
      <c r="G12" t="s">
        <v>1418</v>
      </c>
      <c r="H12" s="279" t="s">
        <v>144</v>
      </c>
      <c r="J12" t="s">
        <v>1412</v>
      </c>
      <c r="K12" t="s">
        <v>1418</v>
      </c>
      <c r="L12" s="279" t="s">
        <v>10</v>
      </c>
      <c r="M12" s="278" t="s">
        <v>18</v>
      </c>
    </row>
    <row r="13" spans="1:13" x14ac:dyDescent="0.25">
      <c r="F13" t="s">
        <v>131</v>
      </c>
      <c r="G13" t="s">
        <v>1419</v>
      </c>
      <c r="H13" s="279" t="s">
        <v>9</v>
      </c>
      <c r="J13" t="s">
        <v>1412</v>
      </c>
      <c r="K13" t="s">
        <v>1418</v>
      </c>
      <c r="L13" s="279" t="s">
        <v>144</v>
      </c>
      <c r="M13" s="278" t="s">
        <v>18</v>
      </c>
    </row>
    <row r="14" spans="1:13" x14ac:dyDescent="0.25">
      <c r="F14" t="s">
        <v>131</v>
      </c>
      <c r="G14" t="s">
        <v>1419</v>
      </c>
      <c r="H14" s="279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79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0" t="s">
        <v>1516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49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+LBC!$B$146</f>
        <v>Mélèze hybride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0.12136391282362921</v>
      </c>
      <c r="J8" s="268">
        <f>+VLOOKUP('Autre source1'!$A$8,'Coef Feuillus divers'!$G$2:$AA$228,10,FALSE)</f>
        <v>0.37657507443642796</v>
      </c>
      <c r="K8" s="268">
        <f>+VLOOKUP('Autre source1'!$A$8,'Coef Feuillus divers'!$G$2:$AA$228,11,FALSE)</f>
        <v>1.7559231923802499</v>
      </c>
      <c r="L8" s="268">
        <f>+VLOOKUP('Autre source1'!$A$8,'Coef Feuillus divers'!$G$2:$AA$228,12,FALSE)</f>
        <v>1.0701629622487099E-3</v>
      </c>
      <c r="M8" s="274">
        <f>+I8*C8</f>
        <v>133.50030410599214</v>
      </c>
      <c r="N8" s="274">
        <f>+IF(D8="av",0,E8*I8)</f>
        <v>0</v>
      </c>
      <c r="O8" s="277">
        <f>+VLOOKUP(A8,'Coef Feuillus divers'!$G$2:$AA$228,21,FALSE)</f>
        <v>0.42</v>
      </c>
      <c r="P8" s="274">
        <f>+M8*O8</f>
        <v>56.070127724516695</v>
      </c>
      <c r="Q8" s="274">
        <f>EXP(-1.0587+0.8836*LN(P8)+0.284)</f>
        <v>16.170790787296287</v>
      </c>
      <c r="R8" s="274">
        <f>+Q8+P8</f>
        <v>72.240918511812978</v>
      </c>
      <c r="S8" s="274" t="str">
        <f>+_xlfn.CONCAT(A8,B8,D8)</f>
        <v>Mélèze hybride12av</v>
      </c>
      <c r="T8" s="274">
        <f>+R8*0.475*44/12</f>
        <v>125.8195997414076</v>
      </c>
    </row>
    <row r="9" spans="1:20" x14ac:dyDescent="0.25">
      <c r="A9" s="268" t="str">
        <f>+LBC!$B$146</f>
        <v>Mélèze hybride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0.12136391282362921</v>
      </c>
      <c r="J9" s="268">
        <f>+VLOOKUP('Autre source1'!$A$8,'Coef Feuillus divers'!$G$2:$AA$228,10,FALSE)</f>
        <v>0.37657507443642796</v>
      </c>
      <c r="K9" s="268">
        <f>+VLOOKUP('Autre source1'!$A$8,'Coef Feuillus divers'!$G$2:$AA$228,11,FALSE)</f>
        <v>1.7559231923802499</v>
      </c>
      <c r="L9" s="268">
        <f>+VLOOKUP('Autre source1'!$A$8,'Coef Feuillus divers'!$G$2:$AA$228,12,FALSE)</f>
        <v>1.0701629622487099E-3</v>
      </c>
      <c r="M9" s="274">
        <f t="shared" ref="M9:M25" si="0">+I9*C9</f>
        <v>97.091130258903362</v>
      </c>
      <c r="N9" s="274">
        <f t="shared" ref="N9:N25" si="1">+IF(D9="av",0,E9*I9)</f>
        <v>36.409173847088766</v>
      </c>
      <c r="O9" s="277">
        <f>+VLOOKUP(A9,'Coef Feuillus divers'!$G$2:$AA$228,21,FALSE)</f>
        <v>0.42</v>
      </c>
      <c r="P9" s="274">
        <f t="shared" ref="P9:P25" si="2">+M9*O9</f>
        <v>40.77827470873941</v>
      </c>
      <c r="Q9" s="274">
        <f t="shared" ref="Q9:Q25" si="3">EXP(-1.0587+0.8836*LN(P9)+0.284)</f>
        <v>12.204696786733408</v>
      </c>
      <c r="R9" s="274">
        <f t="shared" ref="R9:R25" si="4">+Q9+P9</f>
        <v>52.982971495472817</v>
      </c>
      <c r="S9" s="274" t="str">
        <f t="shared" ref="S9:S25" si="5">+_xlfn.CONCAT(A9,B9,D9)</f>
        <v>Mélèze hybride12ap</v>
      </c>
      <c r="T9" s="274">
        <f t="shared" ref="T9:T25" si="6">+R9*0.475*44/12</f>
        <v>92.278675354615146</v>
      </c>
    </row>
    <row r="10" spans="1:20" x14ac:dyDescent="0.25">
      <c r="A10" s="268" t="str">
        <f>+LBC!$B$146</f>
        <v>Mélèze hybride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0.24324566127202027</v>
      </c>
      <c r="J10" s="268">
        <f>+VLOOKUP('Autre source1'!$A$8,'Coef Feuillus divers'!$G$2:$AA$228,10,FALSE)</f>
        <v>0.37657507443642796</v>
      </c>
      <c r="K10" s="268">
        <f>+VLOOKUP('Autre source1'!$A$8,'Coef Feuillus divers'!$G$2:$AA$228,11,FALSE)</f>
        <v>1.7559231923802499</v>
      </c>
      <c r="L10" s="268">
        <f>+VLOOKUP('Autre source1'!$A$8,'Coef Feuillus divers'!$G$2:$AA$228,12,FALSE)</f>
        <v>1.0701629622487099E-3</v>
      </c>
      <c r="M10" s="274">
        <f t="shared" si="0"/>
        <v>194.59652901761621</v>
      </c>
      <c r="N10" s="274">
        <f t="shared" si="1"/>
        <v>0</v>
      </c>
      <c r="O10" s="277">
        <f>+VLOOKUP(A10,'Coef Feuillus divers'!$G$2:$AA$228,21,FALSE)</f>
        <v>0.42</v>
      </c>
      <c r="P10" s="274">
        <f t="shared" si="2"/>
        <v>81.730542187398797</v>
      </c>
      <c r="Q10" s="274">
        <f t="shared" si="3"/>
        <v>22.559782226425202</v>
      </c>
      <c r="R10" s="274">
        <f t="shared" si="4"/>
        <v>104.290324413824</v>
      </c>
      <c r="S10" s="274" t="str">
        <f t="shared" si="5"/>
        <v>Mélèze hybride16av</v>
      </c>
      <c r="T10" s="274">
        <f t="shared" si="6"/>
        <v>181.63898168741011</v>
      </c>
    </row>
    <row r="11" spans="1:20" x14ac:dyDescent="0.25">
      <c r="A11" s="268" t="str">
        <f>+LBC!$B$146</f>
        <v>Mélèze hybride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0.24324566127202027</v>
      </c>
      <c r="J11" s="268">
        <f>+VLOOKUP('Autre source1'!$A$8,'Coef Feuillus divers'!$G$2:$AA$228,10,FALSE)</f>
        <v>0.37657507443642796</v>
      </c>
      <c r="K11" s="268">
        <f>+VLOOKUP('Autre source1'!$A$8,'Coef Feuillus divers'!$G$2:$AA$228,11,FALSE)</f>
        <v>1.7559231923802499</v>
      </c>
      <c r="L11" s="268">
        <f>+VLOOKUP('Autre source1'!$A$8,'Coef Feuillus divers'!$G$2:$AA$228,12,FALSE)</f>
        <v>1.0701629622487099E-3</v>
      </c>
      <c r="M11" s="274">
        <f t="shared" si="0"/>
        <v>145.94739676321217</v>
      </c>
      <c r="N11" s="274">
        <f t="shared" si="1"/>
        <v>48.649132254404051</v>
      </c>
      <c r="O11" s="277">
        <f>+VLOOKUP(A11,'Coef Feuillus divers'!$G$2:$AA$228,21,FALSE)</f>
        <v>0.42</v>
      </c>
      <c r="P11" s="274">
        <f t="shared" si="2"/>
        <v>61.297906640549108</v>
      </c>
      <c r="Q11" s="274">
        <f t="shared" si="3"/>
        <v>17.496010688421936</v>
      </c>
      <c r="R11" s="274">
        <f t="shared" si="4"/>
        <v>78.793917328971048</v>
      </c>
      <c r="S11" s="274" t="str">
        <f t="shared" si="5"/>
        <v>Mélèze hybride16ap</v>
      </c>
      <c r="T11" s="274">
        <f t="shared" si="6"/>
        <v>137.2327393479579</v>
      </c>
    </row>
    <row r="12" spans="1:20" x14ac:dyDescent="0.25">
      <c r="A12" s="268" t="str">
        <f>+LBC!$B$146</f>
        <v>Mélèze hybride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0.42324024791176973</v>
      </c>
      <c r="J12" s="268">
        <f>+VLOOKUP('Autre source1'!$A$8,'Coef Feuillus divers'!$G$2:$AA$228,10,FALSE)</f>
        <v>0.37657507443642796</v>
      </c>
      <c r="K12" s="268">
        <f>+VLOOKUP('Autre source1'!$A$8,'Coef Feuillus divers'!$G$2:$AA$228,11,FALSE)</f>
        <v>1.7559231923802499</v>
      </c>
      <c r="L12" s="268">
        <f>+VLOOKUP('Autre source1'!$A$8,'Coef Feuillus divers'!$G$2:$AA$228,12,FALSE)</f>
        <v>1.0701629622487099E-3</v>
      </c>
      <c r="M12" s="274">
        <f t="shared" si="0"/>
        <v>253.94414874706183</v>
      </c>
      <c r="N12" s="274">
        <f t="shared" si="1"/>
        <v>0</v>
      </c>
      <c r="O12" s="277">
        <f>+VLOOKUP(A12,'Coef Feuillus divers'!$G$2:$AA$228,21,FALSE)</f>
        <v>0.42</v>
      </c>
      <c r="P12" s="274">
        <f t="shared" si="2"/>
        <v>106.65654247376597</v>
      </c>
      <c r="Q12" s="274">
        <f t="shared" si="3"/>
        <v>28.541830366115892</v>
      </c>
      <c r="R12" s="274">
        <f t="shared" si="4"/>
        <v>135.19837283988187</v>
      </c>
      <c r="S12" s="274" t="str">
        <f t="shared" si="5"/>
        <v>Mélèze hybride20av</v>
      </c>
      <c r="T12" s="274">
        <f t="shared" si="6"/>
        <v>235.47049936279427</v>
      </c>
    </row>
    <row r="13" spans="1:20" x14ac:dyDescent="0.25">
      <c r="A13" s="268" t="str">
        <f>+LBC!$B$146</f>
        <v>Mélèze hybride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0.42324024791176973</v>
      </c>
      <c r="J13" s="268">
        <f>+VLOOKUP('Autre source1'!$A$8,'Coef Feuillus divers'!$G$2:$AA$228,10,FALSE)</f>
        <v>0.37657507443642796</v>
      </c>
      <c r="K13" s="268">
        <f>+VLOOKUP('Autre source1'!$A$8,'Coef Feuillus divers'!$G$2:$AA$228,11,FALSE)</f>
        <v>1.7559231923802499</v>
      </c>
      <c r="L13" s="268">
        <f>+VLOOKUP('Autre source1'!$A$8,'Coef Feuillus divers'!$G$2:$AA$228,12,FALSE)</f>
        <v>1.0701629622487099E-3</v>
      </c>
      <c r="M13" s="274">
        <f t="shared" si="0"/>
        <v>169.2960991647079</v>
      </c>
      <c r="N13" s="274">
        <f t="shared" si="1"/>
        <v>84.648049582353948</v>
      </c>
      <c r="O13" s="277">
        <f>+VLOOKUP(A13,'Coef Feuillus divers'!$G$2:$AA$228,21,FALSE)</f>
        <v>0.42</v>
      </c>
      <c r="P13" s="274">
        <f t="shared" si="2"/>
        <v>71.104361649177321</v>
      </c>
      <c r="Q13" s="274">
        <f t="shared" si="3"/>
        <v>19.94745914014765</v>
      </c>
      <c r="R13" s="274">
        <f t="shared" si="4"/>
        <v>91.051820789324978</v>
      </c>
      <c r="S13" s="274" t="str">
        <f t="shared" si="5"/>
        <v>Mélèze hybride20ap</v>
      </c>
      <c r="T13" s="274">
        <f t="shared" si="6"/>
        <v>158.58192120807433</v>
      </c>
    </row>
    <row r="14" spans="1:20" x14ac:dyDescent="0.25">
      <c r="A14" s="268" t="str">
        <f>+LBC!$B$146</f>
        <v>Mélèze hybride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0.67164872379069152</v>
      </c>
      <c r="J14" s="268">
        <f>+VLOOKUP('Autre source1'!$A$8,'Coef Feuillus divers'!$G$2:$AA$228,10,FALSE)</f>
        <v>0.37657507443642796</v>
      </c>
      <c r="K14" s="268">
        <f>+VLOOKUP('Autre source1'!$A$8,'Coef Feuillus divers'!$G$2:$AA$228,11,FALSE)</f>
        <v>1.7559231923802499</v>
      </c>
      <c r="L14" s="268">
        <f>+VLOOKUP('Autre source1'!$A$8,'Coef Feuillus divers'!$G$2:$AA$228,12,FALSE)</f>
        <v>1.0701629622487099E-3</v>
      </c>
      <c r="M14" s="274">
        <f t="shared" si="0"/>
        <v>268.65948951627661</v>
      </c>
      <c r="N14" s="274">
        <f t="shared" si="1"/>
        <v>0</v>
      </c>
      <c r="O14" s="277">
        <f>+VLOOKUP(A14,'Coef Feuillus divers'!$G$2:$AA$228,21,FALSE)</f>
        <v>0.42</v>
      </c>
      <c r="P14" s="274">
        <f t="shared" si="2"/>
        <v>112.83698559683617</v>
      </c>
      <c r="Q14" s="274">
        <f t="shared" si="3"/>
        <v>29.99840669899066</v>
      </c>
      <c r="R14" s="274">
        <f t="shared" si="4"/>
        <v>142.83539229582684</v>
      </c>
      <c r="S14" s="274" t="str">
        <f t="shared" si="5"/>
        <v>Mélèze hybride25av</v>
      </c>
      <c r="T14" s="274">
        <f t="shared" si="6"/>
        <v>248.77164158189839</v>
      </c>
    </row>
    <row r="15" spans="1:20" x14ac:dyDescent="0.25">
      <c r="A15" s="268" t="str">
        <f>+LBC!$B$146</f>
        <v>Mélèze hybride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0.67164872379069152</v>
      </c>
      <c r="J15" s="268">
        <f>+VLOOKUP('Autre source1'!$A$8,'Coef Feuillus divers'!$G$2:$AA$228,10,FALSE)</f>
        <v>0.37657507443642796</v>
      </c>
      <c r="K15" s="268">
        <f>+VLOOKUP('Autre source1'!$A$8,'Coef Feuillus divers'!$G$2:$AA$228,11,FALSE)</f>
        <v>1.7559231923802499</v>
      </c>
      <c r="L15" s="268">
        <f>+VLOOKUP('Autre source1'!$A$8,'Coef Feuillus divers'!$G$2:$AA$228,12,FALSE)</f>
        <v>1.0701629622487099E-3</v>
      </c>
      <c r="M15" s="274">
        <f t="shared" si="0"/>
        <v>188.06164266139362</v>
      </c>
      <c r="N15" s="274">
        <f t="shared" si="1"/>
        <v>80.597846854882988</v>
      </c>
      <c r="O15" s="277">
        <f>+VLOOKUP(A15,'Coef Feuillus divers'!$G$2:$AA$228,21,FALSE)</f>
        <v>0.42</v>
      </c>
      <c r="P15" s="274">
        <f t="shared" si="2"/>
        <v>78.985889917785315</v>
      </c>
      <c r="Q15" s="274">
        <f t="shared" si="3"/>
        <v>21.889045140042317</v>
      </c>
      <c r="R15" s="274">
        <f t="shared" si="4"/>
        <v>100.87493505782763</v>
      </c>
      <c r="S15" s="274" t="str">
        <f t="shared" si="5"/>
        <v>Mélèze hybride25ap</v>
      </c>
      <c r="T15" s="274">
        <f t="shared" si="6"/>
        <v>175.69051189238311</v>
      </c>
    </row>
    <row r="16" spans="1:20" x14ac:dyDescent="0.25">
      <c r="A16" s="268" t="str">
        <f>+LBC!$B$146</f>
        <v>Mélèze hybride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0.72682998794674269</v>
      </c>
      <c r="J16" s="268">
        <f>+VLOOKUP('Autre source1'!$A$8,'Coef Feuillus divers'!$G$2:$AA$228,10,FALSE)</f>
        <v>0.37657507443642796</v>
      </c>
      <c r="K16" s="268">
        <f>+VLOOKUP('Autre source1'!$A$8,'Coef Feuillus divers'!$G$2:$AA$228,11,FALSE)</f>
        <v>1.7559231923802499</v>
      </c>
      <c r="L16" s="268">
        <f>+VLOOKUP('Autre source1'!$A$8,'Coef Feuillus divers'!$G$2:$AA$228,12,FALSE)</f>
        <v>1.0701629622487099E-3</v>
      </c>
      <c r="M16" s="274">
        <f t="shared" si="0"/>
        <v>203.51239662508794</v>
      </c>
      <c r="N16" s="274">
        <f t="shared" si="1"/>
        <v>0</v>
      </c>
      <c r="O16" s="277">
        <f>+VLOOKUP(A16,'Coef Feuillus divers'!$G$2:$AA$228,21,FALSE)</f>
        <v>0.42</v>
      </c>
      <c r="P16" s="274">
        <f t="shared" si="2"/>
        <v>85.475206582536927</v>
      </c>
      <c r="Q16" s="274">
        <f t="shared" si="3"/>
        <v>23.470699301812942</v>
      </c>
      <c r="R16" s="274">
        <f t="shared" si="4"/>
        <v>108.94590588434987</v>
      </c>
      <c r="S16" s="274" t="str">
        <f t="shared" si="5"/>
        <v>Mélèze hybride30av</v>
      </c>
      <c r="T16" s="274">
        <f t="shared" si="6"/>
        <v>189.74745274857602</v>
      </c>
    </row>
    <row r="17" spans="1:20" x14ac:dyDescent="0.25">
      <c r="A17" s="268" t="str">
        <f>+LBC!$B$146</f>
        <v>Mélèze hybride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0.72682998794674269</v>
      </c>
      <c r="J17" s="268">
        <f>+VLOOKUP('Autre source1'!$A$8,'Coef Feuillus divers'!$G$2:$AA$228,10,FALSE)</f>
        <v>0.37657507443642796</v>
      </c>
      <c r="K17" s="268">
        <f>+VLOOKUP('Autre source1'!$A$8,'Coef Feuillus divers'!$G$2:$AA$228,11,FALSE)</f>
        <v>1.7559231923802499</v>
      </c>
      <c r="L17" s="268">
        <f>+VLOOKUP('Autre source1'!$A$8,'Coef Feuillus divers'!$G$2:$AA$228,12,FALSE)</f>
        <v>1.0701629622487099E-3</v>
      </c>
      <c r="M17" s="274">
        <f t="shared" si="0"/>
        <v>145.36599758934855</v>
      </c>
      <c r="N17" s="274">
        <f t="shared" si="1"/>
        <v>58.146399035739414</v>
      </c>
      <c r="O17" s="277">
        <f>+VLOOKUP(A17,'Coef Feuillus divers'!$G$2:$AA$228,21,FALSE)</f>
        <v>0.42</v>
      </c>
      <c r="P17" s="274">
        <f t="shared" si="2"/>
        <v>61.053718987526388</v>
      </c>
      <c r="Q17" s="274">
        <f t="shared" si="3"/>
        <v>17.434411693289587</v>
      </c>
      <c r="R17" s="274">
        <f t="shared" si="4"/>
        <v>78.488130680815971</v>
      </c>
      <c r="S17" s="274" t="str">
        <f t="shared" si="5"/>
        <v>Mélèze hybride30ap</v>
      </c>
      <c r="T17" s="274">
        <f t="shared" si="6"/>
        <v>136.7001609357545</v>
      </c>
    </row>
    <row r="18" spans="1:20" x14ac:dyDescent="0.25">
      <c r="A18" s="268" t="str">
        <f>+LBC!$B$146</f>
        <v>Mélèze hybride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1.0743467343724755</v>
      </c>
      <c r="J18" s="268">
        <f>+VLOOKUP('Autre source1'!$A$8,'Coef Feuillus divers'!$G$2:$AA$228,10,FALSE)</f>
        <v>0.37657507443642796</v>
      </c>
      <c r="K18" s="268">
        <f>+VLOOKUP('Autre source1'!$A$8,'Coef Feuillus divers'!$G$2:$AA$228,11,FALSE)</f>
        <v>1.7559231923802499</v>
      </c>
      <c r="L18" s="268">
        <f>+VLOOKUP('Autre source1'!$A$8,'Coef Feuillus divers'!$G$2:$AA$228,12,FALSE)</f>
        <v>1.0701629622487099E-3</v>
      </c>
      <c r="M18" s="274">
        <f t="shared" si="0"/>
        <v>214.86934687449511</v>
      </c>
      <c r="N18" s="274">
        <f t="shared" si="1"/>
        <v>0</v>
      </c>
      <c r="O18" s="277">
        <f>+VLOOKUP(A18,'Coef Feuillus divers'!$G$2:$AA$228,21,FALSE)</f>
        <v>0.42</v>
      </c>
      <c r="P18" s="274">
        <f t="shared" si="2"/>
        <v>90.245125687287938</v>
      </c>
      <c r="Q18" s="274">
        <f t="shared" si="3"/>
        <v>24.624334045421488</v>
      </c>
      <c r="R18" s="274">
        <f t="shared" si="4"/>
        <v>114.86945973270943</v>
      </c>
      <c r="S18" s="274" t="str">
        <f t="shared" si="5"/>
        <v>Mélèze hybride36av</v>
      </c>
      <c r="T18" s="274">
        <f t="shared" si="6"/>
        <v>200.06430903446892</v>
      </c>
    </row>
    <row r="19" spans="1:20" x14ac:dyDescent="0.25">
      <c r="A19" s="268" t="str">
        <f>+LBC!$B$146</f>
        <v>Mélèze hybride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1.0743467343724755</v>
      </c>
      <c r="J19" s="268">
        <f>+VLOOKUP('Autre source1'!$A$8,'Coef Feuillus divers'!$G$2:$AA$228,10,FALSE)</f>
        <v>0.37657507443642796</v>
      </c>
      <c r="K19" s="268">
        <f>+VLOOKUP('Autre source1'!$A$8,'Coef Feuillus divers'!$G$2:$AA$228,11,FALSE)</f>
        <v>1.7559231923802499</v>
      </c>
      <c r="L19" s="268">
        <f>+VLOOKUP('Autre source1'!$A$8,'Coef Feuillus divers'!$G$2:$AA$228,12,FALSE)</f>
        <v>1.0701629622487099E-3</v>
      </c>
      <c r="M19" s="274">
        <f t="shared" si="0"/>
        <v>150.40854281214658</v>
      </c>
      <c r="N19" s="274">
        <f t="shared" si="1"/>
        <v>64.460804062348529</v>
      </c>
      <c r="O19" s="277">
        <f>+VLOOKUP(A19,'Coef Feuillus divers'!$G$2:$AA$228,21,FALSE)</f>
        <v>0.42</v>
      </c>
      <c r="P19" s="274">
        <f t="shared" si="2"/>
        <v>63.17158798110156</v>
      </c>
      <c r="Q19" s="274">
        <f t="shared" si="3"/>
        <v>17.967726248669312</v>
      </c>
      <c r="R19" s="274">
        <f t="shared" si="4"/>
        <v>81.139314229770875</v>
      </c>
      <c r="S19" s="274" t="str">
        <f t="shared" si="5"/>
        <v>Mélèze hybride36ap</v>
      </c>
      <c r="T19" s="274">
        <f t="shared" si="6"/>
        <v>141.31763895018426</v>
      </c>
    </row>
    <row r="20" spans="1:20" x14ac:dyDescent="0.25">
      <c r="A20" s="268" t="str">
        <f>+LBC!$B$146</f>
        <v>Mélèze hybride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1.5138548345155809</v>
      </c>
      <c r="J20" s="268">
        <f>+VLOOKUP('Autre source1'!$A$8,'Coef Feuillus divers'!$G$2:$AA$228,10,FALSE)</f>
        <v>0.37657507443642796</v>
      </c>
      <c r="K20" s="268">
        <f>+VLOOKUP('Autre source1'!$A$8,'Coef Feuillus divers'!$G$2:$AA$228,11,FALSE)</f>
        <v>1.7559231923802499</v>
      </c>
      <c r="L20" s="268">
        <f>+VLOOKUP('Autre source1'!$A$8,'Coef Feuillus divers'!$G$2:$AA$228,12,FALSE)</f>
        <v>1.0701629622487099E-3</v>
      </c>
      <c r="M20" s="274">
        <f t="shared" si="0"/>
        <v>211.93967683218133</v>
      </c>
      <c r="N20" s="274">
        <f t="shared" si="1"/>
        <v>0</v>
      </c>
      <c r="O20" s="277">
        <f>+VLOOKUP(A20,'Coef Feuillus divers'!$G$2:$AA$228,21,FALSE)</f>
        <v>0.42</v>
      </c>
      <c r="P20" s="274">
        <f t="shared" si="2"/>
        <v>89.01466426951616</v>
      </c>
      <c r="Q20" s="274">
        <f t="shared" si="3"/>
        <v>24.32743370216583</v>
      </c>
      <c r="R20" s="274">
        <f t="shared" si="4"/>
        <v>113.34209797168199</v>
      </c>
      <c r="S20" s="274" t="str">
        <f t="shared" si="5"/>
        <v>Mélèze hybride43av</v>
      </c>
      <c r="T20" s="274">
        <f t="shared" si="6"/>
        <v>197.40415396734613</v>
      </c>
    </row>
    <row r="21" spans="1:20" x14ac:dyDescent="0.25">
      <c r="A21" s="268" t="str">
        <f>+LBC!$B$146</f>
        <v>Mélèze hybride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1.5138548345155809</v>
      </c>
      <c r="J21" s="268">
        <f>+VLOOKUP('Autre source1'!$A$8,'Coef Feuillus divers'!$G$2:$AA$228,10,FALSE)</f>
        <v>0.37657507443642796</v>
      </c>
      <c r="K21" s="268">
        <f>+VLOOKUP('Autre source1'!$A$8,'Coef Feuillus divers'!$G$2:$AA$228,11,FALSE)</f>
        <v>1.7559231923802499</v>
      </c>
      <c r="L21" s="268">
        <f>+VLOOKUP('Autre source1'!$A$8,'Coef Feuillus divers'!$G$2:$AA$228,12,FALSE)</f>
        <v>1.0701629622487099E-3</v>
      </c>
      <c r="M21" s="274">
        <f t="shared" si="0"/>
        <v>136.24693510640228</v>
      </c>
      <c r="N21" s="274">
        <f t="shared" si="1"/>
        <v>75.692741725779044</v>
      </c>
      <c r="O21" s="277">
        <f>+VLOOKUP(A21,'Coef Feuillus divers'!$G$2:$AA$228,21,FALSE)</f>
        <v>0.42</v>
      </c>
      <c r="P21" s="274">
        <f t="shared" si="2"/>
        <v>57.223712744688953</v>
      </c>
      <c r="Q21" s="274">
        <f t="shared" si="3"/>
        <v>16.464412814999555</v>
      </c>
      <c r="R21" s="274">
        <f t="shared" si="4"/>
        <v>73.688125559688501</v>
      </c>
      <c r="S21" s="274" t="str">
        <f t="shared" si="5"/>
        <v>Mélèze hybride43ap</v>
      </c>
      <c r="T21" s="274">
        <f t="shared" si="6"/>
        <v>128.34015201645749</v>
      </c>
    </row>
    <row r="22" spans="1:20" x14ac:dyDescent="0.25">
      <c r="A22" s="268" t="str">
        <f>+LBC!$B$146</f>
        <v>Mélèze hybride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2.0554370355480467</v>
      </c>
      <c r="J22" s="268">
        <f>+VLOOKUP('Autre source1'!$A$8,'Coef Feuillus divers'!$G$2:$AA$228,10,FALSE)</f>
        <v>0.37657507443642796</v>
      </c>
      <c r="K22" s="268">
        <f>+VLOOKUP('Autre source1'!$A$8,'Coef Feuillus divers'!$G$2:$AA$228,11,FALSE)</f>
        <v>1.7559231923802499</v>
      </c>
      <c r="L22" s="268">
        <f>+VLOOKUP('Autre source1'!$A$8,'Coef Feuillus divers'!$G$2:$AA$228,12,FALSE)</f>
        <v>1.0701629622487099E-3</v>
      </c>
      <c r="M22" s="274">
        <f t="shared" si="0"/>
        <v>184.98933319932419</v>
      </c>
      <c r="N22" s="274">
        <f t="shared" si="1"/>
        <v>0</v>
      </c>
      <c r="O22" s="277">
        <f>+VLOOKUP(A22,'Coef Feuillus divers'!$G$2:$AA$228,21,FALSE)</f>
        <v>0.42</v>
      </c>
      <c r="P22" s="274">
        <f t="shared" si="2"/>
        <v>77.695519943716164</v>
      </c>
      <c r="Q22" s="274">
        <f t="shared" si="3"/>
        <v>21.572771849724781</v>
      </c>
      <c r="R22" s="274">
        <f t="shared" si="4"/>
        <v>99.268291793440937</v>
      </c>
      <c r="S22" s="274" t="str">
        <f t="shared" si="5"/>
        <v>Mélèze hybride50av</v>
      </c>
      <c r="T22" s="274">
        <f t="shared" si="6"/>
        <v>172.8922748735763</v>
      </c>
    </row>
    <row r="23" spans="1:20" x14ac:dyDescent="0.25">
      <c r="A23" s="268" t="str">
        <f>+LBC!$B$146</f>
        <v>Mélèze hybride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2.0554370355480467</v>
      </c>
      <c r="J23" s="268">
        <f>+VLOOKUP('Autre source1'!$A$8,'Coef Feuillus divers'!$G$2:$AA$228,10,FALSE)</f>
        <v>0.37657507443642796</v>
      </c>
      <c r="K23" s="268">
        <f>+VLOOKUP('Autre source1'!$A$8,'Coef Feuillus divers'!$G$2:$AA$228,11,FALSE)</f>
        <v>1.7559231923802499</v>
      </c>
      <c r="L23" s="268">
        <f>+VLOOKUP('Autre source1'!$A$8,'Coef Feuillus divers'!$G$2:$AA$228,12,FALSE)</f>
        <v>1.0701629622487099E-3</v>
      </c>
      <c r="M23" s="274">
        <f t="shared" si="0"/>
        <v>123.3262221328828</v>
      </c>
      <c r="N23" s="274">
        <f t="shared" si="1"/>
        <v>61.663111066441402</v>
      </c>
      <c r="O23" s="277">
        <f>+VLOOKUP(A23,'Coef Feuillus divers'!$G$2:$AA$228,21,FALSE)</f>
        <v>0.42</v>
      </c>
      <c r="P23" s="274">
        <f t="shared" si="2"/>
        <v>51.797013295810778</v>
      </c>
      <c r="Q23" s="274">
        <f t="shared" si="3"/>
        <v>15.076888184542621</v>
      </c>
      <c r="R23" s="274">
        <f t="shared" si="4"/>
        <v>66.873901480353396</v>
      </c>
      <c r="S23" s="274" t="str">
        <f t="shared" si="5"/>
        <v>Mélèze hybride50ap</v>
      </c>
      <c r="T23" s="274">
        <f t="shared" si="6"/>
        <v>116.47204507828216</v>
      </c>
    </row>
    <row r="24" spans="1:20" x14ac:dyDescent="0.25">
      <c r="A24" s="268" t="str">
        <f>+LBC!$B$146</f>
        <v>Mélèze hybride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2.7091287631829668</v>
      </c>
      <c r="J24" s="268">
        <f>+VLOOKUP('Autre source1'!$A$8,'Coef Feuillus divers'!$G$2:$AA$228,10,FALSE)</f>
        <v>0.37657507443642796</v>
      </c>
      <c r="K24" s="268">
        <f>+VLOOKUP('Autre source1'!$A$8,'Coef Feuillus divers'!$G$2:$AA$228,11,FALSE)</f>
        <v>1.7559231923802499</v>
      </c>
      <c r="L24" s="268">
        <f>+VLOOKUP('Autre source1'!$A$8,'Coef Feuillus divers'!$G$2:$AA$228,12,FALSE)</f>
        <v>1.0701629622487099E-3</v>
      </c>
      <c r="M24" s="274">
        <f t="shared" si="0"/>
        <v>162.54772579097801</v>
      </c>
      <c r="N24" s="274">
        <f t="shared" si="1"/>
        <v>0</v>
      </c>
      <c r="O24" s="277">
        <f>+VLOOKUP(A24,'Coef Feuillus divers'!$G$2:$AA$228,21,FALSE)</f>
        <v>0.42</v>
      </c>
      <c r="P24" s="274">
        <f t="shared" si="2"/>
        <v>68.270044832210758</v>
      </c>
      <c r="Q24" s="274">
        <f t="shared" si="3"/>
        <v>19.243225052515012</v>
      </c>
      <c r="R24" s="274">
        <f t="shared" si="4"/>
        <v>87.513269884725773</v>
      </c>
      <c r="S24" s="274" t="str">
        <f t="shared" si="5"/>
        <v>Mélèze hybride60av</v>
      </c>
      <c r="T24" s="274">
        <f t="shared" si="6"/>
        <v>152.4189450492307</v>
      </c>
    </row>
    <row r="25" spans="1:20" x14ac:dyDescent="0.25">
      <c r="A25" s="268" t="str">
        <f>+LBC!$B$146</f>
        <v>Mélèze hybride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2.7091287631829668</v>
      </c>
      <c r="J25" s="268">
        <f>+VLOOKUP('Autre source1'!$A$8,'Coef Feuillus divers'!$G$2:$AA$228,10,FALSE)</f>
        <v>0.37657507443642796</v>
      </c>
      <c r="K25" s="268">
        <f>+VLOOKUP('Autre source1'!$A$8,'Coef Feuillus divers'!$G$2:$AA$228,11,FALSE)</f>
        <v>1.7559231923802499</v>
      </c>
      <c r="L25" s="268">
        <f>+VLOOKUP('Autre source1'!$A$8,'Coef Feuillus divers'!$G$2:$AA$228,12,FALSE)</f>
        <v>1.0701629622487099E-3</v>
      </c>
      <c r="M25" s="274">
        <f t="shared" si="0"/>
        <v>0</v>
      </c>
      <c r="N25" s="274">
        <f t="shared" si="1"/>
        <v>162.54772579097801</v>
      </c>
      <c r="O25" s="277">
        <f>+VLOOKUP(A25,'Coef Feuillus divers'!$G$2:$AA$228,21,FALSE)</f>
        <v>0.42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Mélèze hybride60ap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+LBC!$B$149</f>
        <v>Séquoia toujours vert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0.11994259624540761</v>
      </c>
      <c r="J8" s="268">
        <f>+VLOOKUP('Autres sources2'!$A$8,'Coef Feuillus divers'!$G$2:$AA$228,10,FALSE)</f>
        <v>0.35638887800000002</v>
      </c>
      <c r="K8" s="268">
        <f>+VLOOKUP('Autres sources2'!$A$8,'Coef Feuillus divers'!$G$2:$AA$228,11,FALSE)</f>
        <v>1.7559231923802501</v>
      </c>
      <c r="L8" s="268">
        <f>+VLOOKUP('Autres sources2'!$A$8,'Coef Feuillus divers'!$G$2:$AA$228,12,FALSE)</f>
        <v>1.73453652052958E-3</v>
      </c>
      <c r="M8" s="274">
        <f>+I8*C8</f>
        <v>131.93685586994837</v>
      </c>
      <c r="N8" s="274">
        <f>+IF(D8="av",0,E8*I8)</f>
        <v>0</v>
      </c>
      <c r="O8" s="277">
        <f>+VLOOKUP(A8,'Coef Feuillus divers'!$G$2:$AA$228,21,FALSE)</f>
        <v>0.38</v>
      </c>
      <c r="P8" s="274">
        <f>+M8*O8</f>
        <v>50.13600523058038</v>
      </c>
      <c r="Q8" s="274">
        <f>EXP(-1.0587+0.8836*LN(P8)+0.284)</f>
        <v>14.648878052484852</v>
      </c>
      <c r="R8" s="274">
        <f>+Q8+P8</f>
        <v>64.784883283065227</v>
      </c>
      <c r="S8" s="274" t="str">
        <f>+_xlfn.CONCAT(A8,B8,D8)</f>
        <v>Séquoia toujours vert12av</v>
      </c>
      <c r="T8" s="274">
        <f>+R8*0.475*44/12</f>
        <v>112.83367171800528</v>
      </c>
    </row>
    <row r="9" spans="1:20" x14ac:dyDescent="0.25">
      <c r="A9" s="268" t="str">
        <f>+LBC!$B$149</f>
        <v>Séquoia toujours vert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0.11994259624540761</v>
      </c>
      <c r="J9" s="268">
        <f>+VLOOKUP('Autres sources2'!$A$8,'Coef Feuillus divers'!$G$2:$AA$228,10,FALSE)</f>
        <v>0.35638887800000002</v>
      </c>
      <c r="K9" s="268">
        <f>+VLOOKUP('Autres sources2'!$A$8,'Coef Feuillus divers'!$G$2:$AA$228,11,FALSE)</f>
        <v>1.7559231923802501</v>
      </c>
      <c r="L9" s="268">
        <f>+VLOOKUP('Autres sources2'!$A$8,'Coef Feuillus divers'!$G$2:$AA$228,12,FALSE)</f>
        <v>1.73453652052958E-3</v>
      </c>
      <c r="M9" s="274">
        <f t="shared" ref="M9:M25" si="0">+I9*C9</f>
        <v>95.954076996326094</v>
      </c>
      <c r="N9" s="274">
        <f t="shared" ref="N9:N25" si="1">+IF(D9="av",0,E9*I9)</f>
        <v>35.98277887362228</v>
      </c>
      <c r="O9" s="277">
        <f>+VLOOKUP(A9,'Coef Feuillus divers'!$G$2:$AA$228,21,FALSE)</f>
        <v>0.38</v>
      </c>
      <c r="P9" s="274">
        <f t="shared" ref="P9:P25" si="2">+M9*O9</f>
        <v>36.462549258603914</v>
      </c>
      <c r="Q9" s="274">
        <f t="shared" ref="Q9:Q25" si="3">EXP(-1.0587+0.8836*LN(P9)+0.284)</f>
        <v>11.056052684625929</v>
      </c>
      <c r="R9" s="274">
        <f t="shared" ref="R9:R25" si="4">+Q9+P9</f>
        <v>47.518601943229839</v>
      </c>
      <c r="S9" s="274" t="str">
        <f t="shared" ref="S9:S25" si="5">+_xlfn.CONCAT(A9,B9,D9)</f>
        <v>Séquoia toujours vert12ap</v>
      </c>
      <c r="T9" s="274">
        <f t="shared" ref="T9:T25" si="6">+R9*0.475*44/12</f>
        <v>82.761565051125302</v>
      </c>
    </row>
    <row r="10" spans="1:20" x14ac:dyDescent="0.25">
      <c r="A10" s="268" t="str">
        <f>+LBC!$B$149</f>
        <v>Séquoia toujours vert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0.23969059174751381</v>
      </c>
      <c r="J10" s="268">
        <f>+VLOOKUP('Autres sources2'!$A$8,'Coef Feuillus divers'!$G$2:$AA$228,10,FALSE)</f>
        <v>0.35638887800000002</v>
      </c>
      <c r="K10" s="268">
        <f>+VLOOKUP('Autres sources2'!$A$8,'Coef Feuillus divers'!$G$2:$AA$228,11,FALSE)</f>
        <v>1.7559231923802501</v>
      </c>
      <c r="L10" s="268">
        <f>+VLOOKUP('Autres sources2'!$A$8,'Coef Feuillus divers'!$G$2:$AA$228,12,FALSE)</f>
        <v>1.73453652052958E-3</v>
      </c>
      <c r="M10" s="274">
        <f t="shared" si="0"/>
        <v>191.75247339801103</v>
      </c>
      <c r="N10" s="274">
        <f t="shared" si="1"/>
        <v>0</v>
      </c>
      <c r="O10" s="277">
        <f>+VLOOKUP(A10,'Coef Feuillus divers'!$G$2:$AA$228,21,FALSE)</f>
        <v>0.38</v>
      </c>
      <c r="P10" s="274">
        <f t="shared" si="2"/>
        <v>72.865939891244196</v>
      </c>
      <c r="Q10" s="274">
        <f t="shared" si="3"/>
        <v>20.383500858188501</v>
      </c>
      <c r="R10" s="274">
        <f t="shared" si="4"/>
        <v>93.249440749432694</v>
      </c>
      <c r="S10" s="274" t="str">
        <f t="shared" si="5"/>
        <v>Séquoia toujours vert16av</v>
      </c>
      <c r="T10" s="274">
        <f t="shared" si="6"/>
        <v>162.40944263859527</v>
      </c>
    </row>
    <row r="11" spans="1:20" x14ac:dyDescent="0.25">
      <c r="A11" s="268" t="str">
        <f>+LBC!$B$149</f>
        <v>Séquoia toujours vert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0.23969059174751381</v>
      </c>
      <c r="J11" s="268">
        <f>+VLOOKUP('Autres sources2'!$A$8,'Coef Feuillus divers'!$G$2:$AA$228,10,FALSE)</f>
        <v>0.35638887800000002</v>
      </c>
      <c r="K11" s="268">
        <f>+VLOOKUP('Autres sources2'!$A$8,'Coef Feuillus divers'!$G$2:$AA$228,11,FALSE)</f>
        <v>1.7559231923802501</v>
      </c>
      <c r="L11" s="268">
        <f>+VLOOKUP('Autres sources2'!$A$8,'Coef Feuillus divers'!$G$2:$AA$228,12,FALSE)</f>
        <v>1.73453652052958E-3</v>
      </c>
      <c r="M11" s="274">
        <f t="shared" si="0"/>
        <v>143.81435504850828</v>
      </c>
      <c r="N11" s="274">
        <f t="shared" si="1"/>
        <v>47.938118349502759</v>
      </c>
      <c r="O11" s="277">
        <f>+VLOOKUP(A11,'Coef Feuillus divers'!$G$2:$AA$228,21,FALSE)</f>
        <v>0.38</v>
      </c>
      <c r="P11" s="274">
        <f t="shared" si="2"/>
        <v>54.649454918433143</v>
      </c>
      <c r="Q11" s="274">
        <f t="shared" si="3"/>
        <v>15.80821770808533</v>
      </c>
      <c r="R11" s="274">
        <f t="shared" si="4"/>
        <v>70.457672626518473</v>
      </c>
      <c r="S11" s="274" t="str">
        <f t="shared" si="5"/>
        <v>Séquoia toujours vert16ap</v>
      </c>
      <c r="T11" s="274">
        <f t="shared" si="6"/>
        <v>122.71377982451968</v>
      </c>
    </row>
    <row r="12" spans="1:20" x14ac:dyDescent="0.25">
      <c r="A12" s="268" t="str">
        <f>+LBC!$B$149</f>
        <v>Séquoia toujours vert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0.41627245907058796</v>
      </c>
      <c r="J12" s="268">
        <f>+VLOOKUP('Autres sources2'!$A$8,'Coef Feuillus divers'!$G$2:$AA$228,10,FALSE)</f>
        <v>0.35638887800000002</v>
      </c>
      <c r="K12" s="268">
        <f>+VLOOKUP('Autres sources2'!$A$8,'Coef Feuillus divers'!$G$2:$AA$228,11,FALSE)</f>
        <v>1.7559231923802501</v>
      </c>
      <c r="L12" s="268">
        <f>+VLOOKUP('Autres sources2'!$A$8,'Coef Feuillus divers'!$G$2:$AA$228,12,FALSE)</f>
        <v>1.73453652052958E-3</v>
      </c>
      <c r="M12" s="274">
        <f t="shared" si="0"/>
        <v>249.76347544235279</v>
      </c>
      <c r="N12" s="274">
        <f t="shared" si="1"/>
        <v>0</v>
      </c>
      <c r="O12" s="277">
        <f>+VLOOKUP(A12,'Coef Feuillus divers'!$G$2:$AA$228,21,FALSE)</f>
        <v>0.38</v>
      </c>
      <c r="P12" s="274">
        <f t="shared" si="2"/>
        <v>94.910120668094066</v>
      </c>
      <c r="Q12" s="274">
        <f t="shared" si="3"/>
        <v>25.745741976905627</v>
      </c>
      <c r="R12" s="274">
        <f t="shared" si="4"/>
        <v>120.6558626449997</v>
      </c>
      <c r="S12" s="274" t="str">
        <f t="shared" si="5"/>
        <v>Séquoia toujours vert20av</v>
      </c>
      <c r="T12" s="274">
        <f t="shared" si="6"/>
        <v>210.14229410670779</v>
      </c>
    </row>
    <row r="13" spans="1:20" x14ac:dyDescent="0.25">
      <c r="A13" s="268" t="str">
        <f>+LBC!$B$149</f>
        <v>Séquoia toujours vert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0.41627245907058796</v>
      </c>
      <c r="J13" s="268">
        <f>+VLOOKUP('Autres sources2'!$A$8,'Coef Feuillus divers'!$G$2:$AA$228,10,FALSE)</f>
        <v>0.35638887800000002</v>
      </c>
      <c r="K13" s="268">
        <f>+VLOOKUP('Autres sources2'!$A$8,'Coef Feuillus divers'!$G$2:$AA$228,11,FALSE)</f>
        <v>1.7559231923802501</v>
      </c>
      <c r="L13" s="268">
        <f>+VLOOKUP('Autres sources2'!$A$8,'Coef Feuillus divers'!$G$2:$AA$228,12,FALSE)</f>
        <v>1.73453652052958E-3</v>
      </c>
      <c r="M13" s="274">
        <f t="shared" si="0"/>
        <v>166.50898362823517</v>
      </c>
      <c r="N13" s="274">
        <f t="shared" si="1"/>
        <v>83.254491814117586</v>
      </c>
      <c r="O13" s="277">
        <f>+VLOOKUP(A13,'Coef Feuillus divers'!$G$2:$AA$228,21,FALSE)</f>
        <v>0.38</v>
      </c>
      <c r="P13" s="274">
        <f t="shared" si="2"/>
        <v>63.273413778729363</v>
      </c>
      <c r="Q13" s="274">
        <f t="shared" si="3"/>
        <v>17.993314707903128</v>
      </c>
      <c r="R13" s="274">
        <f t="shared" si="4"/>
        <v>81.266728486632488</v>
      </c>
      <c r="S13" s="274" t="str">
        <f t="shared" si="5"/>
        <v>Séquoia toujours vert20ap</v>
      </c>
      <c r="T13" s="274">
        <f t="shared" si="6"/>
        <v>141.53955211421825</v>
      </c>
    </row>
    <row r="14" spans="1:20" x14ac:dyDescent="0.25">
      <c r="A14" s="268" t="str">
        <f>+LBC!$B$149</f>
        <v>Séquoia toujours vert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0.65971404857759319</v>
      </c>
      <c r="J14" s="268">
        <f>+VLOOKUP('Autres sources2'!$A$8,'Coef Feuillus divers'!$G$2:$AA$228,10,FALSE)</f>
        <v>0.35638887800000002</v>
      </c>
      <c r="K14" s="268">
        <f>+VLOOKUP('Autres sources2'!$A$8,'Coef Feuillus divers'!$G$2:$AA$228,11,FALSE)</f>
        <v>1.7559231923802501</v>
      </c>
      <c r="L14" s="268">
        <f>+VLOOKUP('Autres sources2'!$A$8,'Coef Feuillus divers'!$G$2:$AA$228,12,FALSE)</f>
        <v>1.73453652052958E-3</v>
      </c>
      <c r="M14" s="274">
        <f t="shared" si="0"/>
        <v>263.8856194310373</v>
      </c>
      <c r="N14" s="274">
        <f t="shared" si="1"/>
        <v>0</v>
      </c>
      <c r="O14" s="277">
        <f>+VLOOKUP(A14,'Coef Feuillus divers'!$G$2:$AA$228,21,FALSE)</f>
        <v>0.38</v>
      </c>
      <c r="P14" s="274">
        <f t="shared" si="2"/>
        <v>100.27653538379417</v>
      </c>
      <c r="Q14" s="274">
        <f t="shared" si="3"/>
        <v>27.027867698022423</v>
      </c>
      <c r="R14" s="274">
        <f t="shared" si="4"/>
        <v>127.30440308181659</v>
      </c>
      <c r="S14" s="274" t="str">
        <f t="shared" si="5"/>
        <v>Séquoia toujours vert25av</v>
      </c>
      <c r="T14" s="274">
        <f t="shared" si="6"/>
        <v>221.72183536749722</v>
      </c>
    </row>
    <row r="15" spans="1:20" x14ac:dyDescent="0.25">
      <c r="A15" s="268" t="str">
        <f>+LBC!$B$149</f>
        <v>Séquoia toujours vert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0.65971404857759319</v>
      </c>
      <c r="J15" s="268">
        <f>+VLOOKUP('Autres sources2'!$A$8,'Coef Feuillus divers'!$G$2:$AA$228,10,FALSE)</f>
        <v>0.35638887800000002</v>
      </c>
      <c r="K15" s="268">
        <f>+VLOOKUP('Autres sources2'!$A$8,'Coef Feuillus divers'!$G$2:$AA$228,11,FALSE)</f>
        <v>1.7559231923802501</v>
      </c>
      <c r="L15" s="268">
        <f>+VLOOKUP('Autres sources2'!$A$8,'Coef Feuillus divers'!$G$2:$AA$228,12,FALSE)</f>
        <v>1.73453652052958E-3</v>
      </c>
      <c r="M15" s="274">
        <f t="shared" si="0"/>
        <v>184.7199336017261</v>
      </c>
      <c r="N15" s="274">
        <f t="shared" si="1"/>
        <v>79.165685829311187</v>
      </c>
      <c r="O15" s="277">
        <f>+VLOOKUP(A15,'Coef Feuillus divers'!$G$2:$AA$228,21,FALSE)</f>
        <v>0.38</v>
      </c>
      <c r="P15" s="274">
        <f t="shared" si="2"/>
        <v>70.193574768655921</v>
      </c>
      <c r="Q15" s="274">
        <f t="shared" si="3"/>
        <v>19.721521280028856</v>
      </c>
      <c r="R15" s="274">
        <f t="shared" si="4"/>
        <v>89.915096048684774</v>
      </c>
      <c r="S15" s="274" t="str">
        <f t="shared" si="5"/>
        <v>Séquoia toujours vert25ap</v>
      </c>
      <c r="T15" s="274">
        <f t="shared" si="6"/>
        <v>156.60212561812597</v>
      </c>
    </row>
    <row r="16" spans="1:20" x14ac:dyDescent="0.25">
      <c r="A16" s="268" t="str">
        <f>+LBC!$B$149</f>
        <v>Séquoia toujours vert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0.71574745562035957</v>
      </c>
      <c r="J16" s="268">
        <f>+VLOOKUP('Autres sources2'!$A$8,'Coef Feuillus divers'!$G$2:$AA$228,10,FALSE)</f>
        <v>0.35638887800000002</v>
      </c>
      <c r="K16" s="268">
        <f>+VLOOKUP('Autres sources2'!$A$8,'Coef Feuillus divers'!$G$2:$AA$228,11,FALSE)</f>
        <v>1.7559231923802501</v>
      </c>
      <c r="L16" s="268">
        <f>+VLOOKUP('Autres sources2'!$A$8,'Coef Feuillus divers'!$G$2:$AA$228,12,FALSE)</f>
        <v>1.73453652052958E-3</v>
      </c>
      <c r="M16" s="274">
        <f t="shared" si="0"/>
        <v>200.40928757370068</v>
      </c>
      <c r="N16" s="274">
        <f t="shared" si="1"/>
        <v>0</v>
      </c>
      <c r="O16" s="277">
        <f>+VLOOKUP(A16,'Coef Feuillus divers'!$G$2:$AA$228,21,FALSE)</f>
        <v>0.38</v>
      </c>
      <c r="P16" s="274">
        <f t="shared" si="2"/>
        <v>76.155529278006256</v>
      </c>
      <c r="Q16" s="274">
        <f t="shared" si="3"/>
        <v>21.194513781163437</v>
      </c>
      <c r="R16" s="274">
        <f t="shared" si="4"/>
        <v>97.350043059169693</v>
      </c>
      <c r="S16" s="274" t="str">
        <f t="shared" si="5"/>
        <v>Séquoia toujours vert30av</v>
      </c>
      <c r="T16" s="274">
        <f t="shared" si="6"/>
        <v>169.55132499472055</v>
      </c>
    </row>
    <row r="17" spans="1:20" x14ac:dyDescent="0.25">
      <c r="A17" s="268" t="str">
        <f>+LBC!$B$149</f>
        <v>Séquoia toujours vert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0.71574745562035957</v>
      </c>
      <c r="J17" s="268">
        <f>+VLOOKUP('Autres sources2'!$A$8,'Coef Feuillus divers'!$G$2:$AA$228,10,FALSE)</f>
        <v>0.35638887800000002</v>
      </c>
      <c r="K17" s="268">
        <f>+VLOOKUP('Autres sources2'!$A$8,'Coef Feuillus divers'!$G$2:$AA$228,11,FALSE)</f>
        <v>1.7559231923802501</v>
      </c>
      <c r="L17" s="268">
        <f>+VLOOKUP('Autres sources2'!$A$8,'Coef Feuillus divers'!$G$2:$AA$228,12,FALSE)</f>
        <v>1.73453652052958E-3</v>
      </c>
      <c r="M17" s="274">
        <f t="shared" si="0"/>
        <v>143.14949112407191</v>
      </c>
      <c r="N17" s="274">
        <f t="shared" si="1"/>
        <v>57.259796449628766</v>
      </c>
      <c r="O17" s="277">
        <f>+VLOOKUP(A17,'Coef Feuillus divers'!$G$2:$AA$228,21,FALSE)</f>
        <v>0.38</v>
      </c>
      <c r="P17" s="274">
        <f t="shared" si="2"/>
        <v>54.396806627147328</v>
      </c>
      <c r="Q17" s="274">
        <f t="shared" si="3"/>
        <v>15.743624599688047</v>
      </c>
      <c r="R17" s="274">
        <f t="shared" si="4"/>
        <v>70.140431226835375</v>
      </c>
      <c r="S17" s="274" t="str">
        <f t="shared" si="5"/>
        <v>Séquoia toujours vert30ap</v>
      </c>
      <c r="T17" s="274">
        <f t="shared" si="6"/>
        <v>122.16125105340494</v>
      </c>
    </row>
    <row r="18" spans="1:20" x14ac:dyDescent="0.25">
      <c r="A18" s="268" t="str">
        <f>+LBC!$B$149</f>
        <v>Séquoia toujours vert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1.0565141176002577</v>
      </c>
      <c r="J18" s="268">
        <f>+VLOOKUP('Autres sources2'!$A$8,'Coef Feuillus divers'!$G$2:$AA$228,10,FALSE)</f>
        <v>0.35638887800000002</v>
      </c>
      <c r="K18" s="268">
        <f>+VLOOKUP('Autres sources2'!$A$8,'Coef Feuillus divers'!$G$2:$AA$228,11,FALSE)</f>
        <v>1.7559231923802501</v>
      </c>
      <c r="L18" s="268">
        <f>+VLOOKUP('Autres sources2'!$A$8,'Coef Feuillus divers'!$G$2:$AA$228,12,FALSE)</f>
        <v>1.73453652052958E-3</v>
      </c>
      <c r="M18" s="274">
        <f t="shared" si="0"/>
        <v>211.30282352005153</v>
      </c>
      <c r="N18" s="274">
        <f t="shared" si="1"/>
        <v>0</v>
      </c>
      <c r="O18" s="277">
        <f>+VLOOKUP(A18,'Coef Feuillus divers'!$G$2:$AA$228,21,FALSE)</f>
        <v>0.38</v>
      </c>
      <c r="P18" s="274">
        <f t="shared" si="2"/>
        <v>80.29507293761958</v>
      </c>
      <c r="Q18" s="274">
        <f t="shared" si="3"/>
        <v>22.209315529673894</v>
      </c>
      <c r="R18" s="274">
        <f t="shared" si="4"/>
        <v>102.50438846729347</v>
      </c>
      <c r="S18" s="274" t="str">
        <f t="shared" si="5"/>
        <v>Séquoia toujours vert36av</v>
      </c>
      <c r="T18" s="274">
        <f t="shared" si="6"/>
        <v>178.52847658053611</v>
      </c>
    </row>
    <row r="19" spans="1:20" x14ac:dyDescent="0.25">
      <c r="A19" s="268" t="str">
        <f>+LBC!$B$149</f>
        <v>Séquoia toujours vert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1.0565141176002577</v>
      </c>
      <c r="J19" s="268">
        <f>+VLOOKUP('Autres sources2'!$A$8,'Coef Feuillus divers'!$G$2:$AA$228,10,FALSE)</f>
        <v>0.35638887800000002</v>
      </c>
      <c r="K19" s="268">
        <f>+VLOOKUP('Autres sources2'!$A$8,'Coef Feuillus divers'!$G$2:$AA$228,11,FALSE)</f>
        <v>1.7559231923802501</v>
      </c>
      <c r="L19" s="268">
        <f>+VLOOKUP('Autres sources2'!$A$8,'Coef Feuillus divers'!$G$2:$AA$228,12,FALSE)</f>
        <v>1.73453652052958E-3</v>
      </c>
      <c r="M19" s="274">
        <f t="shared" si="0"/>
        <v>147.91197646403609</v>
      </c>
      <c r="N19" s="274">
        <f t="shared" si="1"/>
        <v>63.39084705601546</v>
      </c>
      <c r="O19" s="277">
        <f>+VLOOKUP(A19,'Coef Feuillus divers'!$G$2:$AA$228,21,FALSE)</f>
        <v>0.38</v>
      </c>
      <c r="P19" s="274">
        <f t="shared" si="2"/>
        <v>56.206551056333716</v>
      </c>
      <c r="Q19" s="274">
        <f t="shared" si="3"/>
        <v>16.205551015975526</v>
      </c>
      <c r="R19" s="274">
        <f t="shared" si="4"/>
        <v>72.412102072309239</v>
      </c>
      <c r="S19" s="274" t="str">
        <f t="shared" si="5"/>
        <v>Séquoia toujours vert36ap</v>
      </c>
      <c r="T19" s="274">
        <f t="shared" si="6"/>
        <v>126.11774444260526</v>
      </c>
    </row>
    <row r="20" spans="1:20" x14ac:dyDescent="0.25">
      <c r="A20" s="268" t="str">
        <f>+LBC!$B$149</f>
        <v>Séquoia toujours vert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1.4871397723969586</v>
      </c>
      <c r="J20" s="268">
        <f>+VLOOKUP('Autres sources2'!$A$8,'Coef Feuillus divers'!$G$2:$AA$228,10,FALSE)</f>
        <v>0.35638887800000002</v>
      </c>
      <c r="K20" s="268">
        <f>+VLOOKUP('Autres sources2'!$A$8,'Coef Feuillus divers'!$G$2:$AA$228,11,FALSE)</f>
        <v>1.7559231923802501</v>
      </c>
      <c r="L20" s="268">
        <f>+VLOOKUP('Autres sources2'!$A$8,'Coef Feuillus divers'!$G$2:$AA$228,12,FALSE)</f>
        <v>1.73453652052958E-3</v>
      </c>
      <c r="M20" s="274">
        <f t="shared" si="0"/>
        <v>208.1995681355742</v>
      </c>
      <c r="N20" s="274">
        <f t="shared" si="1"/>
        <v>0</v>
      </c>
      <c r="O20" s="277">
        <f>+VLOOKUP(A20,'Coef Feuillus divers'!$G$2:$AA$228,21,FALSE)</f>
        <v>0.38</v>
      </c>
      <c r="P20" s="274">
        <f t="shared" si="2"/>
        <v>79.115835891518202</v>
      </c>
      <c r="Q20" s="274">
        <f t="shared" si="3"/>
        <v>21.920861777274737</v>
      </c>
      <c r="R20" s="274">
        <f t="shared" si="4"/>
        <v>101.03669766879294</v>
      </c>
      <c r="S20" s="274" t="str">
        <f t="shared" si="5"/>
        <v>Séquoia toujours vert43av</v>
      </c>
      <c r="T20" s="274">
        <f t="shared" si="6"/>
        <v>175.97224843981436</v>
      </c>
    </row>
    <row r="21" spans="1:20" x14ac:dyDescent="0.25">
      <c r="A21" s="268" t="str">
        <f>+LBC!$B$149</f>
        <v>Séquoia toujours vert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1.4871397723969586</v>
      </c>
      <c r="J21" s="268">
        <f>+VLOOKUP('Autres sources2'!$A$8,'Coef Feuillus divers'!$G$2:$AA$228,10,FALSE)</f>
        <v>0.35638887800000002</v>
      </c>
      <c r="K21" s="268">
        <f>+VLOOKUP('Autres sources2'!$A$8,'Coef Feuillus divers'!$G$2:$AA$228,11,FALSE)</f>
        <v>1.7559231923802501</v>
      </c>
      <c r="L21" s="268">
        <f>+VLOOKUP('Autres sources2'!$A$8,'Coef Feuillus divers'!$G$2:$AA$228,12,FALSE)</f>
        <v>1.73453652052958E-3</v>
      </c>
      <c r="M21" s="274">
        <f t="shared" si="0"/>
        <v>133.84257951572627</v>
      </c>
      <c r="N21" s="274">
        <f t="shared" si="1"/>
        <v>74.356988619847925</v>
      </c>
      <c r="O21" s="277">
        <f>+VLOOKUP(A21,'Coef Feuillus divers'!$G$2:$AA$228,21,FALSE)</f>
        <v>0.38</v>
      </c>
      <c r="P21" s="274">
        <f t="shared" si="2"/>
        <v>50.860180215975987</v>
      </c>
      <c r="Q21" s="274">
        <f t="shared" si="3"/>
        <v>14.835683943492343</v>
      </c>
      <c r="R21" s="274">
        <f t="shared" si="4"/>
        <v>65.695864159468329</v>
      </c>
      <c r="S21" s="274" t="str">
        <f t="shared" si="5"/>
        <v>Séquoia toujours vert43ap</v>
      </c>
      <c r="T21" s="274">
        <f t="shared" si="6"/>
        <v>114.42029674440732</v>
      </c>
    </row>
    <row r="22" spans="1:20" x14ac:dyDescent="0.25">
      <c r="A22" s="268" t="str">
        <f>+LBC!$B$149</f>
        <v>Séquoia toujours vert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2.0174312376034416</v>
      </c>
      <c r="J22" s="268">
        <f>+VLOOKUP('Autres sources2'!$A$8,'Coef Feuillus divers'!$G$2:$AA$228,10,FALSE)</f>
        <v>0.35638887800000002</v>
      </c>
      <c r="K22" s="268">
        <f>+VLOOKUP('Autres sources2'!$A$8,'Coef Feuillus divers'!$G$2:$AA$228,11,FALSE)</f>
        <v>1.7559231923802501</v>
      </c>
      <c r="L22" s="268">
        <f>+VLOOKUP('Autres sources2'!$A$8,'Coef Feuillus divers'!$G$2:$AA$228,12,FALSE)</f>
        <v>1.73453652052958E-3</v>
      </c>
      <c r="M22" s="274">
        <f t="shared" si="0"/>
        <v>181.56881138430975</v>
      </c>
      <c r="N22" s="274">
        <f t="shared" si="1"/>
        <v>0</v>
      </c>
      <c r="O22" s="277">
        <f>+VLOOKUP(A22,'Coef Feuillus divers'!$G$2:$AA$228,21,FALSE)</f>
        <v>0.38</v>
      </c>
      <c r="P22" s="274">
        <f t="shared" si="2"/>
        <v>68.996148326037712</v>
      </c>
      <c r="Q22" s="274">
        <f t="shared" si="3"/>
        <v>19.423956635056982</v>
      </c>
      <c r="R22" s="274">
        <f t="shared" si="4"/>
        <v>88.420104961094694</v>
      </c>
      <c r="S22" s="274" t="str">
        <f t="shared" si="5"/>
        <v>Séquoia toujours vert50av</v>
      </c>
      <c r="T22" s="274">
        <f t="shared" si="6"/>
        <v>153.99834947390659</v>
      </c>
    </row>
    <row r="23" spans="1:20" x14ac:dyDescent="0.25">
      <c r="A23" s="268" t="str">
        <f>+LBC!$B$149</f>
        <v>Séquoia toujours vert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2.0174312376034416</v>
      </c>
      <c r="J23" s="268">
        <f>+VLOOKUP('Autres sources2'!$A$8,'Coef Feuillus divers'!$G$2:$AA$228,10,FALSE)</f>
        <v>0.35638887800000002</v>
      </c>
      <c r="K23" s="268">
        <f>+VLOOKUP('Autres sources2'!$A$8,'Coef Feuillus divers'!$G$2:$AA$228,11,FALSE)</f>
        <v>1.7559231923802501</v>
      </c>
      <c r="L23" s="268">
        <f>+VLOOKUP('Autres sources2'!$A$8,'Coef Feuillus divers'!$G$2:$AA$228,12,FALSE)</f>
        <v>1.73453652052958E-3</v>
      </c>
      <c r="M23" s="274">
        <f t="shared" si="0"/>
        <v>121.04587425620649</v>
      </c>
      <c r="N23" s="274">
        <f t="shared" si="1"/>
        <v>60.522937128103244</v>
      </c>
      <c r="O23" s="277">
        <f>+VLOOKUP(A23,'Coef Feuillus divers'!$G$2:$AA$228,21,FALSE)</f>
        <v>0.38</v>
      </c>
      <c r="P23" s="274">
        <f t="shared" si="2"/>
        <v>45.997432217358465</v>
      </c>
      <c r="Q23" s="274">
        <f t="shared" si="3"/>
        <v>13.575113310805035</v>
      </c>
      <c r="R23" s="274">
        <f t="shared" si="4"/>
        <v>59.572545528163502</v>
      </c>
      <c r="S23" s="274" t="str">
        <f t="shared" si="5"/>
        <v>Séquoia toujours vert50ap</v>
      </c>
      <c r="T23" s="274">
        <f t="shared" si="6"/>
        <v>103.75551679488477</v>
      </c>
    </row>
    <row r="24" spans="1:20" x14ac:dyDescent="0.25">
      <c r="A24" s="268" t="str">
        <f>+LBC!$B$149</f>
        <v>Séquoia toujours vert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2.6571478825494426</v>
      </c>
      <c r="J24" s="268">
        <f>+VLOOKUP('Autres sources2'!$A$8,'Coef Feuillus divers'!$G$2:$AA$228,10,FALSE)</f>
        <v>0.35638887800000002</v>
      </c>
      <c r="K24" s="268">
        <f>+VLOOKUP('Autres sources2'!$A$8,'Coef Feuillus divers'!$G$2:$AA$228,11,FALSE)</f>
        <v>1.7559231923802501</v>
      </c>
      <c r="L24" s="268">
        <f>+VLOOKUP('Autres sources2'!$A$8,'Coef Feuillus divers'!$G$2:$AA$228,12,FALSE)</f>
        <v>1.73453652052958E-3</v>
      </c>
      <c r="M24" s="274">
        <f t="shared" si="0"/>
        <v>159.42887295296654</v>
      </c>
      <c r="N24" s="274">
        <f t="shared" si="1"/>
        <v>0</v>
      </c>
      <c r="O24" s="277">
        <f>+VLOOKUP(A24,'Coef Feuillus divers'!$G$2:$AA$228,21,FALSE)</f>
        <v>0.38</v>
      </c>
      <c r="P24" s="274">
        <f t="shared" si="2"/>
        <v>60.58297172212729</v>
      </c>
      <c r="Q24" s="274">
        <f t="shared" si="3"/>
        <v>17.315579505929236</v>
      </c>
      <c r="R24" s="274">
        <f t="shared" si="4"/>
        <v>77.898551228056533</v>
      </c>
      <c r="S24" s="274" t="str">
        <f t="shared" si="5"/>
        <v>Séquoia toujours vert60av</v>
      </c>
      <c r="T24" s="274">
        <f t="shared" si="6"/>
        <v>135.6733100555318</v>
      </c>
    </row>
    <row r="25" spans="1:20" x14ac:dyDescent="0.25">
      <c r="A25" s="268" t="str">
        <f>+LBC!$B$149</f>
        <v>Séquoia toujours vert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2.6571478825494426</v>
      </c>
      <c r="J25" s="268">
        <f>+VLOOKUP('Autres sources2'!$A$8,'Coef Feuillus divers'!$G$2:$AA$228,10,FALSE)</f>
        <v>0.35638887800000002</v>
      </c>
      <c r="K25" s="268">
        <f>+VLOOKUP('Autres sources2'!$A$8,'Coef Feuillus divers'!$G$2:$AA$228,11,FALSE)</f>
        <v>1.7559231923802501</v>
      </c>
      <c r="L25" s="268">
        <f>+VLOOKUP('Autres sources2'!$A$8,'Coef Feuillus divers'!$G$2:$AA$228,12,FALSE)</f>
        <v>1.73453652052958E-3</v>
      </c>
      <c r="M25" s="274">
        <f t="shared" si="0"/>
        <v>0</v>
      </c>
      <c r="N25" s="274">
        <f t="shared" si="1"/>
        <v>159.42887295296654</v>
      </c>
      <c r="O25" s="277">
        <f>+VLOOKUP(A25,'Coef Feuillus divers'!$G$2:$AA$228,21,FALSE)</f>
        <v>0.38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Séquoia toujours vert60ap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24</vt:i4>
      </vt:variant>
      <vt:variant>
        <vt:lpstr>Plages nommées</vt:lpstr>
      </vt:variant>
      <vt:variant>
        <vt:i4>23</vt:i4>
      </vt:variant>
    </vt:vector>
  </HeadingPairs>
  <TitlesOfParts>
    <vt:vector size="47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DESCAMPS Constantin</cp:lastModifiedBy>
  <dcterms:created xsi:type="dcterms:W3CDTF">2021-01-04T14:27:57Z</dcterms:created>
  <dcterms:modified xsi:type="dcterms:W3CDTF">2021-11-02T12:53:36Z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