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intempsdesterresfr.sharepoint.com/sites/PrintempsdesTerres/Documents partages/i. Portefeuille/p.3-39-Bois Magnin - Jura/g. Carbone - LBC - partenariats (N2050 etc)/LBC/2. Dossier officiel Ministère/"/>
    </mc:Choice>
  </mc:AlternateContent>
  <xr:revisionPtr revIDLastSave="61" documentId="11_A2FE7E8657A30DAADBFD30A8C5FEFB4337D908EF" xr6:coauthVersionLast="47" xr6:coauthVersionMax="47" xr10:uidLastSave="{3303DD7E-EE3B-654D-87FC-1CB1A4A184AF}"/>
  <bookViews>
    <workbookView minimized="1" xWindow="0" yWindow="500" windowWidth="14500" windowHeight="159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6" l="1"/>
  <c r="F24" i="6" s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R4" i="2"/>
  <c r="FQ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EW7" i="2" s="1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EW20" i="2"/>
  <c r="EC20" i="2"/>
  <c r="FS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HG33" i="2"/>
  <c r="EW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C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W85" i="2"/>
  <c r="HG85" i="2"/>
  <c r="EC85" i="2"/>
  <c r="HH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A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B113" i="2"/>
  <c r="EW113" i="2"/>
  <c r="EX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V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FS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FS130" i="2"/>
  <c r="EW130" i="2"/>
  <c r="EB130" i="2"/>
  <c r="EX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HH140" i="2"/>
  <c r="FR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HH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HG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H156" i="2" l="1"/>
  <c r="DH156" i="2"/>
  <c r="AB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HI160" i="2"/>
  <c r="EC160" i="2"/>
  <c r="HG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FS161" i="2"/>
  <c r="EB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DH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A167" i="2"/>
  <c r="DG167" i="2"/>
  <c r="HH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I168" i="2"/>
  <c r="EV168" i="2"/>
  <c r="EY168" i="2" s="1"/>
  <c r="EW168" i="2"/>
  <c r="EC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A169" i="2"/>
  <c r="EX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W175" i="2" l="1"/>
  <c r="EA175" i="2"/>
  <c r="A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EB178" i="2"/>
  <c r="EW178" i="2"/>
  <c r="FQ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B179" i="2"/>
  <c r="EV179" i="2"/>
  <c r="DF179" i="2"/>
  <c r="EA179" i="2"/>
  <c r="ED179" i="2" s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W185" i="2"/>
  <c r="HG185" i="2"/>
  <c r="HH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Y189" i="2" s="1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C192" i="2"/>
  <c r="EW192" i="2"/>
  <c r="EA192" i="2"/>
  <c r="HI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EC197" i="2"/>
  <c r="AA197" i="2"/>
  <c r="HG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FS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DI200" i="2"/>
  <c r="HH201" i="2" l="1"/>
  <c r="EA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EW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AH90" i="2" a="1"/>
  <c r="AH90" i="2" s="1"/>
  <c r="CS66" i="2" a="1"/>
  <c r="CS66" i="2" s="1"/>
  <c r="HG203" i="2"/>
  <c r="AH199" i="2" a="1"/>
  <c r="AH199" i="2" s="1"/>
  <c r="CS129" i="2" a="1"/>
  <c r="CS129" i="2" s="1"/>
  <c r="AH166" i="2" a="1"/>
  <c r="AH166" i="2" s="1"/>
  <c r="CS52" i="2" a="1"/>
  <c r="CS52" i="2" s="1"/>
  <c r="AH19" i="2" a="1"/>
  <c r="AH19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<sst xmlns="http://schemas.openxmlformats.org/spreadsheetml/2006/main" count="1175" uniqueCount="326">
  <si>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</si>
  <si>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</si>
  <si>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</si>
  <si>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</si>
  <si>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</si>
  <si>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</si>
  <si>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</si>
  <si>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</si>
  <si>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</si>
  <si>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</si>
  <si>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</si>
  <si>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</si>
  <si>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</si>
  <si>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</si>
  <si>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</si>
  <si>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</si>
  <si>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</si>
  <si>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</si>
  <si>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</si>
  <si>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</si>
  <si>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</si>
  <si>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</si>
  <si>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</si>
  <si>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</si>
  <si>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</si>
  <si>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</si>
  <si>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</si>
  <si>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</si>
  <si>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</si>
  <si>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</si>
  <si>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</si>
  <si>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</si>
  <si>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</si>
  <si>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</si>
  <si>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</si>
  <si>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</si>
  <si>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</si>
  <si>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</si>
  <si>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</si>
  <si>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</si>
  <si>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</si>
  <si>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</si>
  <si>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</si>
  <si>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</si>
  <si>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</si>
  <si>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</si>
  <si>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</si>
  <si>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</si>
  <si>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</si>
  <si>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</si>
  <si>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</si>
  <si>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</si>
  <si>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</si>
  <si>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</si>
  <si>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</si>
  <si>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</si>
  <si>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</si>
  <si>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</si>
  <si>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</si>
  <si>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</si>
  <si>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</si>
  <si>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</si>
  <si>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</si>
  <si>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</si>
  <si>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</si>
  <si>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</si>
  <si>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</si>
  <si>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</si>
  <si>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</si>
  <si>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</si>
  <si>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</si>
  <si>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</si>
  <si>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</si>
  <si>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</si>
  <si>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</si>
  <si>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</si>
  <si>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</si>
  <si>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</si>
  <si>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</si>
  <si>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</si>
  <si>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</si>
  <si>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</si>
  <si>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</si>
  <si>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</si>
  <si>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</si>
  <si>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</si>
  <si>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</si>
  <si>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</si>
  <si>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</si>
  <si>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</si>
  <si>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</si>
  <si>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</si>
  <si>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</si>
  <si>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</si>
  <si>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</si>
  <si>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</si>
  <si>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</si>
  <si>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</si>
  <si>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</si>
  <si>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</si>
  <si>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</si>
  <si>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</si>
  <si>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</si>
  <si>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</si>
  <si>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</si>
  <si>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</si>
  <si>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</si>
  <si>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</si>
  <si>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</si>
  <si>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</si>
  <si>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</si>
  <si>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</si>
  <si>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</si>
  <si>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</si>
  <si>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</si>
  <si>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</si>
  <si>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</si>
  <si>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</si>
  <si>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</si>
  <si>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</si>
  <si>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</si>
  <si>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</si>
  <si>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</si>
  <si>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</si>
  <si>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</si>
  <si>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</si>
  <si>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</si>
  <si>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</si>
  <si>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</si>
  <si>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</si>
  <si>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</si>
  <si>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</si>
  <si>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</si>
  <si>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</si>
  <si>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</si>
  <si>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</si>
  <si>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</si>
  <si>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</si>
  <si>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</si>
  <si>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</si>
  <si>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</si>
  <si>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</si>
  <si>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</si>
  <si>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</si>
  <si>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</si>
  <si>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</si>
  <si>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</si>
  <si>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</si>
  <si>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</si>
  <si>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</si>
  <si>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</si>
  <si>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</si>
  <si>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</si>
  <si>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</si>
  <si>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</si>
  <si>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</si>
  <si>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</si>
  <si>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</si>
  <si>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</si>
  <si>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</si>
  <si>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</si>
  <si>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</si>
  <si>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</si>
  <si>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</si>
  <si>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</si>
  <si>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</si>
  <si>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</si>
  <si>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</si>
  <si>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</si>
  <si>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</si>
  <si>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</si>
  <si>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</si>
  <si>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</si>
  <si>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</si>
  <si>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</si>
  <si>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</si>
  <si>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</si>
  <si>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</si>
  <si>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</si>
  <si>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</si>
  <si>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</si>
  <si>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</si>
  <si>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</si>
  <si>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</si>
  <si>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</si>
  <si>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</si>
  <si>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</si>
  <si>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</si>
  <si>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</si>
  <si>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</si>
  <si>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</si>
  <si>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</si>
  <si>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</si>
  <si>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</si>
  <si>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</si>
  <si>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</si>
  <si>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</si>
  <si>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</si>
  <si>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</si>
  <si>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</si>
  <si>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</si>
  <si>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</si>
  <si>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</si>
  <si>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</si>
  <si>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</si>
  <si>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</si>
  <si>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</si>
  <si>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</si>
  <si>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</si>
  <si>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</si>
  <si>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</si>
  <si>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</si>
  <si>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</si>
  <si>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</si>
  <si>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</si>
  <si>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</si>
  <si>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</si>
  <si>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</si>
  <si>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</si>
  <si>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</si>
  <si>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</si>
  <si>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</si>
  <si>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</si>
  <si>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</si>
  <si>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</si>
  <si>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</si>
  <si>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</si>
  <si>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</si>
  <si>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</si>
  <si>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</si>
  <si>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</si>
  <si>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</si>
  <si>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</si>
  <si>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</si>
  <si>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</si>
  <si>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</si>
  <si>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</si>
  <si>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</si>
  <si>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</si>
  <si>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</si>
  <si>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</si>
  <si>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</si>
  <si>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</si>
  <si>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</si>
  <si>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</si>
  <si>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</si>
  <si>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</si>
  <si>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</si>
  <si>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</si>
  <si>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</si>
  <si>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</si>
  <si>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</si>
  <si>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</si>
  <si>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</si>
  <si>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</si>
  <si>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</si>
  <si>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</si>
  <si>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</si>
  <si>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</si>
  <si>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</si>
  <si>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</si>
  <si>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</si>
  <si>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</si>
  <si>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</si>
  <si>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</si>
  <si>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</si>
  <si>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</si>
  <si>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</si>
  <si>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</si>
  <si>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</si>
  <si>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</si>
  <si>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</si>
  <si>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</si>
  <si>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</si>
  <si>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</si>
  <si>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</si>
  <si>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</si>
  <si>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</si>
  <si>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</si>
  <si>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</si>
  <si>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</si>
  <si>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</si>
  <si>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</si>
  <si>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</si>
  <si>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</si>
  <si>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</si>
  <si>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</si>
  <si>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</si>
  <si>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</si>
  <si>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</si>
  <si>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</si>
  <si>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</si>
  <si>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</si>
  <si>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</si>
  <si>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</si>
  <si>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</si>
  <si>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</si>
  <si>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</si>
  <si>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</si>
  <si>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</si>
  <si>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</si>
  <si>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</si>
  <si>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</si>
  <si>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</si>
  <si>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</si>
  <si>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</si>
  <si>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</si>
  <si>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</si>
  <si>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</si>
  <si>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</si>
  <si>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</si>
  <si>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</si>
  <si>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</si>
  <si>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</si>
  <si>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</si>
  <si>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</si>
  <si>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</si>
  <si>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</si>
  <si>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</si>
  <si>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</si>
  <si>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</si>
  <si>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</si>
  <si>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</si>
  <si>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</si>
  <si>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</si>
  <si>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>Bois Magnin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</si>
</sst>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5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" xfId="3" applyBorder="1" applyProtection="1">
      <protection locked="0"/>
    </xf>
    <xf numFmtId="1" fontId="4" fillId="0" borderId="1" xfId="3" applyNumberFormat="1" applyBorder="1" applyProtection="1">
      <protection locked="0"/>
    </xf>
    <xf numFmtId="0" fontId="32" fillId="21" borderId="1" xfId="3" applyFont="1" applyFill="1" applyBorder="1" applyAlignment="1" applyProtection="1">
      <alignment horizontal="center"/>
      <protection locked="0"/>
    </xf>
    <xf numFmtId="9" fontId="32" fillId="21" borderId="1" xfId="4" applyFont="1" applyFill="1" applyBorder="1" applyAlignment="1" applyProtection="1">
      <alignment horizontal="center"/>
      <protection locked="0" hidden="1"/>
    </xf>
    <xf numFmtId="0" fontId="33" fillId="0" borderId="1" xfId="0" applyFont="1" applyBorder="1" applyProtection="1"/>
    <xf numFmtId="1" fontId="33" fillId="0" borderId="6" xfId="0" applyNumberFormat="1" applyFont="1" applyBorder="1" applyProtection="1"/>
    <xf numFmtId="0" fontId="34" fillId="22" borderId="6" xfId="0" applyFont="1" applyFill="1" applyBorder="1" applyAlignment="1" applyProtection="1">
      <alignment horizontal="center"/>
      <protection locked="0"/>
    </xf>
    <xf numFmtId="9" fontId="34" fillId="22" borderId="6" xfId="0" applyNumberFormat="1" applyFont="1" applyFill="1" applyBorder="1" applyAlignment="1" applyProtection="1">
      <alignment horizontal="center"/>
      <protection locked="0" hidden="1"/>
    </xf>
    <xf numFmtId="0" fontId="33" fillId="0" borderId="10" xfId="0" applyFont="1" applyBorder="1" applyProtection="1"/>
    <xf numFmtId="1" fontId="33" fillId="0" borderId="31" xfId="0" applyNumberFormat="1" applyFont="1" applyBorder="1" applyProtection="1"/>
    <xf numFmtId="0" fontId="34" fillId="22" borderId="31" xfId="0" applyFont="1" applyFill="1" applyBorder="1" applyAlignment="1" applyProtection="1">
      <alignment horizontal="center"/>
      <protection locked="0"/>
    </xf>
    <xf numFmtId="9" fontId="34" fillId="22" borderId="31" xfId="0" applyNumberFormat="1" applyFont="1" applyFill="1" applyBorder="1" applyAlignment="1" applyProtection="1">
      <alignment horizontal="center"/>
      <protection locked="0" hidden="1"/>
    </xf>
    <xf numFmtId="0" fontId="33" fillId="0" borderId="1" xfId="0" applyFont="1" applyBorder="1" applyProtection="1">
      <protection locked="0"/>
    </xf>
    <xf numFmtId="1" fontId="33" fillId="0" borderId="6" xfId="0" applyNumberFormat="1" applyFont="1" applyBorder="1" applyProtection="1">
      <protection locked="0"/>
    </xf>
    <xf numFmtId="0" fontId="33" fillId="0" borderId="10" xfId="0" applyFont="1" applyBorder="1" applyProtection="1">
      <protection locked="0"/>
    </xf>
    <xf numFmtId="1" fontId="33" fillId="0" borderId="31" xfId="0" applyNumberFormat="1" applyFont="1" applyBorder="1" applyProtection="1">
      <protection locked="0"/>
    </xf>
    <xf numFmtId="168" fontId="0" fillId="0" borderId="51" xfId="0" applyNumberFormat="1" applyFill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5">
    <cellStyle name="Lien hypertexte" xfId="2" builtinId="8"/>
    <cellStyle name="Normal" xfId="0" builtinId="0"/>
    <cellStyle name="Normal 2" xfId="3" xr:uid="{606DD593-0DA6-404B-9995-26C54BECD8B4}"/>
    <cellStyle name="Pourcentage" xfId="1" builtinId="5"/>
    <cellStyle name="Pourcentage 2" xfId="4" xr:uid="{8A36241F-9C33-C44D-B37F-43A5729508D8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2.5654457151058403</c:v>
                </c:pt>
                <c:pt idx="2">
                  <c:v>3.488619690338135</c:v>
                </c:pt>
                <c:pt idx="3">
                  <c:v>4.7453890545392596</c:v>
                </c:pt>
                <c:pt idx="4">
                  <c:v>6.4567738098183343</c:v>
                </c:pt>
                <c:pt idx="5">
                  <c:v>8.7878570185532201</c:v>
                </c:pt>
                <c:pt idx="6">
                  <c:v>11.963881996294321</c:v>
                </c:pt>
                <c:pt idx="7">
                  <c:v>16.292248278127428</c:v>
                </c:pt>
                <c:pt idx="8">
                  <c:v>22.192574013331921</c:v>
                </c:pt>
                <c:pt idx="9">
                  <c:v>30.237791027144908</c:v>
                </c:pt>
                <c:pt idx="10">
                  <c:v>41.210332251576382</c:v>
                </c:pt>
                <c:pt idx="11">
                  <c:v>56.178968677935252</c:v>
                </c:pt>
                <c:pt idx="12">
                  <c:v>76.603903975746817</c:v>
                </c:pt>
                <c:pt idx="13">
                  <c:v>104.48054447219774</c:v>
                </c:pt>
                <c:pt idx="14">
                  <c:v>142.53621137259449</c:v>
                </c:pt>
                <c:pt idx="15">
                  <c:v>194.49933633202306</c:v>
                </c:pt>
                <c:pt idx="16">
                  <c:v>181.52960575107284</c:v>
                </c:pt>
                <c:pt idx="17">
                  <c:v>200.29670528348609</c:v>
                </c:pt>
                <c:pt idx="18">
                  <c:v>219.02304796790978</c:v>
                </c:pt>
                <c:pt idx="19">
                  <c:v>237.7126091371567</c:v>
                </c:pt>
                <c:pt idx="20">
                  <c:v>256.36868743683789</c:v>
                </c:pt>
                <c:pt idx="21">
                  <c:v>274.99406194790788</c:v>
                </c:pt>
                <c:pt idx="22">
                  <c:v>293.59110442737182</c:v>
                </c:pt>
                <c:pt idx="23">
                  <c:v>312.16186157783869</c:v>
                </c:pt>
                <c:pt idx="24">
                  <c:v>330.70811669263577</c:v>
                </c:pt>
                <c:pt idx="25">
                  <c:v>349.23143673715305</c:v>
                </c:pt>
                <c:pt idx="26">
                  <c:v>315.71599981305093</c:v>
                </c:pt>
                <c:pt idx="27">
                  <c:v>339.09772208294743</c:v>
                </c:pt>
                <c:pt idx="28">
                  <c:v>362.44397977194467</c:v>
                </c:pt>
                <c:pt idx="29">
                  <c:v>385.75737682005678</c:v>
                </c:pt>
                <c:pt idx="30">
                  <c:v>409.04017688299177</c:v>
                </c:pt>
                <c:pt idx="31">
                  <c:v>432.29436503678431</c:v>
                </c:pt>
                <c:pt idx="32">
                  <c:v>455.52169550905023</c:v>
                </c:pt>
                <c:pt idx="33">
                  <c:v>478.72372916643343</c:v>
                </c:pt>
                <c:pt idx="34">
                  <c:v>501.90186335637992</c:v>
                </c:pt>
                <c:pt idx="35">
                  <c:v>525.05735595055774</c:v>
                </c:pt>
                <c:pt idx="36">
                  <c:v>467.40942858036141</c:v>
                </c:pt>
                <c:pt idx="37">
                  <c:v>495.39930102285342</c:v>
                </c:pt>
                <c:pt idx="38">
                  <c:v>523.35567858459297</c:v>
                </c:pt>
                <c:pt idx="39">
                  <c:v>551.2805997308177</c:v>
                </c:pt>
                <c:pt idx="40">
                  <c:v>579.17587980798612</c:v>
                </c:pt>
                <c:pt idx="41">
                  <c:v>607.04314524882182</c:v>
                </c:pt>
                <c:pt idx="42">
                  <c:v>634.88386117341918</c:v>
                </c:pt>
                <c:pt idx="43">
                  <c:v>662.69935390064825</c:v>
                </c:pt>
                <c:pt idx="44">
                  <c:v>690.49082948671241</c:v>
                </c:pt>
                <c:pt idx="45">
                  <c:v>718.2593891267212</c:v>
                </c:pt>
                <c:pt idx="46">
                  <c:v>633.59516552401112</c:v>
                </c:pt>
                <c:pt idx="47">
                  <c:v>666.16914835829209</c:v>
                </c:pt>
                <c:pt idx="48">
                  <c:v>698.71038312074745</c:v>
                </c:pt>
                <c:pt idx="49">
                  <c:v>731.22060678972082</c:v>
                </c:pt>
                <c:pt idx="50">
                  <c:v>763.70138955628511</c:v>
                </c:pt>
                <c:pt idx="51">
                  <c:v>796.15415738974968</c:v>
                </c:pt>
                <c:pt idx="52">
                  <c:v>828.58021073724422</c:v>
                </c:pt>
                <c:pt idx="53">
                  <c:v>860.98074014789643</c:v>
                </c:pt>
                <c:pt idx="54">
                  <c:v>893.3568394262511</c:v>
                </c:pt>
                <c:pt idx="55">
                  <c:v>925.70951678270433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2.7132326296598657</c:v>
                </c:pt>
                <c:pt idx="2">
                  <c:v>3.6069634382095441</c:v>
                </c:pt>
                <c:pt idx="3">
                  <c:v>4.7962914415706122</c:v>
                </c:pt>
                <c:pt idx="4">
                  <c:v>6.3793588896410469</c:v>
                </c:pt>
                <c:pt idx="5">
                  <c:v>8.4870087473557323</c:v>
                </c:pt>
                <c:pt idx="6">
                  <c:v>11.293716337415603</c:v>
                </c:pt>
                <c:pt idx="7">
                  <c:v>15.032186391879646</c:v>
                </c:pt>
                <c:pt idx="8">
                  <c:v>20.012847915410742</c:v>
                </c:pt>
                <c:pt idx="9">
                  <c:v>26.649894661390586</c:v>
                </c:pt>
                <c:pt idx="10">
                  <c:v>35.496074751381215</c:v>
                </c:pt>
                <c:pt idx="11">
                  <c:v>47.289176531185539</c:v>
                </c:pt>
                <c:pt idx="12">
                  <c:v>63.014152764670676</c:v>
                </c:pt>
                <c:pt idx="13">
                  <c:v>83.986156911751038</c:v>
                </c:pt>
                <c:pt idx="14">
                  <c:v>111.96154762500197</c:v>
                </c:pt>
                <c:pt idx="15">
                  <c:v>149.28630357695835</c:v>
                </c:pt>
                <c:pt idx="16">
                  <c:v>139.40795356458261</c:v>
                </c:pt>
                <c:pt idx="17">
                  <c:v>153.78696999208043</c:v>
                </c:pt>
                <c:pt idx="18">
                  <c:v>168.13400639581008</c:v>
                </c:pt>
                <c:pt idx="19">
                  <c:v>182.45217779473444</c:v>
                </c:pt>
                <c:pt idx="20">
                  <c:v>196.74406962909407</c:v>
                </c:pt>
                <c:pt idx="21">
                  <c:v>211.01186058238383</c:v>
                </c:pt>
                <c:pt idx="22">
                  <c:v>225.25741035740432</c:v>
                </c:pt>
                <c:pt idx="23">
                  <c:v>239.48232403756947</c:v>
                </c:pt>
                <c:pt idx="24">
                  <c:v>253.68800032857237</c:v>
                </c:pt>
                <c:pt idx="25">
                  <c:v>267.87566841306403</c:v>
                </c:pt>
                <c:pt idx="26">
                  <c:v>242.90708874646234</c:v>
                </c:pt>
                <c:pt idx="27">
                  <c:v>260.69854644227729</c:v>
                </c:pt>
                <c:pt idx="28">
                  <c:v>278.46259023640062</c:v>
                </c:pt>
                <c:pt idx="29">
                  <c:v>296.20121478977114</c:v>
                </c:pt>
                <c:pt idx="30">
                  <c:v>313.91615631143918</c:v>
                </c:pt>
                <c:pt idx="31">
                  <c:v>331.60893904924791</c:v>
                </c:pt>
                <c:pt idx="32">
                  <c:v>349.28091133215918</c:v>
                </c:pt>
                <c:pt idx="33">
                  <c:v>366.93327393290201</c:v>
                </c:pt>
                <c:pt idx="34">
                  <c:v>384.56710268543611</c:v>
                </c:pt>
                <c:pt idx="35">
                  <c:v>402.18336673633229</c:v>
                </c:pt>
                <c:pt idx="36">
                  <c:v>357.4305245062713</c:v>
                </c:pt>
                <c:pt idx="37">
                  <c:v>378.80417480366003</c:v>
                </c:pt>
                <c:pt idx="38">
                  <c:v>400.15158842600795</c:v>
                </c:pt>
                <c:pt idx="39">
                  <c:v>421.47436098548093</c:v>
                </c:pt>
                <c:pt idx="40">
                  <c:v>442.77391356451835</c:v>
                </c:pt>
                <c:pt idx="41">
                  <c:v>464.051519454931</c:v>
                </c:pt>
                <c:pt idx="42">
                  <c:v>485.30832573764337</c:v>
                </c:pt>
                <c:pt idx="43">
                  <c:v>506.54537088539178</c:v>
                </c:pt>
                <c:pt idx="44">
                  <c:v>527.76359926059888</c:v>
                </c:pt>
                <c:pt idx="45">
                  <c:v>548.96387316130597</c:v>
                </c:pt>
                <c:pt idx="46">
                  <c:v>484.46518474129971</c:v>
                </c:pt>
                <c:pt idx="47">
                  <c:v>509.24077338733258</c:v>
                </c:pt>
                <c:pt idx="48">
                  <c:v>533.99090193831535</c:v>
                </c:pt>
                <c:pt idx="49">
                  <c:v>558.71691511038523</c:v>
                </c:pt>
                <c:pt idx="50">
                  <c:v>583.42002901904607</c:v>
                </c:pt>
                <c:pt idx="51">
                  <c:v>608.10134851099417</c:v>
                </c:pt>
                <c:pt idx="52">
                  <c:v>632.76188153766077</c:v>
                </c:pt>
                <c:pt idx="53">
                  <c:v>657.40255117323022</c:v>
                </c:pt>
                <c:pt idx="54">
                  <c:v>682.02420573866573</c:v>
                </c:pt>
                <c:pt idx="55">
                  <c:v>706.62762738914205</c:v>
                </c:pt>
                <c:pt idx="56">
                  <c:v>1.3765621991510601E-12</c:v>
                </c:pt>
                <c:pt idx="57">
                  <c:v>1.3765621991510601E-12</c:v>
                </c:pt>
                <c:pt idx="58">
                  <c:v>1.3765621991510601E-12</c:v>
                </c:pt>
                <c:pt idx="59">
                  <c:v>1.3765621991510601E-12</c:v>
                </c:pt>
                <c:pt idx="60">
                  <c:v>1.3765621991510601E-12</c:v>
                </c:pt>
                <c:pt idx="61">
                  <c:v>1.3765621991510601E-12</c:v>
                </c:pt>
                <c:pt idx="62">
                  <c:v>1.3765621991510601E-12</c:v>
                </c:pt>
                <c:pt idx="63">
                  <c:v>1.3765621991510601E-12</c:v>
                </c:pt>
                <c:pt idx="64">
                  <c:v>1.3765621991510601E-12</c:v>
                </c:pt>
                <c:pt idx="65">
                  <c:v>1.3765621991510601E-12</c:v>
                </c:pt>
                <c:pt idx="66">
                  <c:v>1.3765621991510601E-12</c:v>
                </c:pt>
                <c:pt idx="67">
                  <c:v>1.3765621991510601E-12</c:v>
                </c:pt>
                <c:pt idx="68">
                  <c:v>1.3765621991510601E-12</c:v>
                </c:pt>
                <c:pt idx="69">
                  <c:v>1.3765621991510601E-12</c:v>
                </c:pt>
                <c:pt idx="70">
                  <c:v>1.3765621991510601E-12</c:v>
                </c:pt>
                <c:pt idx="71">
                  <c:v>1.3765621991510601E-12</c:v>
                </c:pt>
                <c:pt idx="72">
                  <c:v>1.3765621991510601E-12</c:v>
                </c:pt>
                <c:pt idx="73">
                  <c:v>1.3765621991510601E-12</c:v>
                </c:pt>
                <c:pt idx="74">
                  <c:v>1.3765621991510601E-12</c:v>
                </c:pt>
                <c:pt idx="75">
                  <c:v>1.3765621991510601E-12</c:v>
                </c:pt>
                <c:pt idx="76">
                  <c:v>1.3765621991510601E-12</c:v>
                </c:pt>
                <c:pt idx="77">
                  <c:v>1.3765621991510601E-12</c:v>
                </c:pt>
                <c:pt idx="78">
                  <c:v>1.3765621991510601E-12</c:v>
                </c:pt>
                <c:pt idx="79">
                  <c:v>1.3765621991510601E-12</c:v>
                </c:pt>
                <c:pt idx="80">
                  <c:v>1.3765621991510601E-12</c:v>
                </c:pt>
                <c:pt idx="81">
                  <c:v>1.3765621991510601E-12</c:v>
                </c:pt>
                <c:pt idx="82">
                  <c:v>1.3765621991510601E-12</c:v>
                </c:pt>
                <c:pt idx="83">
                  <c:v>1.3765621991510601E-12</c:v>
                </c:pt>
                <c:pt idx="84">
                  <c:v>1.3765621991510601E-12</c:v>
                </c:pt>
                <c:pt idx="85">
                  <c:v>1.3765621991510601E-12</c:v>
                </c:pt>
                <c:pt idx="86">
                  <c:v>1.3765621991510601E-12</c:v>
                </c:pt>
                <c:pt idx="87">
                  <c:v>1.3765621991510601E-12</c:v>
                </c:pt>
                <c:pt idx="88">
                  <c:v>1.3765621991510601E-12</c:v>
                </c:pt>
                <c:pt idx="89">
                  <c:v>1.3765621991510601E-12</c:v>
                </c:pt>
                <c:pt idx="90">
                  <c:v>1.3765621991510601E-12</c:v>
                </c:pt>
                <c:pt idx="91">
                  <c:v>1.3765621991510601E-12</c:v>
                </c:pt>
                <c:pt idx="92">
                  <c:v>1.3765621991510601E-12</c:v>
                </c:pt>
                <c:pt idx="93">
                  <c:v>1.3765621991510601E-12</c:v>
                </c:pt>
                <c:pt idx="94">
                  <c:v>1.3765621991510601E-12</c:v>
                </c:pt>
                <c:pt idx="95">
                  <c:v>1.3765621991510601E-12</c:v>
                </c:pt>
                <c:pt idx="96">
                  <c:v>1.3765621991510601E-12</c:v>
                </c:pt>
                <c:pt idx="97">
                  <c:v>1.3765621991510601E-12</c:v>
                </c:pt>
                <c:pt idx="98">
                  <c:v>1.3765621991510601E-12</c:v>
                </c:pt>
                <c:pt idx="99">
                  <c:v>1.3765621991510601E-12</c:v>
                </c:pt>
                <c:pt idx="100">
                  <c:v>1.3765621991510601E-12</c:v>
                </c:pt>
                <c:pt idx="101">
                  <c:v>1.3765621991510601E-12</c:v>
                </c:pt>
                <c:pt idx="102">
                  <c:v>1.3765621991510601E-12</c:v>
                </c:pt>
                <c:pt idx="103">
                  <c:v>1.3765621991510601E-12</c:v>
                </c:pt>
                <c:pt idx="104">
                  <c:v>1.3765621991510601E-12</c:v>
                </c:pt>
                <c:pt idx="105">
                  <c:v>1.3765621991510601E-12</c:v>
                </c:pt>
                <c:pt idx="106">
                  <c:v>1.3765621991510601E-12</c:v>
                </c:pt>
                <c:pt idx="107">
                  <c:v>1.3765621991510601E-12</c:v>
                </c:pt>
                <c:pt idx="108">
                  <c:v>1.3765621991510601E-12</c:v>
                </c:pt>
                <c:pt idx="109">
                  <c:v>1.3765621991510601E-12</c:v>
                </c:pt>
                <c:pt idx="110">
                  <c:v>1.3765621991510601E-12</c:v>
                </c:pt>
                <c:pt idx="111">
                  <c:v>1.3765621991510601E-12</c:v>
                </c:pt>
                <c:pt idx="112">
                  <c:v>1.3765621991510601E-12</c:v>
                </c:pt>
                <c:pt idx="113">
                  <c:v>1.3765621991510601E-12</c:v>
                </c:pt>
                <c:pt idx="114">
                  <c:v>1.3765621991510601E-12</c:v>
                </c:pt>
                <c:pt idx="115">
                  <c:v>1.3765621991510601E-12</c:v>
                </c:pt>
                <c:pt idx="116">
                  <c:v>1.3765621991510601E-12</c:v>
                </c:pt>
                <c:pt idx="117">
                  <c:v>1.3765621991510601E-12</c:v>
                </c:pt>
                <c:pt idx="118">
                  <c:v>1.3765621991510601E-12</c:v>
                </c:pt>
                <c:pt idx="119">
                  <c:v>1.3765621991510601E-12</c:v>
                </c:pt>
                <c:pt idx="120">
                  <c:v>1.3765621991510601E-12</c:v>
                </c:pt>
                <c:pt idx="121">
                  <c:v>1.3765621991510601E-12</c:v>
                </c:pt>
                <c:pt idx="122">
                  <c:v>1.3765621991510601E-12</c:v>
                </c:pt>
                <c:pt idx="123">
                  <c:v>1.3765621991510601E-12</c:v>
                </c:pt>
                <c:pt idx="124">
                  <c:v>1.3765621991510601E-12</c:v>
                </c:pt>
                <c:pt idx="125">
                  <c:v>1.3765621991510601E-12</c:v>
                </c:pt>
                <c:pt idx="126">
                  <c:v>1.3765621991510601E-12</c:v>
                </c:pt>
                <c:pt idx="127">
                  <c:v>1.3765621991510601E-12</c:v>
                </c:pt>
                <c:pt idx="128">
                  <c:v>1.3765621991510601E-12</c:v>
                </c:pt>
                <c:pt idx="129">
                  <c:v>1.3765621991510601E-12</c:v>
                </c:pt>
                <c:pt idx="130">
                  <c:v>1.3765621991510601E-12</c:v>
                </c:pt>
                <c:pt idx="131">
                  <c:v>1.3765621991510601E-12</c:v>
                </c:pt>
                <c:pt idx="132">
                  <c:v>1.3765621991510601E-12</c:v>
                </c:pt>
                <c:pt idx="133">
                  <c:v>1.3765621991510601E-12</c:v>
                </c:pt>
                <c:pt idx="134">
                  <c:v>1.3765621991510601E-12</c:v>
                </c:pt>
                <c:pt idx="135">
                  <c:v>1.3765621991510601E-12</c:v>
                </c:pt>
                <c:pt idx="136">
                  <c:v>1.3765621991510601E-12</c:v>
                </c:pt>
                <c:pt idx="137">
                  <c:v>1.3765621991510601E-12</c:v>
                </c:pt>
                <c:pt idx="138">
                  <c:v>1.3765621991510601E-12</c:v>
                </c:pt>
                <c:pt idx="139">
                  <c:v>1.3765621991510601E-12</c:v>
                </c:pt>
                <c:pt idx="140">
                  <c:v>1.3765621991510601E-12</c:v>
                </c:pt>
                <c:pt idx="141">
                  <c:v>1.3765621991510601E-12</c:v>
                </c:pt>
                <c:pt idx="142">
                  <c:v>1.3765621991510601E-12</c:v>
                </c:pt>
                <c:pt idx="143">
                  <c:v>1.3765621991510601E-12</c:v>
                </c:pt>
                <c:pt idx="144">
                  <c:v>1.3765621991510601E-12</c:v>
                </c:pt>
                <c:pt idx="145">
                  <c:v>1.3765621991510601E-12</c:v>
                </c:pt>
                <c:pt idx="146">
                  <c:v>1.3765621991510601E-12</c:v>
                </c:pt>
                <c:pt idx="147">
                  <c:v>1.3765621991510601E-12</c:v>
                </c:pt>
                <c:pt idx="148">
                  <c:v>1.3765621991510601E-12</c:v>
                </c:pt>
                <c:pt idx="149">
                  <c:v>1.3765621991510601E-12</c:v>
                </c:pt>
                <c:pt idx="150">
                  <c:v>1.3765621991510601E-12</c:v>
                </c:pt>
                <c:pt idx="151">
                  <c:v>1.3765621991510601E-12</c:v>
                </c:pt>
                <c:pt idx="152">
                  <c:v>1.3765621991510601E-12</c:v>
                </c:pt>
                <c:pt idx="153">
                  <c:v>1.3765621991510601E-12</c:v>
                </c:pt>
                <c:pt idx="154">
                  <c:v>1.3765621991510601E-12</c:v>
                </c:pt>
                <c:pt idx="155">
                  <c:v>1.3765621991510601E-12</c:v>
                </c:pt>
                <c:pt idx="156">
                  <c:v>1.3765621991510601E-12</c:v>
                </c:pt>
                <c:pt idx="157">
                  <c:v>1.3765621991510601E-12</c:v>
                </c:pt>
                <c:pt idx="158">
                  <c:v>1.3765621991510601E-12</c:v>
                </c:pt>
                <c:pt idx="159">
                  <c:v>1.3765621991510601E-12</c:v>
                </c:pt>
                <c:pt idx="160">
                  <c:v>1.3765621991510601E-12</c:v>
                </c:pt>
                <c:pt idx="161">
                  <c:v>1.3765621991510601E-12</c:v>
                </c:pt>
                <c:pt idx="162">
                  <c:v>1.3765621991510601E-12</c:v>
                </c:pt>
                <c:pt idx="163">
                  <c:v>1.3765621991510601E-12</c:v>
                </c:pt>
                <c:pt idx="164">
                  <c:v>1.3765621991510601E-12</c:v>
                </c:pt>
                <c:pt idx="165">
                  <c:v>1.3765621991510601E-12</c:v>
                </c:pt>
                <c:pt idx="166">
                  <c:v>1.3765621991510601E-12</c:v>
                </c:pt>
                <c:pt idx="167">
                  <c:v>1.3765621991510601E-12</c:v>
                </c:pt>
                <c:pt idx="168">
                  <c:v>1.3765621991510601E-12</c:v>
                </c:pt>
                <c:pt idx="169">
                  <c:v>1.3765621991510601E-12</c:v>
                </c:pt>
                <c:pt idx="170">
                  <c:v>1.3765621991510601E-12</c:v>
                </c:pt>
                <c:pt idx="171">
                  <c:v>1.3765621991510601E-12</c:v>
                </c:pt>
                <c:pt idx="172">
                  <c:v>1.3765621991510601E-12</c:v>
                </c:pt>
                <c:pt idx="173">
                  <c:v>1.3765621991510601E-12</c:v>
                </c:pt>
                <c:pt idx="174">
                  <c:v>1.3765621991510601E-12</c:v>
                </c:pt>
                <c:pt idx="175">
                  <c:v>1.3765621991510601E-12</c:v>
                </c:pt>
                <c:pt idx="176">
                  <c:v>1.3765621991510601E-12</c:v>
                </c:pt>
                <c:pt idx="177">
                  <c:v>1.3765621991510601E-12</c:v>
                </c:pt>
                <c:pt idx="178">
                  <c:v>1.3765621991510601E-12</c:v>
                </c:pt>
                <c:pt idx="179">
                  <c:v>1.3765621991510601E-12</c:v>
                </c:pt>
                <c:pt idx="180">
                  <c:v>1.3765621991510601E-12</c:v>
                </c:pt>
                <c:pt idx="181">
                  <c:v>1.3765621991510601E-12</c:v>
                </c:pt>
                <c:pt idx="182">
                  <c:v>1.3765621991510601E-12</c:v>
                </c:pt>
                <c:pt idx="183">
                  <c:v>1.3765621991510601E-12</c:v>
                </c:pt>
                <c:pt idx="184">
                  <c:v>1.3765621991510601E-12</c:v>
                </c:pt>
                <c:pt idx="185">
                  <c:v>1.3765621991510601E-12</c:v>
                </c:pt>
                <c:pt idx="186">
                  <c:v>1.3765621991510601E-12</c:v>
                </c:pt>
                <c:pt idx="187">
                  <c:v>1.3765621991510601E-12</c:v>
                </c:pt>
                <c:pt idx="188">
                  <c:v>1.3765621991510601E-12</c:v>
                </c:pt>
                <c:pt idx="189">
                  <c:v>1.3765621991510601E-12</c:v>
                </c:pt>
                <c:pt idx="190">
                  <c:v>1.3765621991510601E-12</c:v>
                </c:pt>
                <c:pt idx="191">
                  <c:v>1.3765621991510601E-12</c:v>
                </c:pt>
                <c:pt idx="192">
                  <c:v>1.3765621991510601E-12</c:v>
                </c:pt>
                <c:pt idx="193">
                  <c:v>1.3765621991510601E-12</c:v>
                </c:pt>
                <c:pt idx="194">
                  <c:v>1.3765621991510601E-12</c:v>
                </c:pt>
                <c:pt idx="195">
                  <c:v>1.3765621991510601E-12</c:v>
                </c:pt>
                <c:pt idx="196">
                  <c:v>1.3765621991510601E-12</c:v>
                </c:pt>
                <c:pt idx="197">
                  <c:v>1.3765621991510601E-12</c:v>
                </c:pt>
                <c:pt idx="198">
                  <c:v>1.3765621991510601E-12</c:v>
                </c:pt>
                <c:pt idx="199">
                  <c:v>1.3765621991510601E-12</c:v>
                </c:pt>
                <c:pt idx="200">
                  <c:v>1.3765621991510601E-12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2.661958184345222</c:v>
                </c:pt>
                <c:pt idx="2">
                  <c:v>3.5387393155012199</c:v>
                </c:pt>
                <c:pt idx="3">
                  <c:v>4.7054929402112462</c:v>
                </c:pt>
                <c:pt idx="4">
                  <c:v>6.2584880445768682</c:v>
                </c:pt>
                <c:pt idx="5">
                  <c:v>8.3260683772116497</c:v>
                </c:pt>
                <c:pt idx="6">
                  <c:v>11.079374290509397</c:v>
                </c:pt>
                <c:pt idx="7">
                  <c:v>14.746659475328855</c:v>
                </c:pt>
                <c:pt idx="8">
                  <c:v>19.632411231325964</c:v>
                </c:pt>
                <c:pt idx="9">
                  <c:v>26.142890289068315</c:v>
                </c:pt>
                <c:pt idx="10">
                  <c:v>34.820251189173611</c:v>
                </c:pt>
                <c:pt idx="11">
                  <c:v>46.388133409996776</c:v>
                </c:pt>
                <c:pt idx="12">
                  <c:v>61.812589197104792</c:v>
                </c:pt>
                <c:pt idx="13">
                  <c:v>82.383519924745485</c:v>
                </c:pt>
                <c:pt idx="14">
                  <c:v>109.82354070335226</c:v>
                </c:pt>
                <c:pt idx="15">
                  <c:v>146.43353271796309</c:v>
                </c:pt>
                <c:pt idx="16">
                  <c:v>136.74439615020125</c:v>
                </c:pt>
                <c:pt idx="17">
                  <c:v>150.8479822682726</c:v>
                </c:pt>
                <c:pt idx="18">
                  <c:v>164.9201430691173</c:v>
                </c:pt>
                <c:pt idx="19">
                  <c:v>178.96393954042523</c:v>
                </c:pt>
                <c:pt idx="20">
                  <c:v>192.98191227692271</c:v>
                </c:pt>
                <c:pt idx="21">
                  <c:v>206.97620217195154</c:v>
                </c:pt>
                <c:pt idx="22">
                  <c:v>220.94863667100969</c:v>
                </c:pt>
                <c:pt idx="23">
                  <c:v>234.90079301668541</c:v>
                </c:pt>
                <c:pt idx="24">
                  <c:v>248.83404565355144</c:v>
                </c:pt>
                <c:pt idx="25">
                  <c:v>262.74960244358533</c:v>
                </c:pt>
                <c:pt idx="26">
                  <c:v>238.25988380778412</c:v>
                </c:pt>
                <c:pt idx="27">
                  <c:v>255.71013753254624</c:v>
                </c:pt>
                <c:pt idx="28">
                  <c:v>273.13345286091038</c:v>
                </c:pt>
                <c:pt idx="29">
                  <c:v>290.53178985560896</c:v>
                </c:pt>
                <c:pt idx="30">
                  <c:v>307.90685461043876</c:v>
                </c:pt>
                <c:pt idx="31">
                  <c:v>325.26014493454335</c:v>
                </c:pt>
                <c:pt idx="32">
                  <c:v>342.59298576956922</c:v>
                </c:pt>
                <c:pt idx="33">
                  <c:v>359.90655706035318</c:v>
                </c:pt>
                <c:pt idx="34">
                  <c:v>377.20191598007676</c:v>
                </c:pt>
                <c:pt idx="35">
                  <c:v>394.48001486506843</c:v>
                </c:pt>
                <c:pt idx="36">
                  <c:v>350.58619263421946</c:v>
                </c:pt>
                <c:pt idx="37">
                  <c:v>371.54960739396319</c:v>
                </c:pt>
                <c:pt idx="38">
                  <c:v>392.48724056448413</c:v>
                </c:pt>
                <c:pt idx="39">
                  <c:v>413.40066008140508</c:v>
                </c:pt>
                <c:pt idx="40">
                  <c:v>434.29126237791121</c:v>
                </c:pt>
                <c:pt idx="41">
                  <c:v>455.16029866004845</c:v>
                </c:pt>
                <c:pt idx="42">
                  <c:v>476.00889611215507</c:v>
                </c:pt>
                <c:pt idx="43">
                  <c:v>496.83807519423482</c:v>
                </c:pt>
                <c:pt idx="44">
                  <c:v>517.64876388835921</c:v>
                </c:pt>
                <c:pt idx="45">
                  <c:v>538.44180953565876</c:v>
                </c:pt>
                <c:pt idx="46">
                  <c:v>475.18194723455554</c:v>
                </c:pt>
                <c:pt idx="47">
                  <c:v>499.48170885873793</c:v>
                </c:pt>
                <c:pt idx="48">
                  <c:v>523.75645200359168</c:v>
                </c:pt>
                <c:pt idx="49">
                  <c:v>548.00749806060514</c:v>
                </c:pt>
                <c:pt idx="50">
                  <c:v>572.23604205126276</c:v>
                </c:pt>
                <c:pt idx="51">
                  <c:v>596.4431696582451</c:v>
                </c:pt>
                <c:pt idx="52">
                  <c:v>620.62987134965522</c:v>
                </c:pt>
                <c:pt idx="53">
                  <c:v>644.79705418857907</c:v>
                </c:pt>
                <c:pt idx="54">
                  <c:v>668.94555178150802</c:v>
                </c:pt>
                <c:pt idx="55">
                  <c:v>693.07613271681612</c:v>
                </c:pt>
                <c:pt idx="56">
                  <c:v>1.3525069634579169E-12</c:v>
                </c:pt>
                <c:pt idx="57">
                  <c:v>1.3525069634579169E-12</c:v>
                </c:pt>
                <c:pt idx="58">
                  <c:v>1.3525069634579169E-12</c:v>
                </c:pt>
                <c:pt idx="59">
                  <c:v>1.3525069634579169E-12</c:v>
                </c:pt>
                <c:pt idx="60">
                  <c:v>1.3525069634579169E-12</c:v>
                </c:pt>
                <c:pt idx="61">
                  <c:v>1.3525069634579169E-12</c:v>
                </c:pt>
                <c:pt idx="62">
                  <c:v>1.3525069634579169E-12</c:v>
                </c:pt>
                <c:pt idx="63">
                  <c:v>1.3525069634579169E-12</c:v>
                </c:pt>
                <c:pt idx="64">
                  <c:v>1.3525069634579169E-12</c:v>
                </c:pt>
                <c:pt idx="65">
                  <c:v>1.3525069634579169E-12</c:v>
                </c:pt>
                <c:pt idx="66">
                  <c:v>1.3525069634579169E-12</c:v>
                </c:pt>
                <c:pt idx="67">
                  <c:v>1.3525069634579169E-12</c:v>
                </c:pt>
                <c:pt idx="68">
                  <c:v>1.3525069634579169E-12</c:v>
                </c:pt>
                <c:pt idx="69">
                  <c:v>1.3525069634579169E-12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309" t="s">
        <v>291</v>
      </c>
      <c r="C12" s="309"/>
      <c r="D12" s="309"/>
      <c r="E12" s="309"/>
      <c r="F12" s="309"/>
      <c r="G12" s="309"/>
      <c r="H12" s="309"/>
      <c r="I12" s="309"/>
      <c r="J12" s="309"/>
      <c r="K12" s="309"/>
      <c r="L12" s="309"/>
      <c r="M12" s="309"/>
    </row>
    <row r="13" spans="2:13" ht="15" customHeight="1" x14ac:dyDescent="0.2">
      <c r="B13" s="309"/>
      <c r="C13" s="309"/>
      <c r="D13" s="309"/>
      <c r="E13" s="309"/>
      <c r="F13" s="309"/>
      <c r="G13" s="309"/>
      <c r="H13" s="309"/>
      <c r="I13" s="309"/>
      <c r="J13" s="309"/>
      <c r="K13" s="309"/>
      <c r="L13" s="309"/>
      <c r="M13" s="309"/>
    </row>
    <row r="14" spans="2:13" ht="15" customHeight="1" x14ac:dyDescent="0.2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</row>
    <row r="15" spans="2:13" ht="18.75" customHeight="1" x14ac:dyDescent="0.2">
      <c r="B15" s="309"/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</row>
    <row r="16" spans="2:13" ht="18.75" customHeight="1" x14ac:dyDescent="0.2">
      <c r="B16" s="309"/>
      <c r="C16" s="309"/>
      <c r="D16" s="309"/>
      <c r="E16" s="309"/>
      <c r="F16" s="309"/>
      <c r="G16" s="309"/>
      <c r="H16" s="309"/>
      <c r="I16" s="309"/>
      <c r="J16" s="309"/>
      <c r="K16" s="309"/>
      <c r="L16" s="309"/>
      <c r="M16" s="309"/>
    </row>
    <row r="18" spans="2:13" ht="12" customHeight="1" x14ac:dyDescent="0.2">
      <c r="B18" s="309" t="s">
        <v>292</v>
      </c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</row>
    <row r="19" spans="2:13" ht="12" customHeight="1" x14ac:dyDescent="0.2">
      <c r="B19" s="309"/>
      <c r="C19" s="309"/>
      <c r="D19" s="309"/>
      <c r="E19" s="309"/>
      <c r="F19" s="309"/>
      <c r="G19" s="309"/>
      <c r="H19" s="309"/>
      <c r="I19" s="309"/>
      <c r="J19" s="309"/>
      <c r="K19" s="309"/>
      <c r="L19" s="309"/>
      <c r="M19" s="309"/>
    </row>
    <row r="20" spans="2:13" ht="12" customHeight="1" x14ac:dyDescent="0.2">
      <c r="B20" s="309"/>
      <c r="C20" s="309"/>
      <c r="D20" s="309"/>
      <c r="E20" s="309"/>
      <c r="F20" s="309"/>
      <c r="G20" s="309"/>
      <c r="H20" s="309"/>
      <c r="I20" s="309"/>
      <c r="J20" s="309"/>
      <c r="K20" s="309"/>
      <c r="L20" s="309"/>
      <c r="M20" s="309"/>
    </row>
    <row r="21" spans="2:13" ht="12" customHeight="1" x14ac:dyDescent="0.2">
      <c r="B21" s="309"/>
      <c r="C21" s="309"/>
      <c r="D21" s="309"/>
      <c r="E21" s="309"/>
      <c r="F21" s="309"/>
      <c r="G21" s="309"/>
      <c r="H21" s="309"/>
      <c r="I21" s="309"/>
      <c r="J21" s="309"/>
      <c r="K21" s="309"/>
      <c r="L21" s="309"/>
      <c r="M21" s="309"/>
    </row>
    <row r="22" spans="2:13" ht="12" customHeight="1" x14ac:dyDescent="0.2">
      <c r="B22" s="309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309"/>
    </row>
    <row r="23" spans="2:13" ht="12" customHeight="1" x14ac:dyDescent="0.2">
      <c r="B23" s="309"/>
      <c r="C23" s="309"/>
      <c r="D23" s="309"/>
      <c r="E23" s="309"/>
      <c r="F23" s="309"/>
      <c r="G23" s="309"/>
      <c r="H23" s="309"/>
      <c r="I23" s="309"/>
      <c r="J23" s="309"/>
      <c r="K23" s="309"/>
      <c r="L23" s="309"/>
      <c r="M23" s="309"/>
    </row>
    <row r="24" spans="2:13" ht="12" customHeight="1" x14ac:dyDescent="0.2">
      <c r="B24" s="309"/>
      <c r="C24" s="309"/>
      <c r="D24" s="309"/>
      <c r="E24" s="309"/>
      <c r="F24" s="309"/>
      <c r="G24" s="309"/>
      <c r="H24" s="309"/>
      <c r="I24" s="309"/>
      <c r="J24" s="309"/>
      <c r="K24" s="309"/>
      <c r="L24" s="309"/>
      <c r="M24" s="309"/>
    </row>
    <row r="25" spans="2:13" ht="12" customHeight="1" x14ac:dyDescent="0.2">
      <c r="B25" s="309"/>
      <c r="C25" s="309"/>
      <c r="D25" s="309"/>
      <c r="E25" s="309"/>
      <c r="F25" s="309"/>
      <c r="G25" s="309"/>
      <c r="H25" s="309"/>
      <c r="I25" s="309"/>
      <c r="J25" s="309"/>
      <c r="K25" s="309"/>
      <c r="L25" s="309"/>
      <c r="M25" s="309"/>
    </row>
    <row r="26" spans="2:13" ht="12" customHeight="1" x14ac:dyDescent="0.2">
      <c r="B26" s="309"/>
      <c r="C26" s="309"/>
      <c r="D26" s="309"/>
      <c r="E26" s="309"/>
      <c r="F26" s="309"/>
      <c r="G26" s="309"/>
      <c r="H26" s="309"/>
      <c r="I26" s="309"/>
      <c r="J26" s="309"/>
      <c r="K26" s="309"/>
      <c r="L26" s="309"/>
      <c r="M26" s="309"/>
    </row>
    <row r="27" spans="2:13" ht="12" customHeight="1" x14ac:dyDescent="0.2">
      <c r="B27" s="309"/>
      <c r="C27" s="309"/>
      <c r="D27" s="309"/>
      <c r="E27" s="309"/>
      <c r="F27" s="309"/>
      <c r="G27" s="309"/>
      <c r="H27" s="309"/>
      <c r="I27" s="309"/>
      <c r="J27" s="309"/>
      <c r="K27" s="309"/>
      <c r="L27" s="309"/>
      <c r="M27" s="309"/>
    </row>
    <row r="28" spans="2:13" ht="12" customHeight="1" x14ac:dyDescent="0.2">
      <c r="B28" s="309"/>
      <c r="C28" s="309"/>
      <c r="D28" s="309"/>
      <c r="E28" s="309"/>
      <c r="F28" s="309"/>
      <c r="G28" s="309"/>
      <c r="H28" s="309"/>
      <c r="I28" s="309"/>
      <c r="J28" s="309"/>
      <c r="K28" s="309"/>
      <c r="L28" s="309"/>
      <c r="M28" s="309"/>
    </row>
    <row r="29" spans="2:13" ht="12" customHeight="1" x14ac:dyDescent="0.2">
      <c r="B29" s="309"/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</row>
    <row r="30" spans="2:13" ht="12" customHeight="1" x14ac:dyDescent="0.2">
      <c r="B30" s="309"/>
      <c r="C30" s="309"/>
      <c r="D30" s="309"/>
      <c r="E30" s="309"/>
      <c r="F30" s="309"/>
      <c r="G30" s="309"/>
      <c r="H30" s="309"/>
      <c r="I30" s="309"/>
      <c r="J30" s="309"/>
      <c r="K30" s="309"/>
      <c r="L30" s="309"/>
      <c r="M30" s="309"/>
    </row>
    <row r="31" spans="2:13" ht="12" customHeight="1" x14ac:dyDescent="0.2">
      <c r="B31" s="309"/>
      <c r="C31" s="309"/>
      <c r="D31" s="309"/>
      <c r="E31" s="309"/>
      <c r="F31" s="309"/>
      <c r="G31" s="309"/>
      <c r="H31" s="309"/>
      <c r="I31" s="309"/>
      <c r="J31" s="309"/>
      <c r="K31" s="309"/>
      <c r="L31" s="309"/>
      <c r="M31" s="30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0" zoomScale="80" zoomScaleNormal="80" workbookViewId="0">
      <selection activeCell="F22" sqref="F22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314" t="s">
        <v>190</v>
      </c>
      <c r="D1" s="314"/>
      <c r="E1" s="31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315" t="s">
        <v>192</v>
      </c>
      <c r="C3" s="316"/>
      <c r="D3" s="316"/>
      <c r="E3" s="316"/>
      <c r="F3" s="317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21" t="s">
        <v>231</v>
      </c>
      <c r="B5" s="321"/>
      <c r="C5" s="26">
        <v>6.89</v>
      </c>
      <c r="D5" s="322" t="s">
        <v>229</v>
      </c>
      <c r="E5" s="323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19" t="s">
        <v>226</v>
      </c>
      <c r="B7" s="319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8</v>
      </c>
      <c r="C9" s="35">
        <v>0.8</v>
      </c>
      <c r="D9" s="36">
        <f t="shared" ref="D9:D18" si="0">C9*$C$5</f>
        <v>5.5120000000000005</v>
      </c>
      <c r="E9" s="37">
        <v>55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23</v>
      </c>
      <c r="C10" s="35">
        <v>0.1</v>
      </c>
      <c r="D10" s="36">
        <f t="shared" si="0"/>
        <v>0.68900000000000006</v>
      </c>
      <c r="E10" s="37">
        <v>55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29</v>
      </c>
      <c r="C11" s="35">
        <v>0.1</v>
      </c>
      <c r="D11" s="36">
        <f t="shared" si="0"/>
        <v>0.68900000000000006</v>
      </c>
      <c r="E11" s="37">
        <v>55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6.8900000000000006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18" t="s">
        <v>232</v>
      </c>
      <c r="B22" s="318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20" t="s">
        <v>227</v>
      </c>
      <c r="B30" s="320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Châtaignier</v>
      </c>
      <c r="C32" s="25">
        <v>2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310" t="s">
        <v>186</v>
      </c>
      <c r="D34" s="310"/>
      <c r="E34" s="311" t="s">
        <v>187</v>
      </c>
      <c r="F34" s="312"/>
      <c r="G34" s="312"/>
      <c r="H34" s="313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292">
        <v>15</v>
      </c>
      <c r="B36" s="293">
        <v>119.57375</v>
      </c>
      <c r="C36" s="294">
        <v>1</v>
      </c>
      <c r="D36" s="293">
        <v>20</v>
      </c>
      <c r="E36" s="295">
        <v>0</v>
      </c>
      <c r="F36" s="295">
        <v>0</v>
      </c>
      <c r="G36" s="295">
        <v>0</v>
      </c>
      <c r="H36" s="295">
        <v>1</v>
      </c>
      <c r="I36" s="52">
        <f>IFERROR(B36/A36,"")</f>
        <v>7.9715833333333332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292">
        <v>25</v>
      </c>
      <c r="B37" s="293">
        <v>217.85774999999995</v>
      </c>
      <c r="C37" s="294">
        <v>2</v>
      </c>
      <c r="D37" s="293">
        <v>36.309624999999997</v>
      </c>
      <c r="E37" s="295">
        <v>0.7</v>
      </c>
      <c r="F37" s="295">
        <v>0</v>
      </c>
      <c r="G37" s="295">
        <v>0</v>
      </c>
      <c r="H37" s="295">
        <v>0.3</v>
      </c>
      <c r="I37" s="56">
        <f t="shared" ref="I37:I55" si="1">IF(A37&lt;&gt;0,(B37-(B36-D36))/(A37-A36),"")</f>
        <v>11.828399999999995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292">
        <v>35</v>
      </c>
      <c r="B38" s="293">
        <v>330.732125</v>
      </c>
      <c r="C38" s="294">
        <v>3</v>
      </c>
      <c r="D38" s="293">
        <v>55.12202083333333</v>
      </c>
      <c r="E38" s="295">
        <v>0.7</v>
      </c>
      <c r="F38" s="295">
        <v>0</v>
      </c>
      <c r="G38" s="295">
        <v>0</v>
      </c>
      <c r="H38" s="295">
        <v>0.3</v>
      </c>
      <c r="I38" s="56">
        <f t="shared" si="1"/>
        <v>14.918400000000002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292">
        <v>45</v>
      </c>
      <c r="B39" s="293">
        <v>455.69410416666676</v>
      </c>
      <c r="C39" s="294">
        <v>4</v>
      </c>
      <c r="D39" s="293">
        <v>75.949017361111132</v>
      </c>
      <c r="E39" s="295">
        <v>0.9</v>
      </c>
      <c r="F39" s="295">
        <v>0</v>
      </c>
      <c r="G39" s="295">
        <v>0</v>
      </c>
      <c r="H39" s="295">
        <v>0.1</v>
      </c>
      <c r="I39" s="52">
        <f t="shared" si="1"/>
        <v>18.008400000000012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292">
        <v>55</v>
      </c>
      <c r="B40" s="293">
        <v>590.64383680555557</v>
      </c>
      <c r="C40" s="294" t="s">
        <v>324</v>
      </c>
      <c r="D40" s="293">
        <v>590.64383680555557</v>
      </c>
      <c r="E40" s="295">
        <v>0.9</v>
      </c>
      <c r="F40" s="295">
        <v>0</v>
      </c>
      <c r="G40" s="295">
        <v>0</v>
      </c>
      <c r="H40" s="295">
        <v>0.1</v>
      </c>
      <c r="I40" s="52">
        <f t="shared" si="1"/>
        <v>21.089874999999996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Erable sycomore</v>
      </c>
      <c r="C58" s="25">
        <v>2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310" t="s">
        <v>186</v>
      </c>
      <c r="D60" s="310"/>
      <c r="E60" s="311" t="s">
        <v>187</v>
      </c>
      <c r="F60" s="312"/>
      <c r="G60" s="312"/>
      <c r="H60" s="313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296">
        <v>15</v>
      </c>
      <c r="B62" s="297">
        <v>84</v>
      </c>
      <c r="C62" s="298">
        <v>1</v>
      </c>
      <c r="D62" s="297">
        <v>14</v>
      </c>
      <c r="E62" s="299">
        <v>0</v>
      </c>
      <c r="F62" s="299">
        <v>0</v>
      </c>
      <c r="G62" s="299">
        <v>0</v>
      </c>
      <c r="H62" s="299">
        <v>1</v>
      </c>
      <c r="I62" s="56">
        <f>IFERROR(B62/A62,"")</f>
        <v>5.6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300">
        <v>25</v>
      </c>
      <c r="B63" s="301">
        <v>153</v>
      </c>
      <c r="C63" s="302">
        <v>2</v>
      </c>
      <c r="D63" s="301">
        <v>25</v>
      </c>
      <c r="E63" s="303">
        <v>0.7</v>
      </c>
      <c r="F63" s="303">
        <v>0</v>
      </c>
      <c r="G63" s="303">
        <v>0</v>
      </c>
      <c r="H63" s="303">
        <v>0.3</v>
      </c>
      <c r="I63" s="52">
        <f>IF(A63&lt;&gt;0,(B63-(B62-D62))/(A63-A62),"")</f>
        <v>8.3000000000000007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300">
        <v>35</v>
      </c>
      <c r="B64" s="301">
        <v>232</v>
      </c>
      <c r="C64" s="302">
        <v>3</v>
      </c>
      <c r="D64" s="301">
        <v>39</v>
      </c>
      <c r="E64" s="303">
        <v>0.7</v>
      </c>
      <c r="F64" s="303">
        <v>0</v>
      </c>
      <c r="G64" s="303">
        <v>0</v>
      </c>
      <c r="H64" s="303">
        <v>0.3</v>
      </c>
      <c r="I64" s="52">
        <f>IF(A64&lt;&gt;0,(B64-(B63-D63))/(A64-A63),"")</f>
        <v>10.4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300">
        <v>45</v>
      </c>
      <c r="B65" s="301">
        <v>319</v>
      </c>
      <c r="C65" s="302">
        <v>4</v>
      </c>
      <c r="D65" s="301">
        <v>53</v>
      </c>
      <c r="E65" s="303">
        <v>0.9</v>
      </c>
      <c r="F65" s="303">
        <v>0</v>
      </c>
      <c r="G65" s="303">
        <v>0</v>
      </c>
      <c r="H65" s="303">
        <v>0.1</v>
      </c>
      <c r="I65" s="52">
        <f>IF(A65&lt;&gt;0,(B65-(B64-D64))/(A65-A64),"")</f>
        <v>12.6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300">
        <v>55</v>
      </c>
      <c r="B66" s="301">
        <v>413</v>
      </c>
      <c r="C66" s="302" t="s">
        <v>324</v>
      </c>
      <c r="D66" s="301">
        <v>413</v>
      </c>
      <c r="E66" s="303">
        <v>0.9</v>
      </c>
      <c r="F66" s="303">
        <v>0</v>
      </c>
      <c r="G66" s="303">
        <v>0</v>
      </c>
      <c r="H66" s="303">
        <v>0.1</v>
      </c>
      <c r="I66" s="52">
        <f t="shared" ref="I66:I81" si="2">IF(A66&lt;&gt;0,(B66-(B65-D65))/(A66-A65),"")</f>
        <v>14.7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Merisier</v>
      </c>
      <c r="C84" s="25">
        <v>2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310" t="s">
        <v>186</v>
      </c>
      <c r="D86" s="310"/>
      <c r="E86" s="311" t="s">
        <v>187</v>
      </c>
      <c r="F86" s="312"/>
      <c r="G86" s="312"/>
      <c r="H86" s="313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304">
        <v>15</v>
      </c>
      <c r="B88" s="305">
        <v>84</v>
      </c>
      <c r="C88" s="298">
        <v>1</v>
      </c>
      <c r="D88" s="305">
        <v>14</v>
      </c>
      <c r="E88" s="299">
        <v>0</v>
      </c>
      <c r="F88" s="299">
        <v>0</v>
      </c>
      <c r="G88" s="299">
        <v>0</v>
      </c>
      <c r="H88" s="299">
        <v>1</v>
      </c>
      <c r="I88" s="56">
        <f>IFERROR(B88/A88,"")</f>
        <v>5.6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306">
        <v>25</v>
      </c>
      <c r="B89" s="307">
        <v>153</v>
      </c>
      <c r="C89" s="302">
        <v>2</v>
      </c>
      <c r="D89" s="307">
        <v>25</v>
      </c>
      <c r="E89" s="303">
        <v>0.7</v>
      </c>
      <c r="F89" s="303">
        <v>0</v>
      </c>
      <c r="G89" s="303">
        <v>0</v>
      </c>
      <c r="H89" s="303">
        <v>0.3</v>
      </c>
      <c r="I89" s="56">
        <f>IF(A89&lt;&gt;0,(B89-(B88-D88))/(A89-A88),"")</f>
        <v>8.3000000000000007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306">
        <v>35</v>
      </c>
      <c r="B90" s="307">
        <v>232</v>
      </c>
      <c r="C90" s="302">
        <v>3</v>
      </c>
      <c r="D90" s="307">
        <v>39</v>
      </c>
      <c r="E90" s="303">
        <v>0.7</v>
      </c>
      <c r="F90" s="303">
        <v>0</v>
      </c>
      <c r="G90" s="303">
        <v>0</v>
      </c>
      <c r="H90" s="303">
        <v>0.3</v>
      </c>
      <c r="I90" s="56">
        <f>IF(A90&lt;&gt;0,(B90-(B89-D89))/(A90-A89),"")</f>
        <v>10.4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306">
        <v>45</v>
      </c>
      <c r="B91" s="307">
        <v>319</v>
      </c>
      <c r="C91" s="302">
        <v>4</v>
      </c>
      <c r="D91" s="307">
        <v>53</v>
      </c>
      <c r="E91" s="303">
        <v>0.9</v>
      </c>
      <c r="F91" s="303">
        <v>0</v>
      </c>
      <c r="G91" s="303">
        <v>0</v>
      </c>
      <c r="H91" s="303">
        <v>0.1</v>
      </c>
      <c r="I91" s="56">
        <f t="shared" ref="I91:I107" si="3">IF(A91&lt;&gt;0,(B91-(B90-D90))/(A91-A90),"")</f>
        <v>12.6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306">
        <v>55</v>
      </c>
      <c r="B92" s="307">
        <v>413</v>
      </c>
      <c r="C92" s="302" t="s">
        <v>324</v>
      </c>
      <c r="D92" s="307">
        <v>413</v>
      </c>
      <c r="E92" s="303">
        <v>0.9</v>
      </c>
      <c r="F92" s="303">
        <v>0</v>
      </c>
      <c r="G92" s="303">
        <v>0</v>
      </c>
      <c r="H92" s="303">
        <v>0.1</v>
      </c>
      <c r="I92" s="56">
        <f t="shared" si="3"/>
        <v>14.7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310" t="s">
        <v>186</v>
      </c>
      <c r="D112" s="310"/>
      <c r="E112" s="311" t="s">
        <v>187</v>
      </c>
      <c r="F112" s="312"/>
      <c r="G112" s="312"/>
      <c r="H112" s="313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310" t="s">
        <v>186</v>
      </c>
      <c r="D138" s="310"/>
      <c r="E138" s="311" t="s">
        <v>187</v>
      </c>
      <c r="F138" s="312"/>
      <c r="G138" s="312"/>
      <c r="H138" s="313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310" t="s">
        <v>186</v>
      </c>
      <c r="D164" s="310"/>
      <c r="E164" s="311" t="s">
        <v>187</v>
      </c>
      <c r="F164" s="312"/>
      <c r="G164" s="312"/>
      <c r="H164" s="313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310" t="s">
        <v>186</v>
      </c>
      <c r="D190" s="310"/>
      <c r="E190" s="311" t="s">
        <v>187</v>
      </c>
      <c r="F190" s="312"/>
      <c r="G190" s="312"/>
      <c r="H190" s="313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310" t="s">
        <v>186</v>
      </c>
      <c r="D216" s="310"/>
      <c r="E216" s="311" t="s">
        <v>187</v>
      </c>
      <c r="F216" s="312"/>
      <c r="G216" s="312"/>
      <c r="H216" s="313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310" t="s">
        <v>186</v>
      </c>
      <c r="D242" s="310"/>
      <c r="E242" s="311" t="s">
        <v>187</v>
      </c>
      <c r="F242" s="312"/>
      <c r="G242" s="312"/>
      <c r="H242" s="313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310" t="s">
        <v>186</v>
      </c>
      <c r="D268" s="310"/>
      <c r="E268" s="311" t="s">
        <v>187</v>
      </c>
      <c r="F268" s="312"/>
      <c r="G268" s="312"/>
      <c r="H268" s="313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21" sqref="G21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25" t="s">
        <v>191</v>
      </c>
      <c r="C2" s="326"/>
      <c r="D2" s="326"/>
      <c r="E2" s="326"/>
      <c r="F2" s="326"/>
      <c r="G2" s="32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24"/>
      <c r="C4" s="324"/>
      <c r="D4" s="324"/>
      <c r="E4" s="324"/>
      <c r="F4" s="324"/>
      <c r="G4" s="32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111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31" t="s">
        <v>176</v>
      </c>
      <c r="C1" s="332"/>
      <c r="D1" s="332"/>
      <c r="E1" s="332"/>
      <c r="F1" s="332"/>
      <c r="G1" s="332"/>
      <c r="H1" s="333"/>
      <c r="I1" s="328" t="str">
        <f>IF('Données projet'!$B$9="","",'Données projet'!$B$9)</f>
        <v>Châtaignier</v>
      </c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30"/>
      <c r="AD1" s="329" t="str">
        <f>IF('Données projet'!$B$10="","",'Données projet'!$B$10)</f>
        <v>Erable sycomore</v>
      </c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30"/>
      <c r="AY1" s="328" t="str">
        <f>IF('Données projet'!$B$11="","",'Données projet'!$B$11)</f>
        <v>Merisier</v>
      </c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30"/>
      <c r="BT1" s="328" t="str">
        <f>IF('Données projet'!$B$12="","",'Données projet'!$B$12)</f>
        <v/>
      </c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329"/>
      <c r="CL1" s="329"/>
      <c r="CM1" s="329"/>
      <c r="CN1" s="330"/>
      <c r="CO1" s="328" t="str">
        <f>IF('Données projet'!$B$13="","",'Données projet'!$B$13)</f>
        <v/>
      </c>
      <c r="CP1" s="329"/>
      <c r="CQ1" s="329"/>
      <c r="CR1" s="329"/>
      <c r="CS1" s="329"/>
      <c r="CT1" s="329"/>
      <c r="CU1" s="329"/>
      <c r="CV1" s="329"/>
      <c r="CW1" s="329"/>
      <c r="CX1" s="329"/>
      <c r="CY1" s="329"/>
      <c r="CZ1" s="329"/>
      <c r="DA1" s="329"/>
      <c r="DB1" s="329"/>
      <c r="DC1" s="329"/>
      <c r="DD1" s="329"/>
      <c r="DE1" s="329"/>
      <c r="DF1" s="329"/>
      <c r="DG1" s="329"/>
      <c r="DH1" s="329"/>
      <c r="DI1" s="330"/>
      <c r="DJ1" s="328" t="str">
        <f>IF('Données projet'!$B$14="","",'Données projet'!$B$14)</f>
        <v/>
      </c>
      <c r="DK1" s="329"/>
      <c r="DL1" s="329"/>
      <c r="DM1" s="329"/>
      <c r="DN1" s="329"/>
      <c r="DO1" s="329"/>
      <c r="DP1" s="329"/>
      <c r="DQ1" s="329"/>
      <c r="DR1" s="329"/>
      <c r="DS1" s="329"/>
      <c r="DT1" s="329"/>
      <c r="DU1" s="329"/>
      <c r="DV1" s="329"/>
      <c r="DW1" s="329"/>
      <c r="DX1" s="329"/>
      <c r="DY1" s="329"/>
      <c r="DZ1" s="329"/>
      <c r="EA1" s="329"/>
      <c r="EB1" s="329"/>
      <c r="EC1" s="329"/>
      <c r="ED1" s="330"/>
      <c r="EE1" s="328" t="str">
        <f>IF('Données projet'!$B$15="","",'Données projet'!$B$15)</f>
        <v/>
      </c>
      <c r="EF1" s="329"/>
      <c r="EG1" s="329"/>
      <c r="EH1" s="329"/>
      <c r="EI1" s="329"/>
      <c r="EJ1" s="329"/>
      <c r="EK1" s="329"/>
      <c r="EL1" s="329"/>
      <c r="EM1" s="329"/>
      <c r="EN1" s="329"/>
      <c r="EO1" s="329"/>
      <c r="EP1" s="329"/>
      <c r="EQ1" s="329"/>
      <c r="ER1" s="329"/>
      <c r="ES1" s="329"/>
      <c r="ET1" s="329"/>
      <c r="EU1" s="329"/>
      <c r="EV1" s="329"/>
      <c r="EW1" s="329"/>
      <c r="EX1" s="329"/>
      <c r="EY1" s="330"/>
      <c r="EZ1" s="328" t="str">
        <f>IF('Données projet'!$B$16="","",'Données projet'!$B$16)</f>
        <v/>
      </c>
      <c r="FA1" s="329"/>
      <c r="FB1" s="329"/>
      <c r="FC1" s="329"/>
      <c r="FD1" s="329"/>
      <c r="FE1" s="329"/>
      <c r="FF1" s="329"/>
      <c r="FG1" s="329"/>
      <c r="FH1" s="329"/>
      <c r="FI1" s="329"/>
      <c r="FJ1" s="329"/>
      <c r="FK1" s="329"/>
      <c r="FL1" s="329"/>
      <c r="FM1" s="329"/>
      <c r="FN1" s="329"/>
      <c r="FO1" s="329"/>
      <c r="FP1" s="329"/>
      <c r="FQ1" s="329"/>
      <c r="FR1" s="329"/>
      <c r="FS1" s="329"/>
      <c r="FT1" s="330"/>
      <c r="FU1" s="328" t="str">
        <f>IF('Données projet'!$B$17="","",'Données projet'!$B$17)</f>
        <v/>
      </c>
      <c r="FV1" s="329"/>
      <c r="FW1" s="329"/>
      <c r="FX1" s="329"/>
      <c r="FY1" s="329"/>
      <c r="FZ1" s="329"/>
      <c r="GA1" s="329"/>
      <c r="GB1" s="329"/>
      <c r="GC1" s="329"/>
      <c r="GD1" s="329"/>
      <c r="GE1" s="329"/>
      <c r="GF1" s="329"/>
      <c r="GG1" s="329"/>
      <c r="GH1" s="329"/>
      <c r="GI1" s="329"/>
      <c r="GJ1" s="329"/>
      <c r="GK1" s="329"/>
      <c r="GL1" s="329"/>
      <c r="GM1" s="329"/>
      <c r="GN1" s="329"/>
      <c r="GO1" s="330"/>
      <c r="GP1" s="328" t="str">
        <f>IF('Données projet'!$B$18="","",'Données projet'!$B$18)</f>
        <v/>
      </c>
      <c r="GQ1" s="329"/>
      <c r="GR1" s="329"/>
      <c r="GS1" s="329"/>
      <c r="GT1" s="329"/>
      <c r="GU1" s="329"/>
      <c r="GV1" s="329"/>
      <c r="GW1" s="329"/>
      <c r="GX1" s="329"/>
      <c r="GY1" s="329"/>
      <c r="GZ1" s="329"/>
      <c r="HA1" s="329"/>
      <c r="HB1" s="329"/>
      <c r="HC1" s="329"/>
      <c r="HD1" s="329"/>
      <c r="HE1" s="329"/>
      <c r="HF1" s="329"/>
      <c r="HG1" s="329"/>
      <c r="HH1" s="329"/>
      <c r="HI1" s="329"/>
      <c r="HJ1" s="330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352.38614056474506</v>
      </c>
      <c r="T3" s="62">
        <f>IF('Données projet'!E9&gt;30,$R$33-$H$33,LOOKUP('Données projet'!$E$9,$A$3:$A$203,R3:R203)-LOOKUP('Données projet'!$E$9,$A$3:$A$203,$H$3:$H$203))</f>
        <v>378.20947420822085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263.69035859639422</v>
      </c>
      <c r="AO3" s="62">
        <f>IF('Données projet'!E10&gt;30,$AM$33-$H$33,LOOKUP('Données projet'!$E$10,$A$3:$A$203,AM3:AM203)-LOOKUP('Données projet'!$E$10,$A$3:$A$203,$H$3:$H$203))</f>
        <v>283.08545363666826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258.10018111196456</v>
      </c>
      <c r="BJ3" s="62">
        <f>IF('Données projet'!E11&gt;30,$BH$33-$H$33,LOOKUP('Données projet'!$E$11,$A$3:$A$203,BH3:BH203)-LOOKUP('Données projet'!$E$11,$A$3:$A$203,$H$3:$H$203))</f>
        <v>277.07615193566789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0.43991999999999998</v>
      </c>
      <c r="D4" s="12">
        <f>IFERROR(EXP(-1.0587+0.8836*LN(C4)+0.284),0)</f>
        <v>0.22306789656518672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5.1178013068189863</v>
      </c>
      <c r="H4" s="70">
        <f t="shared" ref="H4:H67" si="1">(B4+E4+F4)*44/12+(C4+D4)*0.475*44/12</f>
        <v>294.48803725318436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7.9715833333333332</v>
      </c>
      <c r="N4" s="14">
        <f>IF('Données projet'!$A$36&gt;35,N3+M4-V3,IF(A4&lt;'Données projet'!$A$36,$K$205^A4,IF(A4='Données projet'!$A$36,'Données projet'!$B$36,N3+M4-V3)))</f>
        <v>1.3756534974072696</v>
      </c>
      <c r="O4" s="14">
        <f>N4*VLOOKUP('Données projet'!$B$9,Paramètres!$A$1:$I$89,3,0)*VLOOKUP('Données projet'!$B$9,Paramètres!$A$1:$I$89,5,0)</f>
        <v>1.0086291442990101</v>
      </c>
      <c r="P4" s="14">
        <f>EXP(-1.0587+0.8836*LN(O4)+0.284)</f>
        <v>0.46435404140769254</v>
      </c>
      <c r="Q4" s="22">
        <f t="shared" ref="Q4:Q34" si="2">(O4+P4)*0.475*44/12</f>
        <v>2.5654457151058403</v>
      </c>
      <c r="R4" s="62">
        <f t="shared" si="0"/>
        <v>295.89877904843917</v>
      </c>
      <c r="S4" s="62">
        <f ca="1">AVERAGE(OFFSET($R$3,0,0,'Données projet'!$E$9+1,1))-AVERAGE(OFFSET($H$3,0,0,'Données projet'!$E$9+1,1))</f>
        <v>352.38614056474506</v>
      </c>
      <c r="T4" s="62">
        <f>$T$3</f>
        <v>378.20947420822085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5.6</v>
      </c>
      <c r="AI4" s="14">
        <f>IF('Données projet'!$A$62&gt;35,AI3+AH4-AQ3,IF(A4&lt;'Données projet'!$A$62,$AF$205^A4,IF(A4='Données projet'!$A$62,'Données projet'!$B$62,AI3+AH4-AQ3)))</f>
        <v>1.3436473060779299</v>
      </c>
      <c r="AJ4" s="14">
        <f>AI4*VLOOKUP('Données projet'!$B$10,Paramètres!$A$1:$I$89,3,0)*VLOOKUP('Données projet'!$B$10,Paramètres!$A$1:$I$89,5,0)</f>
        <v>1.069005796715601</v>
      </c>
      <c r="AK4" s="14">
        <f>EXP(-1.0587+0.8836*LN(AJ4)+0.284)</f>
        <v>0.48883111983551825</v>
      </c>
      <c r="AL4" s="22">
        <f t="shared" ref="AL4:AL67" si="4">(AJ4+AK4)*0.475*44/12</f>
        <v>2.7132326296598657</v>
      </c>
      <c r="AM4" s="62">
        <f t="shared" ref="AM4:AM67" si="5">AL4+(AD4+AE4)*44/12</f>
        <v>296.04656596299316</v>
      </c>
      <c r="AN4" s="62">
        <f ca="1">AVERAGE(OFFSET($AM$3,0,0,'Données projet'!$E$10+1,1))-AVERAGE(OFFSET($H$3,0,0,'Données projet'!$E$10+1,1))</f>
        <v>263.69035859639422</v>
      </c>
      <c r="AO4" s="62">
        <f>$AO$3</f>
        <v>283.08545363666826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5.6</v>
      </c>
      <c r="BD4" s="13">
        <f>IF('Données projet'!$A$88&gt;35,BD3+BC4-BL3,IF(A4&lt;'Données projet'!$A$88,$BA$205^A4,IF(A4='Données projet'!$A$88,'Données projet'!$B$88,BD3+BC4-BL3)))</f>
        <v>1.3436473060779299</v>
      </c>
      <c r="BE4" s="14">
        <f>BD4*VLOOKUP('Données projet'!$B$11,Paramètres!$A$1:$I$89,3,0)*VLOOKUP('Données projet'!$B$11,Paramètres!$A$1:$I$89,5,0)</f>
        <v>1.0480448987407853</v>
      </c>
      <c r="BF4" s="14">
        <f>EXP(-1.0587+0.8836*LN(BE4)+0.284)</f>
        <v>0.48035214490240447</v>
      </c>
      <c r="BG4" s="22">
        <f t="shared" ref="BG4:BG67" si="7">(BE4+BF4)*0.475*44/12</f>
        <v>2.661958184345222</v>
      </c>
      <c r="BH4" s="62">
        <f t="shared" ref="BH4:BH67" si="8">BG4+(AY4+AZ4)*44/12</f>
        <v>295.99529151767854</v>
      </c>
      <c r="BI4" s="62">
        <f ca="1">AVERAGE(OFFSET($BH$3,0,0,'Données projet'!$E$11+1,1))-AVERAGE(OFFSET($H$3,0,0,'Données projet'!$E$11+1,1))</f>
        <v>258.10018111196456</v>
      </c>
      <c r="BJ4" s="62">
        <f>$BJ$3</f>
        <v>277.07615193566789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0.87983999999999996</v>
      </c>
      <c r="D5" s="12">
        <f t="shared" ref="D5:D68" si="32">IFERROR(EXP(-1.0587+0.8836*LN(C5)+0.284),0)</f>
        <v>0.41155433090549082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9.9686579929546664</v>
      </c>
      <c r="H5" s="70">
        <f t="shared" si="1"/>
        <v>295.58251179299373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7.9715833333333332</v>
      </c>
      <c r="N5" s="14">
        <f>IF('Données projet'!$A$36&gt;35,N4+M5-V4,IF(A5&lt;'Données projet'!$A$36,$K$205^A5,IF(A5='Données projet'!$A$36,'Données projet'!$B$36,N4+M5-V4)))</f>
        <v>1.8924225449288528</v>
      </c>
      <c r="O5" s="14">
        <f>N5*VLOOKUP('Données projet'!$B$9,Paramètres!$A$1:$I$89,3,0)*VLOOKUP('Données projet'!$B$9,Paramètres!$A$1:$I$89,5,0)</f>
        <v>1.3875242099418348</v>
      </c>
      <c r="P5" s="14">
        <f t="shared" ref="P5:P68" si="33">EXP(-1.0587+0.8836*LN(O5)+0.284)</f>
        <v>0.6155110189604438</v>
      </c>
      <c r="Q5" s="22">
        <f t="shared" si="2"/>
        <v>3.488619690338135</v>
      </c>
      <c r="R5" s="62">
        <f t="shared" si="0"/>
        <v>296.82195302367143</v>
      </c>
      <c r="S5" s="62">
        <f ca="1">AVERAGE(OFFSET($R$3,0,0,'Données projet'!$E$9+1,1))-AVERAGE(OFFSET($H$3,0,0,'Données projet'!$E$9+1,1))</f>
        <v>352.38614056474506</v>
      </c>
      <c r="T5" s="62">
        <f t="shared" ref="T5:T68" si="34">$T$3</f>
        <v>378.20947420822085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5.6</v>
      </c>
      <c r="AI5" s="14">
        <f>IF('Données projet'!$A$62&gt;35,AI4+AH5-AQ4,IF(A5&lt;'Données projet'!$A$62,$AF$205^A5,IF(A5='Données projet'!$A$62,'Données projet'!$B$62,AI4+AH5-AQ4)))</f>
        <v>1.8053880831304783</v>
      </c>
      <c r="AJ5" s="14">
        <f>AI5*VLOOKUP('Données projet'!$B$10,Paramètres!$A$1:$I$89,3,0)*VLOOKUP('Données projet'!$B$10,Paramètres!$A$1:$I$89,5,0)</f>
        <v>1.4363667589386084</v>
      </c>
      <c r="AK5" s="14">
        <f t="shared" ref="AK5:AK68" si="35">EXP(-1.0587+0.8836*LN(AJ5)+0.284)</f>
        <v>0.63461703333481456</v>
      </c>
      <c r="AL5" s="22">
        <f t="shared" si="4"/>
        <v>3.6069634382095441</v>
      </c>
      <c r="AM5" s="62">
        <f t="shared" si="5"/>
        <v>296.94029677154288</v>
      </c>
      <c r="AN5" s="62">
        <f ca="1">AVERAGE(OFFSET($AM$3,0,0,'Données projet'!$E$10+1,1))-AVERAGE(OFFSET($H$3,0,0,'Données projet'!$E$10+1,1))</f>
        <v>263.69035859639422</v>
      </c>
      <c r="AO5" s="62">
        <f t="shared" ref="AO5:AO68" si="36">$AO$3</f>
        <v>283.08545363666826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5.6</v>
      </c>
      <c r="BD5" s="13">
        <f>IF('Données projet'!$A$88&gt;35,BD4+BC5-BL4,IF(A5&lt;'Données projet'!$A$88,$BA$205^A5,IF(A5='Données projet'!$A$88,'Données projet'!$B$88,BD4+BC5-BL4)))</f>
        <v>1.8053880831304783</v>
      </c>
      <c r="BE5" s="14">
        <f>BD5*VLOOKUP('Données projet'!$B$11,Paramètres!$A$1:$I$89,3,0)*VLOOKUP('Données projet'!$B$11,Paramètres!$A$1:$I$89,5,0)</f>
        <v>1.4082027048417731</v>
      </c>
      <c r="BF5" s="14">
        <f t="shared" ref="BF5:BF68" si="37">EXP(-1.0587+0.8836*LN(BE5)+0.284)</f>
        <v>0.6236093423359611</v>
      </c>
      <c r="BG5" s="22">
        <f t="shared" si="7"/>
        <v>3.5387393155012199</v>
      </c>
      <c r="BH5" s="62">
        <f t="shared" si="8"/>
        <v>296.87207264883455</v>
      </c>
      <c r="BI5" s="62">
        <f ca="1">AVERAGE(OFFSET($BH$3,0,0,'Données projet'!$E$11+1,1))-AVERAGE(OFFSET($H$3,0,0,'Données projet'!$E$11+1,1))</f>
        <v>258.10018111196456</v>
      </c>
      <c r="BJ5" s="62">
        <f t="shared" ref="BJ5:BJ68" si="38">$BJ$3</f>
        <v>277.07615193566789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1.31976</v>
      </c>
      <c r="D6" s="12">
        <f t="shared" si="32"/>
        <v>0.58887268882797172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14.73330496639136</v>
      </c>
      <c r="H6" s="70">
        <f t="shared" si="1"/>
        <v>296.65753526637536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7.9715833333333332</v>
      </c>
      <c r="N6" s="14">
        <f>IF('Données projet'!$A$36&gt;35,N5+M6-V5,IF(A6&lt;'Données projet'!$A$36,$K$205^A6,IF(A6='Données projet'!$A$36,'Données projet'!$B$36,N5+M6-V5)))</f>
        <v>2.603317692503742</v>
      </c>
      <c r="O6" s="14">
        <f>N6*VLOOKUP('Données projet'!$B$9,Paramètres!$A$1:$I$89,3,0)*VLOOKUP('Données projet'!$B$9,Paramètres!$A$1:$I$89,5,0)</f>
        <v>1.9087525321437437</v>
      </c>
      <c r="P6" s="14">
        <f t="shared" si="33"/>
        <v>0.81587276232855832</v>
      </c>
      <c r="Q6" s="22">
        <f t="shared" si="2"/>
        <v>4.7453890545392596</v>
      </c>
      <c r="R6" s="62">
        <f t="shared" si="0"/>
        <v>298.07872238787257</v>
      </c>
      <c r="S6" s="62">
        <f ca="1">AVERAGE(OFFSET($R$3,0,0,'Données projet'!$E$9+1,1))-AVERAGE(OFFSET($H$3,0,0,'Données projet'!$E$9+1,1))</f>
        <v>352.38614056474506</v>
      </c>
      <c r="T6" s="62">
        <f t="shared" si="34"/>
        <v>378.20947420822085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5.6</v>
      </c>
      <c r="AI6" s="14">
        <f>IF('Données projet'!$A$62&gt;35,AI5+AH6-AQ5,IF(A6&lt;'Données projet'!$A$62,$AF$205^A6,IF(A6='Données projet'!$A$62,'Données projet'!$B$62,AI5+AH6-AQ5)))</f>
        <v>2.4258048343234648</v>
      </c>
      <c r="AJ6" s="14">
        <f>AI6*VLOOKUP('Données projet'!$B$10,Paramètres!$A$1:$I$89,3,0)*VLOOKUP('Données projet'!$B$10,Paramètres!$A$1:$I$89,5,0)</f>
        <v>1.9299703261877488</v>
      </c>
      <c r="AK6" s="14">
        <f t="shared" si="35"/>
        <v>0.82388121921164648</v>
      </c>
      <c r="AL6" s="22">
        <f t="shared" si="4"/>
        <v>4.7962914415706122</v>
      </c>
      <c r="AM6" s="62">
        <f t="shared" si="5"/>
        <v>298.1296247749039</v>
      </c>
      <c r="AN6" s="62">
        <f ca="1">AVERAGE(OFFSET($AM$3,0,0,'Données projet'!$E$10+1,1))-AVERAGE(OFFSET($H$3,0,0,'Données projet'!$E$10+1,1))</f>
        <v>263.69035859639422</v>
      </c>
      <c r="AO6" s="62">
        <f t="shared" si="36"/>
        <v>283.08545363666826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5.6</v>
      </c>
      <c r="BD6" s="13">
        <f>IF('Données projet'!$A$88&gt;35,BD5+BC6-BL5,IF(A6&lt;'Données projet'!$A$88,$BA$205^A6,IF(A6='Données projet'!$A$88,'Données projet'!$B$88,BD5+BC6-BL5)))</f>
        <v>2.4258048343234648</v>
      </c>
      <c r="BE6" s="14">
        <f>BD6*VLOOKUP('Données projet'!$B$11,Paramètres!$A$1:$I$89,3,0)*VLOOKUP('Données projet'!$B$11,Paramètres!$A$1:$I$89,5,0)</f>
        <v>1.8921277707723025</v>
      </c>
      <c r="BF6" s="14">
        <f t="shared" si="37"/>
        <v>0.80959066379874778</v>
      </c>
      <c r="BG6" s="22">
        <f t="shared" si="7"/>
        <v>4.7054929402112462</v>
      </c>
      <c r="BH6" s="62">
        <f t="shared" si="8"/>
        <v>298.03882627354454</v>
      </c>
      <c r="BI6" s="62">
        <f ca="1">AVERAGE(OFFSET($BH$3,0,0,'Données projet'!$E$11+1,1))-AVERAGE(OFFSET($H$3,0,0,'Données projet'!$E$11+1,1))</f>
        <v>258.10018111196456</v>
      </c>
      <c r="BJ6" s="62">
        <f t="shared" si="38"/>
        <v>277.07615193566789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1.7596799999999999</v>
      </c>
      <c r="D7" s="12">
        <f t="shared" si="32"/>
        <v>0.75930678459403278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19.444810267041657</v>
      </c>
      <c r="H7" s="70">
        <f t="shared" si="1"/>
        <v>297.7205686498346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7.9715833333333332</v>
      </c>
      <c r="N7" s="14">
        <f>IF('Données projet'!$A$36&gt;35,N6+M7-V6,IF(A7&lt;'Données projet'!$A$36,$K$205^A7,IF(A7='Données projet'!$A$36,'Données projet'!$B$36,N6+M7-V6)))</f>
        <v>3.5812630885549956</v>
      </c>
      <c r="O7" s="14">
        <f>N7*VLOOKUP('Données projet'!$B$9,Paramètres!$A$1:$I$89,3,0)*VLOOKUP('Données projet'!$B$9,Paramètres!$A$1:$I$89,5,0)</f>
        <v>2.625782096528523</v>
      </c>
      <c r="P7" s="14">
        <f t="shared" si="33"/>
        <v>1.0814564545633434</v>
      </c>
      <c r="Q7" s="22">
        <f t="shared" si="2"/>
        <v>6.4567738098183343</v>
      </c>
      <c r="R7" s="62">
        <f t="shared" si="0"/>
        <v>299.79010714315166</v>
      </c>
      <c r="S7" s="62">
        <f ca="1">AVERAGE(OFFSET($R$3,0,0,'Données projet'!$E$9+1,1))-AVERAGE(OFFSET($H$3,0,0,'Données projet'!$E$9+1,1))</f>
        <v>352.38614056474506</v>
      </c>
      <c r="T7" s="62">
        <f t="shared" si="34"/>
        <v>378.20947420822085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5.6</v>
      </c>
      <c r="AI7" s="14">
        <f>IF('Données projet'!$A$62&gt;35,AI6+AH7-AQ6,IF(A7&lt;'Données projet'!$A$62,$AF$205^A7,IF(A7='Données projet'!$A$62,'Données projet'!$B$62,AI6+AH7-AQ6)))</f>
        <v>3.2594261307095427</v>
      </c>
      <c r="AJ7" s="14">
        <f>AI7*VLOOKUP('Données projet'!$B$10,Paramètres!$A$1:$I$89,3,0)*VLOOKUP('Données projet'!$B$10,Paramètres!$A$1:$I$89,5,0)</f>
        <v>2.5931994295925125</v>
      </c>
      <c r="AK7" s="14">
        <f t="shared" si="35"/>
        <v>1.0695903635028257</v>
      </c>
      <c r="AL7" s="22">
        <f t="shared" si="4"/>
        <v>6.3793588896410469</v>
      </c>
      <c r="AM7" s="62">
        <f t="shared" si="5"/>
        <v>299.71269222297434</v>
      </c>
      <c r="AN7" s="62">
        <f ca="1">AVERAGE(OFFSET($AM$3,0,0,'Données projet'!$E$10+1,1))-AVERAGE(OFFSET($H$3,0,0,'Données projet'!$E$10+1,1))</f>
        <v>263.69035859639422</v>
      </c>
      <c r="AO7" s="62">
        <f t="shared" si="36"/>
        <v>283.08545363666826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5.6</v>
      </c>
      <c r="BD7" s="13">
        <f>IF('Données projet'!$A$88&gt;35,BD6+BC7-BL6,IF(A7&lt;'Données projet'!$A$88,$BA$205^A7,IF(A7='Données projet'!$A$88,'Données projet'!$B$88,BD6+BC7-BL6)))</f>
        <v>3.2594261307095427</v>
      </c>
      <c r="BE7" s="14">
        <f>BD7*VLOOKUP('Données projet'!$B$11,Paramètres!$A$1:$I$89,3,0)*VLOOKUP('Données projet'!$B$11,Paramètres!$A$1:$I$89,5,0)</f>
        <v>2.5423523819534433</v>
      </c>
      <c r="BF7" s="14">
        <f t="shared" si="37"/>
        <v>1.0510378828753808</v>
      </c>
      <c r="BG7" s="22">
        <f t="shared" si="7"/>
        <v>6.2584880445768682</v>
      </c>
      <c r="BH7" s="62">
        <f t="shared" si="8"/>
        <v>299.59182137791021</v>
      </c>
      <c r="BI7" s="62">
        <f ca="1">AVERAGE(OFFSET($BH$3,0,0,'Données projet'!$E$11+1,1))-AVERAGE(OFFSET($H$3,0,0,'Données projet'!$E$11+1,1))</f>
        <v>258.10018111196456</v>
      </c>
      <c r="BJ7" s="62">
        <f t="shared" si="38"/>
        <v>277.07615193566789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2.1995999999999998</v>
      </c>
      <c r="D8" s="12">
        <f t="shared" si="32"/>
        <v>0.92479818325965968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24.118161414635967</v>
      </c>
      <c r="H8" s="70">
        <f t="shared" si="1"/>
        <v>298.77499350251054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7.9715833333333332</v>
      </c>
      <c r="N8" s="14">
        <f>IF('Données projet'!$A$36&gt;35,N7+M8-V7,IF(A8&lt;'Données projet'!$A$36,$K$205^A8,IF(A8='Données projet'!$A$36,'Données projet'!$B$36,N7+M8-V7)))</f>
        <v>4.92657709290624</v>
      </c>
      <c r="O8" s="14">
        <f>N8*VLOOKUP('Données projet'!$B$9,Paramètres!$A$1:$I$89,3,0)*VLOOKUP('Données projet'!$B$9,Paramètres!$A$1:$I$89,5,0)</f>
        <v>3.6121663245188551</v>
      </c>
      <c r="P8" s="14">
        <f t="shared" si="33"/>
        <v>1.4334932076648126</v>
      </c>
      <c r="Q8" s="22">
        <f t="shared" si="2"/>
        <v>8.7878570185532201</v>
      </c>
      <c r="R8" s="62">
        <f t="shared" si="0"/>
        <v>302.12119035188653</v>
      </c>
      <c r="S8" s="62">
        <f ca="1">AVERAGE(OFFSET($R$3,0,0,'Données projet'!$E$9+1,1))-AVERAGE(OFFSET($H$3,0,0,'Données projet'!$E$9+1,1))</f>
        <v>352.38614056474506</v>
      </c>
      <c r="T8" s="62">
        <f t="shared" si="34"/>
        <v>378.20947420822085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5.6</v>
      </c>
      <c r="AI8" s="14">
        <f>IF('Données projet'!$A$62&gt;35,AI7+AH8-AQ7,IF(A8&lt;'Données projet'!$A$62,$AF$205^A8,IF(A8='Données projet'!$A$62,'Données projet'!$B$62,AI7+AH8-AQ7)))</f>
        <v>4.3795191398878881</v>
      </c>
      <c r="AJ8" s="14">
        <f>AI8*VLOOKUP('Données projet'!$B$10,Paramètres!$A$1:$I$89,3,0)*VLOOKUP('Données projet'!$B$10,Paramètres!$A$1:$I$89,5,0)</f>
        <v>3.4843454276948038</v>
      </c>
      <c r="AK8" s="14">
        <f t="shared" si="35"/>
        <v>1.3885782549974826</v>
      </c>
      <c r="AL8" s="22">
        <f t="shared" si="4"/>
        <v>8.4870087473557323</v>
      </c>
      <c r="AM8" s="62">
        <f t="shared" si="5"/>
        <v>301.82034208068904</v>
      </c>
      <c r="AN8" s="62">
        <f ca="1">AVERAGE(OFFSET($AM$3,0,0,'Données projet'!$E$10+1,1))-AVERAGE(OFFSET($H$3,0,0,'Données projet'!$E$10+1,1))</f>
        <v>263.69035859639422</v>
      </c>
      <c r="AO8" s="62">
        <f t="shared" si="36"/>
        <v>283.08545363666826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5.6</v>
      </c>
      <c r="BD8" s="13">
        <f>IF('Données projet'!$A$88&gt;35,BD7+BC8-BL7,IF(A8&lt;'Données projet'!$A$88,$BA$205^A8,IF(A8='Données projet'!$A$88,'Données projet'!$B$88,BD7+BC8-BL7)))</f>
        <v>4.3795191398878881</v>
      </c>
      <c r="BE8" s="14">
        <f>BD8*VLOOKUP('Données projet'!$B$11,Paramètres!$A$1:$I$89,3,0)*VLOOKUP('Données projet'!$B$11,Paramètres!$A$1:$I$89,5,0)</f>
        <v>3.4160249291125528</v>
      </c>
      <c r="BF8" s="14">
        <f t="shared" si="37"/>
        <v>1.3644927994300218</v>
      </c>
      <c r="BG8" s="22">
        <f t="shared" si="7"/>
        <v>8.3260683772116497</v>
      </c>
      <c r="BH8" s="62">
        <f t="shared" si="8"/>
        <v>301.65940171054496</v>
      </c>
      <c r="BI8" s="62">
        <f ca="1">AVERAGE(OFFSET($BH$3,0,0,'Données projet'!$E$11+1,1))-AVERAGE(OFFSET($H$3,0,0,'Données projet'!$E$11+1,1))</f>
        <v>258.10018111196456</v>
      </c>
      <c r="BJ8" s="62">
        <f t="shared" si="38"/>
        <v>277.07615193566789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2.6395199999999996</v>
      </c>
      <c r="D9" s="12">
        <f t="shared" si="32"/>
        <v>1.0864544345953913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28.761907916174948</v>
      </c>
      <c r="H9" s="70">
        <f t="shared" si="1"/>
        <v>299.82273880692031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7.9715833333333332</v>
      </c>
      <c r="N9" s="14">
        <f>IF('Données projet'!$A$36&gt;35,N8+M9-V8,IF(A9&lt;'Données projet'!$A$36,$K$205^A9,IF(A9='Données projet'!$A$36,'Données projet'!$B$36,N8+M9-V8)))</f>
        <v>6.7772630081030085</v>
      </c>
      <c r="O9" s="14">
        <f>N9*VLOOKUP('Données projet'!$B$9,Paramètres!$A$1:$I$89,3,0)*VLOOKUP('Données projet'!$B$9,Paramètres!$A$1:$I$89,5,0)</f>
        <v>4.9690892375411257</v>
      </c>
      <c r="P9" s="14">
        <f t="shared" si="33"/>
        <v>1.9001253057857574</v>
      </c>
      <c r="Q9" s="22">
        <f t="shared" si="2"/>
        <v>11.963881996294321</v>
      </c>
      <c r="R9" s="62">
        <f t="shared" si="0"/>
        <v>305.29721532962765</v>
      </c>
      <c r="S9" s="62">
        <f ca="1">AVERAGE(OFFSET($R$3,0,0,'Données projet'!$E$9+1,1))-AVERAGE(OFFSET($H$3,0,0,'Données projet'!$E$9+1,1))</f>
        <v>352.38614056474506</v>
      </c>
      <c r="T9" s="62">
        <f t="shared" si="34"/>
        <v>378.20947420822085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5.6</v>
      </c>
      <c r="AI9" s="14">
        <f>IF('Données projet'!$A$62&gt;35,AI8+AH9-AQ8,IF(A9&lt;'Données projet'!$A$62,$AF$205^A9,IF(A9='Données projet'!$A$62,'Données projet'!$B$62,AI8+AH9-AQ8)))</f>
        <v>5.8845290942270934</v>
      </c>
      <c r="AJ9" s="14">
        <f>AI9*VLOOKUP('Données projet'!$B$10,Paramètres!$A$1:$I$89,3,0)*VLOOKUP('Données projet'!$B$10,Paramètres!$A$1:$I$89,5,0)</f>
        <v>4.6817313473670756</v>
      </c>
      <c r="AK9" s="14">
        <f t="shared" si="35"/>
        <v>1.8026990855988207</v>
      </c>
      <c r="AL9" s="22">
        <f t="shared" si="4"/>
        <v>11.293716337415603</v>
      </c>
      <c r="AM9" s="62">
        <f t="shared" si="5"/>
        <v>304.62704967074893</v>
      </c>
      <c r="AN9" s="62">
        <f ca="1">AVERAGE(OFFSET($AM$3,0,0,'Données projet'!$E$10+1,1))-AVERAGE(OFFSET($H$3,0,0,'Données projet'!$E$10+1,1))</f>
        <v>263.69035859639422</v>
      </c>
      <c r="AO9" s="62">
        <f t="shared" si="36"/>
        <v>283.08545363666826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5.6</v>
      </c>
      <c r="BD9" s="13">
        <f>IF('Données projet'!$A$88&gt;35,BD8+BC9-BL8,IF(A9&lt;'Données projet'!$A$88,$BA$205^A9,IF(A9='Données projet'!$A$88,'Données projet'!$B$88,BD8+BC9-BL8)))</f>
        <v>5.8845290942270934</v>
      </c>
      <c r="BE9" s="14">
        <f>BD9*VLOOKUP('Données projet'!$B$11,Paramètres!$A$1:$I$89,3,0)*VLOOKUP('Données projet'!$B$11,Paramètres!$A$1:$I$89,5,0)</f>
        <v>4.5899326934971327</v>
      </c>
      <c r="BF9" s="14">
        <f t="shared" si="37"/>
        <v>1.7714305355034774</v>
      </c>
      <c r="BG9" s="22">
        <f t="shared" si="7"/>
        <v>11.079374290509397</v>
      </c>
      <c r="BH9" s="62">
        <f t="shared" si="8"/>
        <v>304.41270762384272</v>
      </c>
      <c r="BI9" s="62">
        <f ca="1">AVERAGE(OFFSET($BH$3,0,0,'Données projet'!$E$11+1,1))-AVERAGE(OFFSET($H$3,0,0,'Données projet'!$E$11+1,1))</f>
        <v>258.10018111196456</v>
      </c>
      <c r="BJ9" s="62">
        <f t="shared" si="38"/>
        <v>277.07615193566789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3.0794399999999995</v>
      </c>
      <c r="D10" s="12">
        <f t="shared" si="32"/>
        <v>1.2449895331142584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33.381561308250419</v>
      </c>
      <c r="H10" s="70">
        <f t="shared" si="1"/>
        <v>300.86504810350732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7.9715833333333332</v>
      </c>
      <c r="N10" s="14">
        <f>IF('Données projet'!$A$36&gt;35,N9+M10-V9,IF(A10&lt;'Données projet'!$A$36,$K$205^A10,IF(A10='Données projet'!$A$36,'Données projet'!$B$36,N9+M10-V9)))</f>
        <v>9.3231655599458154</v>
      </c>
      <c r="O10" s="14">
        <f>N10*VLOOKUP('Données projet'!$B$9,Paramètres!$A$1:$I$89,3,0)*VLOOKUP('Données projet'!$B$9,Paramètres!$A$1:$I$89,5,0)</f>
        <v>6.8357449885522712</v>
      </c>
      <c r="P10" s="14">
        <f t="shared" si="33"/>
        <v>2.5186559366883579</v>
      </c>
      <c r="Q10" s="22">
        <f t="shared" si="2"/>
        <v>16.292248278127428</v>
      </c>
      <c r="R10" s="62">
        <f t="shared" si="0"/>
        <v>309.62558161146075</v>
      </c>
      <c r="S10" s="62">
        <f ca="1">AVERAGE(OFFSET($R$3,0,0,'Données projet'!$E$9+1,1))-AVERAGE(OFFSET($H$3,0,0,'Données projet'!$E$9+1,1))</f>
        <v>352.38614056474506</v>
      </c>
      <c r="T10" s="62">
        <f t="shared" si="34"/>
        <v>378.20947420822085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5.6</v>
      </c>
      <c r="AI10" s="14">
        <f>IF('Données projet'!$A$62&gt;35,AI9+AH10-AQ9,IF(A10&lt;'Données projet'!$A$62,$AF$205^A10,IF(A10='Données projet'!$A$62,'Données projet'!$B$62,AI9+AH10-AQ9)))</f>
        <v>7.9067316649954344</v>
      </c>
      <c r="AJ10" s="14">
        <f>AI10*VLOOKUP('Données projet'!$B$10,Paramètres!$A$1:$I$89,3,0)*VLOOKUP('Données projet'!$B$10,Paramètres!$A$1:$I$89,5,0)</f>
        <v>6.2905957126703678</v>
      </c>
      <c r="AK10" s="14">
        <f t="shared" si="35"/>
        <v>2.34032470371986</v>
      </c>
      <c r="AL10" s="22">
        <f t="shared" si="4"/>
        <v>15.032186391879646</v>
      </c>
      <c r="AM10" s="62">
        <f t="shared" si="5"/>
        <v>308.36551972521295</v>
      </c>
      <c r="AN10" s="62">
        <f ca="1">AVERAGE(OFFSET($AM$3,0,0,'Données projet'!$E$10+1,1))-AVERAGE(OFFSET($H$3,0,0,'Données projet'!$E$10+1,1))</f>
        <v>263.69035859639422</v>
      </c>
      <c r="AO10" s="62">
        <f t="shared" si="36"/>
        <v>283.08545363666826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5.6</v>
      </c>
      <c r="BD10" s="13">
        <f>IF('Données projet'!$A$88&gt;35,BD9+BC10-BL9,IF(A10&lt;'Données projet'!$A$88,$BA$205^A10,IF(A10='Données projet'!$A$88,'Données projet'!$B$88,BD9+BC10-BL9)))</f>
        <v>7.9067316649954344</v>
      </c>
      <c r="BE10" s="14">
        <f>BD10*VLOOKUP('Données projet'!$B$11,Paramètres!$A$1:$I$89,3,0)*VLOOKUP('Données projet'!$B$11,Paramètres!$A$1:$I$89,5,0)</f>
        <v>6.1672506986964395</v>
      </c>
      <c r="BF10" s="14">
        <f t="shared" si="37"/>
        <v>2.2997308182387872</v>
      </c>
      <c r="BG10" s="22">
        <f t="shared" si="7"/>
        <v>14.746659475328855</v>
      </c>
      <c r="BH10" s="62">
        <f t="shared" si="8"/>
        <v>308.07999280866215</v>
      </c>
      <c r="BI10" s="62">
        <f ca="1">AVERAGE(OFFSET($BH$3,0,0,'Données projet'!$E$11+1,1))-AVERAGE(OFFSET($H$3,0,0,'Données projet'!$E$11+1,1))</f>
        <v>258.10018111196456</v>
      </c>
      <c r="BJ10" s="62">
        <f t="shared" si="38"/>
        <v>277.07615193566789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3.5193599999999994</v>
      </c>
      <c r="D11" s="12">
        <f t="shared" si="32"/>
        <v>1.4009008041830739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37.980960593693901</v>
      </c>
      <c r="H11" s="70">
        <f t="shared" si="1"/>
        <v>301.90278756728549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7.9715833333333332</v>
      </c>
      <c r="N11" s="14">
        <f>IF('Données projet'!$A$36&gt;35,N10+M11-V10,IF(A11&lt;'Données projet'!$A$36,$K$205^A11,IF(A11='Données projet'!$A$36,'Données projet'!$B$36,N10+M11-V10)))</f>
        <v>12.825445309446467</v>
      </c>
      <c r="O11" s="14">
        <f>N11*VLOOKUP('Données projet'!$B$9,Paramètres!$A$1:$I$89,3,0)*VLOOKUP('Données projet'!$B$9,Paramètres!$A$1:$I$89,5,0)</f>
        <v>9.4036165008861499</v>
      </c>
      <c r="P11" s="14">
        <f t="shared" si="33"/>
        <v>3.3385312579647137</v>
      </c>
      <c r="Q11" s="22">
        <f t="shared" si="2"/>
        <v>22.192574013331921</v>
      </c>
      <c r="R11" s="62">
        <f t="shared" si="0"/>
        <v>315.52590734666524</v>
      </c>
      <c r="S11" s="62">
        <f ca="1">AVERAGE(OFFSET($R$3,0,0,'Données projet'!$E$9+1,1))-AVERAGE(OFFSET($H$3,0,0,'Données projet'!$E$9+1,1))</f>
        <v>352.38614056474506</v>
      </c>
      <c r="T11" s="62">
        <f t="shared" si="34"/>
        <v>378.20947420822085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5.6</v>
      </c>
      <c r="AI11" s="14">
        <f>IF('Données projet'!$A$62&gt;35,AI10+AH11-AQ10,IF(A11&lt;'Données projet'!$A$62,$AF$205^A11,IF(A11='Données projet'!$A$62,'Données projet'!$B$62,AI10+AH11-AQ10)))</f>
        <v>10.62385870155218</v>
      </c>
      <c r="AJ11" s="14">
        <f>AI11*VLOOKUP('Données projet'!$B$10,Paramètres!$A$1:$I$89,3,0)*VLOOKUP('Données projet'!$B$10,Paramètres!$A$1:$I$89,5,0)</f>
        <v>8.4523419829549145</v>
      </c>
      <c r="AK11" s="14">
        <f t="shared" si="35"/>
        <v>3.0382883990990992</v>
      </c>
      <c r="AL11" s="22">
        <f t="shared" si="4"/>
        <v>20.012847915410742</v>
      </c>
      <c r="AM11" s="62">
        <f t="shared" si="5"/>
        <v>313.34618124874407</v>
      </c>
      <c r="AN11" s="62">
        <f ca="1">AVERAGE(OFFSET($AM$3,0,0,'Données projet'!$E$10+1,1))-AVERAGE(OFFSET($H$3,0,0,'Données projet'!$E$10+1,1))</f>
        <v>263.69035859639422</v>
      </c>
      <c r="AO11" s="62">
        <f t="shared" si="36"/>
        <v>283.08545363666826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5.6</v>
      </c>
      <c r="BD11" s="13">
        <f>IF('Données projet'!$A$88&gt;35,BD10+BC11-BL10,IF(A11&lt;'Données projet'!$A$88,$BA$205^A11,IF(A11='Données projet'!$A$88,'Données projet'!$B$88,BD10+BC11-BL10)))</f>
        <v>10.62385870155218</v>
      </c>
      <c r="BE11" s="14">
        <f>BD11*VLOOKUP('Données projet'!$B$11,Paramètres!$A$1:$I$89,3,0)*VLOOKUP('Données projet'!$B$11,Paramètres!$A$1:$I$89,5,0)</f>
        <v>8.2866097872107005</v>
      </c>
      <c r="BF11" s="14">
        <f t="shared" si="37"/>
        <v>2.9855880489573159</v>
      </c>
      <c r="BG11" s="22">
        <f t="shared" si="7"/>
        <v>19.632411231325964</v>
      </c>
      <c r="BH11" s="62">
        <f t="shared" si="8"/>
        <v>312.9657445646593</v>
      </c>
      <c r="BI11" s="62">
        <f ca="1">AVERAGE(OFFSET($BH$3,0,0,'Données projet'!$E$11+1,1))-AVERAGE(OFFSET($H$3,0,0,'Données projet'!$E$11+1,1))</f>
        <v>258.10018111196456</v>
      </c>
      <c r="BJ11" s="62">
        <f t="shared" si="38"/>
        <v>277.07615193566789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3.9592799999999992</v>
      </c>
      <c r="D12" s="12">
        <f t="shared" si="32"/>
        <v>1.5545537882729301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42.562927488422616</v>
      </c>
      <c r="H12" s="70">
        <f t="shared" si="1"/>
        <v>302.93659384790868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7.9715833333333332</v>
      </c>
      <c r="N12" s="14">
        <f>IF('Données projet'!$A$36&gt;35,N11+M12-V11,IF(A12&lt;'Données projet'!$A$36,$K$205^A12,IF(A12='Données projet'!$A$36,'Données projet'!$B$36,N11+M12-V11)))</f>
        <v>17.643368695745693</v>
      </c>
      <c r="O12" s="14">
        <f>N12*VLOOKUP('Données projet'!$B$9,Paramètres!$A$1:$I$89,3,0)*VLOOKUP('Données projet'!$B$9,Paramètres!$A$1:$I$89,5,0)</f>
        <v>12.936117927720742</v>
      </c>
      <c r="P12" s="14">
        <f t="shared" si="33"/>
        <v>4.4252931883433204</v>
      </c>
      <c r="Q12" s="22">
        <f t="shared" si="2"/>
        <v>30.237791027144908</v>
      </c>
      <c r="R12" s="62">
        <f t="shared" si="0"/>
        <v>323.57112436047822</v>
      </c>
      <c r="S12" s="62">
        <f ca="1">AVERAGE(OFFSET($R$3,0,0,'Données projet'!$E$9+1,1))-AVERAGE(OFFSET($H$3,0,0,'Données projet'!$E$9+1,1))</f>
        <v>352.38614056474506</v>
      </c>
      <c r="T12" s="62">
        <f t="shared" si="34"/>
        <v>378.20947420822085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5.6</v>
      </c>
      <c r="AI12" s="14">
        <f>IF('Données projet'!$A$62&gt;35,AI11+AH12-AQ11,IF(A12&lt;'Données projet'!$A$62,$AF$205^A12,IF(A12='Données projet'!$A$62,'Données projet'!$B$62,AI11+AH12-AQ11)))</f>
        <v>14.274719124493162</v>
      </c>
      <c r="AJ12" s="14">
        <f>AI12*VLOOKUP('Données projet'!$B$10,Paramètres!$A$1:$I$89,3,0)*VLOOKUP('Données projet'!$B$10,Paramètres!$A$1:$I$89,5,0)</f>
        <v>11.356966535446761</v>
      </c>
      <c r="AK12" s="14">
        <f t="shared" si="35"/>
        <v>3.9444083897535753</v>
      </c>
      <c r="AL12" s="22">
        <f t="shared" si="4"/>
        <v>26.649894661390586</v>
      </c>
      <c r="AM12" s="62">
        <f t="shared" si="5"/>
        <v>319.9832279947239</v>
      </c>
      <c r="AN12" s="62">
        <f ca="1">AVERAGE(OFFSET($AM$3,0,0,'Données projet'!$E$10+1,1))-AVERAGE(OFFSET($H$3,0,0,'Données projet'!$E$10+1,1))</f>
        <v>263.69035859639422</v>
      </c>
      <c r="AO12" s="62">
        <f t="shared" si="36"/>
        <v>283.08545363666826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5.6</v>
      </c>
      <c r="BD12" s="13">
        <f>IF('Données projet'!$A$88&gt;35,BD11+BC12-BL11,IF(A12&lt;'Données projet'!$A$88,$BA$205^A12,IF(A12='Données projet'!$A$88,'Données projet'!$B$88,BD11+BC12-BL11)))</f>
        <v>14.274719124493162</v>
      </c>
      <c r="BE12" s="14">
        <f>BD12*VLOOKUP('Données projet'!$B$11,Paramètres!$A$1:$I$89,3,0)*VLOOKUP('Données projet'!$B$11,Paramètres!$A$1:$I$89,5,0)</f>
        <v>11.134280917104666</v>
      </c>
      <c r="BF12" s="14">
        <f t="shared" si="37"/>
        <v>3.8759910192025</v>
      </c>
      <c r="BG12" s="22">
        <f t="shared" si="7"/>
        <v>26.142890289068315</v>
      </c>
      <c r="BH12" s="62">
        <f t="shared" si="8"/>
        <v>319.47622362240162</v>
      </c>
      <c r="BI12" s="62">
        <f ca="1">AVERAGE(OFFSET($BH$3,0,0,'Données projet'!$E$11+1,1))-AVERAGE(OFFSET($H$3,0,0,'Données projet'!$E$11+1,1))</f>
        <v>258.10018111196456</v>
      </c>
      <c r="BJ12" s="62">
        <f t="shared" si="38"/>
        <v>277.07615193566789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4.3991999999999996</v>
      </c>
      <c r="D13" s="12">
        <f t="shared" si="32"/>
        <v>1.7062280291992591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47.129619874520593</v>
      </c>
      <c r="H13" s="70">
        <f t="shared" si="1"/>
        <v>303.96695381752204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7.9715833333333332</v>
      </c>
      <c r="N13" s="14">
        <f>IF('Données projet'!$A$36&gt;35,N12+M13-V12,IF(A13&lt;'Données projet'!$A$36,$K$205^A13,IF(A13='Données projet'!$A$36,'Données projet'!$B$36,N12+M13-V12)))</f>
        <v>24.271161852348499</v>
      </c>
      <c r="O13" s="14">
        <f>N13*VLOOKUP('Données projet'!$B$9,Paramètres!$A$1:$I$89,3,0)*VLOOKUP('Données projet'!$B$9,Paramètres!$A$1:$I$89,5,0)</f>
        <v>17.795615870141919</v>
      </c>
      <c r="P13" s="14">
        <f t="shared" si="33"/>
        <v>5.8658189154521816</v>
      </c>
      <c r="Q13" s="22">
        <f t="shared" si="2"/>
        <v>41.210332251576382</v>
      </c>
      <c r="R13" s="62">
        <f t="shared" si="0"/>
        <v>334.54366558490972</v>
      </c>
      <c r="S13" s="62">
        <f ca="1">AVERAGE(OFFSET($R$3,0,0,'Données projet'!$E$9+1,1))-AVERAGE(OFFSET($H$3,0,0,'Données projet'!$E$9+1,1))</f>
        <v>352.38614056474506</v>
      </c>
      <c r="T13" s="62">
        <f t="shared" si="34"/>
        <v>378.20947420822085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5.6</v>
      </c>
      <c r="AI13" s="14">
        <f>IF('Données projet'!$A$62&gt;35,AI12+AH13-AQ12,IF(A13&lt;'Données projet'!$A$62,$AF$205^A13,IF(A13='Données projet'!$A$62,'Données projet'!$B$62,AI12+AH13-AQ12)))</f>
        <v>19.180187896644341</v>
      </c>
      <c r="AJ13" s="14">
        <f>AI13*VLOOKUP('Données projet'!$B$10,Paramètres!$A$1:$I$89,3,0)*VLOOKUP('Données projet'!$B$10,Paramètres!$A$1:$I$89,5,0)</f>
        <v>15.259757490570239</v>
      </c>
      <c r="AK13" s="14">
        <f t="shared" si="35"/>
        <v>5.1207638977826129</v>
      </c>
      <c r="AL13" s="22">
        <f t="shared" si="4"/>
        <v>35.496074751381215</v>
      </c>
      <c r="AM13" s="62">
        <f t="shared" si="5"/>
        <v>328.82940808471454</v>
      </c>
      <c r="AN13" s="62">
        <f ca="1">AVERAGE(OFFSET($AM$3,0,0,'Données projet'!$E$10+1,1))-AVERAGE(OFFSET($H$3,0,0,'Données projet'!$E$10+1,1))</f>
        <v>263.69035859639422</v>
      </c>
      <c r="AO13" s="62">
        <f t="shared" si="36"/>
        <v>283.08545363666826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5.6</v>
      </c>
      <c r="BD13" s="13">
        <f>IF('Données projet'!$A$88&gt;35,BD12+BC13-BL12,IF(A13&lt;'Données projet'!$A$88,$BA$205^A13,IF(A13='Données projet'!$A$88,'Données projet'!$B$88,BD12+BC13-BL12)))</f>
        <v>19.180187896644341</v>
      </c>
      <c r="BE13" s="14">
        <f>BD13*VLOOKUP('Données projet'!$B$11,Paramètres!$A$1:$I$89,3,0)*VLOOKUP('Données projet'!$B$11,Paramètres!$A$1:$I$89,5,0)</f>
        <v>14.960546559382587</v>
      </c>
      <c r="BF13" s="14">
        <f t="shared" si="37"/>
        <v>5.0319421616740305</v>
      </c>
      <c r="BG13" s="22">
        <f t="shared" si="7"/>
        <v>34.820251189173611</v>
      </c>
      <c r="BH13" s="62">
        <f t="shared" si="8"/>
        <v>328.15358452250695</v>
      </c>
      <c r="BI13" s="62">
        <f ca="1">AVERAGE(OFFSET($BH$3,0,0,'Données projet'!$E$11+1,1))-AVERAGE(OFFSET($H$3,0,0,'Données projet'!$E$11+1,1))</f>
        <v>258.10018111196456</v>
      </c>
      <c r="BJ13" s="62">
        <f t="shared" si="38"/>
        <v>277.07615193566789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4.8391199999999994</v>
      </c>
      <c r="D14" s="12">
        <f t="shared" si="32"/>
        <v>1.856143926723711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51.682739083481273</v>
      </c>
      <c r="H14" s="70">
        <f t="shared" si="1"/>
        <v>304.99425133904379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7.9715833333333332</v>
      </c>
      <c r="N14" s="14">
        <f>IF('Données projet'!$A$36&gt;35,N13+M14-V13,IF(A14&lt;'Données projet'!$A$36,$K$205^A14,IF(A14='Données projet'!$A$36,'Données projet'!$B$36,N13+M14-V13)))</f>
        <v>33.388708688321117</v>
      </c>
      <c r="O14" s="14">
        <f>N14*VLOOKUP('Données projet'!$B$9,Paramètres!$A$1:$I$89,3,0)*VLOOKUP('Données projet'!$B$9,Paramètres!$A$1:$I$89,5,0)</f>
        <v>24.480601210277044</v>
      </c>
      <c r="P14" s="14">
        <f t="shared" si="33"/>
        <v>7.7752659732264524</v>
      </c>
      <c r="Q14" s="22">
        <f t="shared" si="2"/>
        <v>56.178968677935252</v>
      </c>
      <c r="R14" s="62">
        <f t="shared" si="0"/>
        <v>349.51230201126856</v>
      </c>
      <c r="S14" s="62">
        <f ca="1">AVERAGE(OFFSET($R$3,0,0,'Données projet'!$E$9+1,1))-AVERAGE(OFFSET($H$3,0,0,'Données projet'!$E$9+1,1))</f>
        <v>352.38614056474506</v>
      </c>
      <c r="T14" s="62">
        <f t="shared" si="34"/>
        <v>378.20947420822085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5.6</v>
      </c>
      <c r="AI14" s="14">
        <f>IF('Données projet'!$A$62&gt;35,AI13+AH14-AQ13,IF(A14&lt;'Données projet'!$A$62,$AF$205^A14,IF(A14='Données projet'!$A$62,'Données projet'!$B$62,AI13+AH14-AQ13)))</f>
        <v>25.771407797394687</v>
      </c>
      <c r="AJ14" s="14">
        <f>AI14*VLOOKUP('Données projet'!$B$10,Paramètres!$A$1:$I$89,3,0)*VLOOKUP('Données projet'!$B$10,Paramètres!$A$1:$I$89,5,0)</f>
        <v>20.503732043607215</v>
      </c>
      <c r="AK14" s="14">
        <f t="shared" si="35"/>
        <v>6.647948261379697</v>
      </c>
      <c r="AL14" s="22">
        <f t="shared" si="4"/>
        <v>47.289176531185539</v>
      </c>
      <c r="AM14" s="62">
        <f t="shared" si="5"/>
        <v>340.62250986451886</v>
      </c>
      <c r="AN14" s="62">
        <f ca="1">AVERAGE(OFFSET($AM$3,0,0,'Données projet'!$E$10+1,1))-AVERAGE(OFFSET($H$3,0,0,'Données projet'!$E$10+1,1))</f>
        <v>263.69035859639422</v>
      </c>
      <c r="AO14" s="62">
        <f t="shared" si="36"/>
        <v>283.08545363666826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5.6</v>
      </c>
      <c r="BD14" s="13">
        <f>IF('Données projet'!$A$88&gt;35,BD13+BC14-BL13,IF(A14&lt;'Données projet'!$A$88,$BA$205^A14,IF(A14='Données projet'!$A$88,'Données projet'!$B$88,BD13+BC14-BL13)))</f>
        <v>25.771407797394687</v>
      </c>
      <c r="BE14" s="14">
        <f>BD14*VLOOKUP('Données projet'!$B$11,Paramètres!$A$1:$I$89,3,0)*VLOOKUP('Données projet'!$B$11,Paramètres!$A$1:$I$89,5,0)</f>
        <v>20.101698081967857</v>
      </c>
      <c r="BF14" s="14">
        <f t="shared" si="37"/>
        <v>6.5326368902790941</v>
      </c>
      <c r="BG14" s="22">
        <f t="shared" si="7"/>
        <v>46.388133409996776</v>
      </c>
      <c r="BH14" s="62">
        <f t="shared" si="8"/>
        <v>339.7214667433301</v>
      </c>
      <c r="BI14" s="62">
        <f ca="1">AVERAGE(OFFSET($BH$3,0,0,'Données projet'!$E$11+1,1))-AVERAGE(OFFSET($H$3,0,0,'Données projet'!$E$11+1,1))</f>
        <v>258.10018111196456</v>
      </c>
      <c r="BJ14" s="62">
        <f t="shared" si="38"/>
        <v>277.07615193566789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5.2790399999999993</v>
      </c>
      <c r="D15" s="12">
        <f t="shared" si="32"/>
        <v>2.0044795094866745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56.223659371476082</v>
      </c>
      <c r="H15" s="70">
        <f t="shared" si="1"/>
        <v>306.01879647902263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7.9715833333333332</v>
      </c>
      <c r="N15" s="14">
        <f>IF('Données projet'!$A$36&gt;35,N14+M15-V14,IF(A15&lt;'Données projet'!$A$36,$K$205^A15,IF(A15='Données projet'!$A$36,'Données projet'!$B$36,N14+M15-V14)))</f>
        <v>45.931293881001437</v>
      </c>
      <c r="O15" s="14">
        <f>N15*VLOOKUP('Données projet'!$B$9,Paramètres!$A$1:$I$89,3,0)*VLOOKUP('Données projet'!$B$9,Paramètres!$A$1:$I$89,5,0)</f>
        <v>33.67682467355025</v>
      </c>
      <c r="P15" s="14">
        <f t="shared" si="33"/>
        <v>10.306278087644092</v>
      </c>
      <c r="Q15" s="22">
        <f t="shared" si="2"/>
        <v>76.603903975746817</v>
      </c>
      <c r="R15" s="62">
        <f t="shared" si="0"/>
        <v>369.93723730908016</v>
      </c>
      <c r="S15" s="62">
        <f ca="1">AVERAGE(OFFSET($R$3,0,0,'Données projet'!$E$9+1,1))-AVERAGE(OFFSET($H$3,0,0,'Données projet'!$E$9+1,1))</f>
        <v>352.38614056474506</v>
      </c>
      <c r="T15" s="62">
        <f t="shared" si="34"/>
        <v>378.20947420822085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5.6</v>
      </c>
      <c r="AI15" s="14">
        <f>IF('Données projet'!$A$62&gt;35,AI14+AH15-AQ14,IF(A15&lt;'Données projet'!$A$62,$AF$205^A15,IF(A15='Données projet'!$A$62,'Données projet'!$B$62,AI14+AH15-AQ14)))</f>
        <v>34.627682660805128</v>
      </c>
      <c r="AJ15" s="14">
        <f>AI15*VLOOKUP('Données projet'!$B$10,Paramètres!$A$1:$I$89,3,0)*VLOOKUP('Données projet'!$B$10,Paramètres!$A$1:$I$89,5,0)</f>
        <v>27.54978432493656</v>
      </c>
      <c r="AK15" s="14">
        <f t="shared" si="35"/>
        <v>8.6305904681757895</v>
      </c>
      <c r="AL15" s="22">
        <f t="shared" si="4"/>
        <v>63.014152764670676</v>
      </c>
      <c r="AM15" s="62">
        <f t="shared" si="5"/>
        <v>356.34748609800397</v>
      </c>
      <c r="AN15" s="62">
        <f ca="1">AVERAGE(OFFSET($AM$3,0,0,'Données projet'!$E$10+1,1))-AVERAGE(OFFSET($H$3,0,0,'Données projet'!$E$10+1,1))</f>
        <v>263.69035859639422</v>
      </c>
      <c r="AO15" s="62">
        <f t="shared" si="36"/>
        <v>283.08545363666826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5.6</v>
      </c>
      <c r="BD15" s="13">
        <f>IF('Données projet'!$A$88&gt;35,BD14+BC15-BL14,IF(A15&lt;'Données projet'!$A$88,$BA$205^A15,IF(A15='Données projet'!$A$88,'Données projet'!$B$88,BD14+BC15-BL14)))</f>
        <v>34.627682660805128</v>
      </c>
      <c r="BE15" s="14">
        <f>BD15*VLOOKUP('Données projet'!$B$11,Paramètres!$A$1:$I$89,3,0)*VLOOKUP('Données projet'!$B$11,Paramètres!$A$1:$I$89,5,0)</f>
        <v>27.009592475428001</v>
      </c>
      <c r="BF15" s="14">
        <f t="shared" si="37"/>
        <v>8.480889360230254</v>
      </c>
      <c r="BG15" s="22">
        <f t="shared" si="7"/>
        <v>61.812589197104792</v>
      </c>
      <c r="BH15" s="62">
        <f t="shared" si="8"/>
        <v>355.1459225304381</v>
      </c>
      <c r="BI15" s="62">
        <f ca="1">AVERAGE(OFFSET($BH$3,0,0,'Données projet'!$E$11+1,1))-AVERAGE(OFFSET($H$3,0,0,'Données projet'!$E$11+1,1))</f>
        <v>258.10018111196456</v>
      </c>
      <c r="BJ15" s="62">
        <f t="shared" si="38"/>
        <v>277.07615193566789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5.7189599999999992</v>
      </c>
      <c r="D16" s="12">
        <f t="shared" si="32"/>
        <v>2.1513814426977662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60.753512891000298</v>
      </c>
      <c r="H16" s="70">
        <f t="shared" si="1"/>
        <v>307.04084467936525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7.9715833333333332</v>
      </c>
      <c r="N16" s="14">
        <f>IF('Données projet'!$A$36&gt;35,N15+M16-V15,IF(A16&lt;'Données projet'!$A$36,$K$205^A16,IF(A16='Données projet'!$A$36,'Données projet'!$B$36,N15+M16-V15)))</f>
        <v>63.185545067840749</v>
      </c>
      <c r="O16" s="14">
        <f>N16*VLOOKUP('Données projet'!$B$9,Paramètres!$A$1:$I$89,3,0)*VLOOKUP('Données projet'!$B$9,Paramètres!$A$1:$I$89,5,0)</f>
        <v>46.327641643740833</v>
      </c>
      <c r="P16" s="14">
        <f t="shared" si="33"/>
        <v>13.661187718286586</v>
      </c>
      <c r="Q16" s="22">
        <f t="shared" si="2"/>
        <v>104.48054447219774</v>
      </c>
      <c r="R16" s="62">
        <f t="shared" si="0"/>
        <v>397.81387780553104</v>
      </c>
      <c r="S16" s="62">
        <f ca="1">AVERAGE(OFFSET($R$3,0,0,'Données projet'!$E$9+1,1))-AVERAGE(OFFSET($H$3,0,0,'Données projet'!$E$9+1,1))</f>
        <v>352.38614056474506</v>
      </c>
      <c r="T16" s="62">
        <f t="shared" si="34"/>
        <v>378.20947420822085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5.6</v>
      </c>
      <c r="AI16" s="14">
        <f>IF('Données projet'!$A$62&gt;35,AI15+AH16-AQ15,IF(A16&lt;'Données projet'!$A$62,$AF$205^A16,IF(A16='Données projet'!$A$62,'Données projet'!$B$62,AI15+AH16-AQ15)))</f>
        <v>46.527392522912258</v>
      </c>
      <c r="AJ16" s="14">
        <f>AI16*VLOOKUP('Données projet'!$B$10,Paramètres!$A$1:$I$89,3,0)*VLOOKUP('Données projet'!$B$10,Paramètres!$A$1:$I$89,5,0)</f>
        <v>37.017193491228994</v>
      </c>
      <c r="AK16" s="14">
        <f t="shared" si="35"/>
        <v>11.204523395900791</v>
      </c>
      <c r="AL16" s="22">
        <f t="shared" si="4"/>
        <v>83.986156911751038</v>
      </c>
      <c r="AM16" s="62">
        <f t="shared" si="5"/>
        <v>377.31949024508435</v>
      </c>
      <c r="AN16" s="62">
        <f ca="1">AVERAGE(OFFSET($AM$3,0,0,'Données projet'!$E$10+1,1))-AVERAGE(OFFSET($H$3,0,0,'Données projet'!$E$10+1,1))</f>
        <v>263.69035859639422</v>
      </c>
      <c r="AO16" s="62">
        <f t="shared" si="36"/>
        <v>283.08545363666826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5.6</v>
      </c>
      <c r="BD16" s="13">
        <f>IF('Données projet'!$A$88&gt;35,BD15+BC16-BL15,IF(A16&lt;'Données projet'!$A$88,$BA$205^A16,IF(A16='Données projet'!$A$88,'Données projet'!$B$88,BD15+BC16-BL15)))</f>
        <v>46.527392522912258</v>
      </c>
      <c r="BE16" s="14">
        <f>BD16*VLOOKUP('Données projet'!$B$11,Paramètres!$A$1:$I$89,3,0)*VLOOKUP('Données projet'!$B$11,Paramètres!$A$1:$I$89,5,0)</f>
        <v>36.291366167871566</v>
      </c>
      <c r="BF16" s="14">
        <f t="shared" si="37"/>
        <v>11.010176372652159</v>
      </c>
      <c r="BG16" s="22">
        <f t="shared" si="7"/>
        <v>82.383519924745485</v>
      </c>
      <c r="BH16" s="62">
        <f t="shared" si="8"/>
        <v>375.7168532580788</v>
      </c>
      <c r="BI16" s="62">
        <f ca="1">AVERAGE(OFFSET($BH$3,0,0,'Données projet'!$E$11+1,1))-AVERAGE(OFFSET($H$3,0,0,'Données projet'!$E$11+1,1))</f>
        <v>258.10018111196456</v>
      </c>
      <c r="BJ16" s="62">
        <f t="shared" si="38"/>
        <v>277.07615193566789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6.158879999999999</v>
      </c>
      <c r="D17" s="12">
        <f t="shared" si="32"/>
        <v>2.296972545914719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65.273247722850456</v>
      </c>
      <c r="H17" s="70">
        <f t="shared" si="1"/>
        <v>308.06060985080143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7.9715833333333332</v>
      </c>
      <c r="N17" s="14">
        <f>IF('Données projet'!$A$36&gt;35,N16+M17-V16,IF(A17&lt;'Données projet'!$A$36,$K$205^A17,IF(A17='Données projet'!$A$36,'Données projet'!$B$36,N16+M17-V16)))</f>
        <v>86.921416058159778</v>
      </c>
      <c r="O17" s="14">
        <f>N17*VLOOKUP('Données projet'!$B$9,Paramètres!$A$1:$I$89,3,0)*VLOOKUP('Données projet'!$B$9,Paramètres!$A$1:$I$89,5,0)</f>
        <v>63.730782253842747</v>
      </c>
      <c r="P17" s="14">
        <f t="shared" si="33"/>
        <v>18.108190783053619</v>
      </c>
      <c r="Q17" s="22">
        <f t="shared" si="2"/>
        <v>142.53621137259449</v>
      </c>
      <c r="R17" s="62">
        <f t="shared" si="0"/>
        <v>435.86954470592781</v>
      </c>
      <c r="S17" s="62">
        <f ca="1">AVERAGE(OFFSET($R$3,0,0,'Données projet'!$E$9+1,1))-AVERAGE(OFFSET($H$3,0,0,'Données projet'!$E$9+1,1))</f>
        <v>352.38614056474506</v>
      </c>
      <c r="T17" s="62">
        <f t="shared" si="34"/>
        <v>378.20947420822085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5.6</v>
      </c>
      <c r="AI17" s="14">
        <f>IF('Données projet'!$A$62&gt;35,AI16+AH17-AQ16,IF(A17&lt;'Données projet'!$A$62,$AF$205^A17,IF(A17='Données projet'!$A$62,'Données projet'!$B$62,AI16+AH17-AQ16)))</f>
        <v>62.516405622241471</v>
      </c>
      <c r="AJ17" s="14">
        <f>AI17*VLOOKUP('Données projet'!$B$10,Paramètres!$A$1:$I$89,3,0)*VLOOKUP('Données projet'!$B$10,Paramètres!$A$1:$I$89,5,0)</f>
        <v>49.73805231305532</v>
      </c>
      <c r="AK17" s="14">
        <f t="shared" si="35"/>
        <v>14.546089863979306</v>
      </c>
      <c r="AL17" s="22">
        <f t="shared" si="4"/>
        <v>111.96154762500197</v>
      </c>
      <c r="AM17" s="62">
        <f t="shared" si="5"/>
        <v>405.29488095833528</v>
      </c>
      <c r="AN17" s="62">
        <f ca="1">AVERAGE(OFFSET($AM$3,0,0,'Données projet'!$E$10+1,1))-AVERAGE(OFFSET($H$3,0,0,'Données projet'!$E$10+1,1))</f>
        <v>263.69035859639422</v>
      </c>
      <c r="AO17" s="62">
        <f t="shared" si="36"/>
        <v>283.08545363666826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5.6</v>
      </c>
      <c r="BD17" s="13">
        <f>IF('Données projet'!$A$88&gt;35,BD16+BC17-BL16,IF(A17&lt;'Données projet'!$A$88,$BA$205^A17,IF(A17='Données projet'!$A$88,'Données projet'!$B$88,BD16+BC17-BL16)))</f>
        <v>62.516405622241471</v>
      </c>
      <c r="BE17" s="14">
        <f>BD17*VLOOKUP('Données projet'!$B$11,Paramètres!$A$1:$I$89,3,0)*VLOOKUP('Données projet'!$B$11,Paramètres!$A$1:$I$89,5,0)</f>
        <v>48.762796385348352</v>
      </c>
      <c r="BF17" s="14">
        <f t="shared" si="37"/>
        <v>14.293782008920893</v>
      </c>
      <c r="BG17" s="22">
        <f t="shared" si="7"/>
        <v>109.82354070335226</v>
      </c>
      <c r="BH17" s="62">
        <f t="shared" si="8"/>
        <v>403.15687403668556</v>
      </c>
      <c r="BI17" s="62">
        <f ca="1">AVERAGE(OFFSET($BH$3,0,0,'Données projet'!$E$11+1,1))-AVERAGE(OFFSET($H$3,0,0,'Données projet'!$E$11+1,1))</f>
        <v>258.10018111196456</v>
      </c>
      <c r="BJ17" s="62">
        <f t="shared" si="38"/>
        <v>277.07615193566789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6.5987999999999989</v>
      </c>
      <c r="D18" s="12">
        <f t="shared" si="32"/>
        <v>2.4413570988248194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69.783668833033673</v>
      </c>
      <c r="H18" s="70">
        <f t="shared" si="1"/>
        <v>309.07827361378656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119.57375</v>
      </c>
      <c r="L18" s="13">
        <f>VLOOKUP(A18,'Données projet'!$A$35:$I$55,9,0)</f>
        <v>7.9715833333333332</v>
      </c>
      <c r="M18" s="13">
        <f t="array" ref="M18">INDEX(L:L,MIN(IF(ISNUMBER(L18:L214),ROW(L18:L214),"")))</f>
        <v>7.9715833333333332</v>
      </c>
      <c r="N18" s="14">
        <f>IF('Données projet'!$A$36&gt;35,N17+M18-V17,IF(A18&lt;'Données projet'!$A$36,$K$205^A18,IF(A18='Données projet'!$A$36,'Données projet'!$B$36,N17+M18-V17)))</f>
        <v>119.57375</v>
      </c>
      <c r="O18" s="14">
        <f>N18*VLOOKUP('Données projet'!$B$9,Paramètres!$A$1:$I$89,3,0)*VLOOKUP('Données projet'!$B$9,Paramètres!$A$1:$I$89,5,0)</f>
        <v>87.671473499999991</v>
      </c>
      <c r="P18" s="14">
        <f t="shared" si="33"/>
        <v>24.002786594941487</v>
      </c>
      <c r="Q18" s="22">
        <f t="shared" si="2"/>
        <v>194.49933633202306</v>
      </c>
      <c r="R18" s="62">
        <f t="shared" si="0"/>
        <v>487.83266966535638</v>
      </c>
      <c r="S18" s="62">
        <f ca="1">AVERAGE(OFFSET($R$3,0,0,'Données projet'!$E$9+1,1))-AVERAGE(OFFSET($H$3,0,0,'Données projet'!$E$9+1,1))</f>
        <v>352.38614056474506</v>
      </c>
      <c r="T18" s="62">
        <f t="shared" si="34"/>
        <v>378.20947420822085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20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84</v>
      </c>
      <c r="AG18" s="13">
        <f>VLOOKUP(A18,'Données projet'!$A$61:$I$81,9,0)</f>
        <v>5.6</v>
      </c>
      <c r="AH18" s="13">
        <f t="array" ref="AH18">INDEX(AG:AG,MIN(IF(ISNUMBER(AG18:AG214),ROW(AG18:AG214),"")))</f>
        <v>5.6</v>
      </c>
      <c r="AI18" s="14">
        <f>IF('Données projet'!$A$62&gt;35,AI17+AH18-AQ17,IF(A18&lt;'Données projet'!$A$62,$AF$205^A18,IF(A18='Données projet'!$A$62,'Données projet'!$B$62,AI17+AH18-AQ17)))</f>
        <v>84</v>
      </c>
      <c r="AJ18" s="14">
        <f>AI18*VLOOKUP('Données projet'!$B$10,Paramètres!$A$1:$I$89,3,0)*VLOOKUP('Données projet'!$B$10,Paramètres!$A$1:$I$89,5,0)</f>
        <v>66.830400000000012</v>
      </c>
      <c r="AK18" s="14">
        <f t="shared" si="35"/>
        <v>18.884224063325359</v>
      </c>
      <c r="AL18" s="22">
        <f t="shared" si="4"/>
        <v>149.28630357695835</v>
      </c>
      <c r="AM18" s="62">
        <f t="shared" si="5"/>
        <v>442.61963691029166</v>
      </c>
      <c r="AN18" s="62">
        <f ca="1">AVERAGE(OFFSET($AM$3,0,0,'Données projet'!$E$10+1,1))-AVERAGE(OFFSET($H$3,0,0,'Données projet'!$E$10+1,1))</f>
        <v>263.69035859639422</v>
      </c>
      <c r="AO18" s="62">
        <f t="shared" si="36"/>
        <v>283.08545363666826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14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84</v>
      </c>
      <c r="BB18" s="13">
        <f>VLOOKUP(A18,'Données projet'!$A$87:$I$107,9,0)</f>
        <v>5.6</v>
      </c>
      <c r="BC18" s="13">
        <f t="array" ref="BC18">INDEX(BB:BB,MIN(IF(ISNUMBER(BB18:BB214),ROW(BB18:BB214),"")))</f>
        <v>5.6</v>
      </c>
      <c r="BD18" s="13">
        <f>IF('Données projet'!$A$88&gt;35,BD17+BC18-BL17,IF(A18&lt;'Données projet'!$A$88,$BA$205^A18,IF(A18='Données projet'!$A$88,'Données projet'!$B$88,BD17+BC18-BL17)))</f>
        <v>84</v>
      </c>
      <c r="BE18" s="14">
        <f>BD18*VLOOKUP('Données projet'!$B$11,Paramètres!$A$1:$I$89,3,0)*VLOOKUP('Données projet'!$B$11,Paramètres!$A$1:$I$89,5,0)</f>
        <v>65.52</v>
      </c>
      <c r="BF18" s="14">
        <f t="shared" si="37"/>
        <v>18.556669503136725</v>
      </c>
      <c r="BG18" s="22">
        <f t="shared" si="7"/>
        <v>146.43353271796309</v>
      </c>
      <c r="BH18" s="62">
        <f t="shared" si="8"/>
        <v>439.7668660512964</v>
      </c>
      <c r="BI18" s="62">
        <f ca="1">AVERAGE(OFFSET($BH$3,0,0,'Données projet'!$E$11+1,1))-AVERAGE(OFFSET($H$3,0,0,'Données projet'!$E$11+1,1))</f>
        <v>258.10018111196456</v>
      </c>
      <c r="BJ18" s="62">
        <f t="shared" si="38"/>
        <v>277.07615193566789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14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7.0387199999999988</v>
      </c>
      <c r="D19" s="12">
        <f t="shared" si="32"/>
        <v>2.5846246905459376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74.285467786670381</v>
      </c>
      <c r="H19" s="70">
        <f t="shared" si="1"/>
        <v>310.09399200270082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11.828399999999995</v>
      </c>
      <c r="N19" s="14">
        <f>IF('Données projet'!$A$36&gt;35,N18+M19-V18,IF(A19&lt;'Données projet'!$A$36,$K$205^A19,IF(A19='Données projet'!$A$36,'Données projet'!$B$36,N18+M19-V18)))</f>
        <v>111.40215000000001</v>
      </c>
      <c r="O19" s="14">
        <f>N19*VLOOKUP('Données projet'!$B$9,Paramètres!$A$1:$I$89,3,0)*VLOOKUP('Données projet'!$B$9,Paramètres!$A$1:$I$89,5,0)</f>
        <v>81.680056379999996</v>
      </c>
      <c r="P19" s="14">
        <f t="shared" si="33"/>
        <v>22.547468453151879</v>
      </c>
      <c r="Q19" s="22">
        <f t="shared" si="2"/>
        <v>181.52960575107284</v>
      </c>
      <c r="R19" s="62">
        <f t="shared" si="0"/>
        <v>474.86293908440615</v>
      </c>
      <c r="S19" s="62">
        <f ca="1">AVERAGE(OFFSET($R$3,0,0,'Données projet'!$E$9+1,1))-AVERAGE(OFFSET($H$3,0,0,'Données projet'!$E$9+1,1))</f>
        <v>352.38614056474506</v>
      </c>
      <c r="T19" s="62">
        <f t="shared" si="34"/>
        <v>378.20947420822085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8.3000000000000007</v>
      </c>
      <c r="AI19" s="14">
        <f>IF('Données projet'!$A$62&gt;35,AI18+AH19-AQ18,IF(A19&lt;'Données projet'!$A$62,$AF$205^A19,IF(A19='Données projet'!$A$62,'Données projet'!$B$62,AI18+AH19-AQ18)))</f>
        <v>78.3</v>
      </c>
      <c r="AJ19" s="14">
        <f>AI19*VLOOKUP('Données projet'!$B$10,Paramètres!$A$1:$I$89,3,0)*VLOOKUP('Données projet'!$B$10,Paramètres!$A$1:$I$89,5,0)</f>
        <v>62.295480000000005</v>
      </c>
      <c r="AK19" s="14">
        <f t="shared" si="35"/>
        <v>17.747364151913469</v>
      </c>
      <c r="AL19" s="22">
        <f t="shared" si="4"/>
        <v>139.40795356458261</v>
      </c>
      <c r="AM19" s="62">
        <f t="shared" si="5"/>
        <v>432.74128689791593</v>
      </c>
      <c r="AN19" s="62">
        <f ca="1">AVERAGE(OFFSET($AM$3,0,0,'Données projet'!$E$10+1,1))-AVERAGE(OFFSET($H$3,0,0,'Données projet'!$E$10+1,1))</f>
        <v>263.69035859639422</v>
      </c>
      <c r="AO19" s="62">
        <f t="shared" si="36"/>
        <v>283.08545363666826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8.3000000000000007</v>
      </c>
      <c r="BD19" s="13">
        <f>IF('Données projet'!$A$88&gt;35,BD18+BC19-BL18,IF(A19&lt;'Données projet'!$A$88,$BA$205^A19,IF(A19='Données projet'!$A$88,'Données projet'!$B$88,BD18+BC19-BL18)))</f>
        <v>78.3</v>
      </c>
      <c r="BE19" s="14">
        <f>BD19*VLOOKUP('Données projet'!$B$11,Paramètres!$A$1:$I$89,3,0)*VLOOKUP('Données projet'!$B$11,Paramètres!$A$1:$I$89,5,0)</f>
        <v>61.073999999999998</v>
      </c>
      <c r="BF19" s="14">
        <f t="shared" si="37"/>
        <v>17.439528890067717</v>
      </c>
      <c r="BG19" s="22">
        <f t="shared" si="7"/>
        <v>136.74439615020125</v>
      </c>
      <c r="BH19" s="62">
        <f t="shared" si="8"/>
        <v>430.07772948353454</v>
      </c>
      <c r="BI19" s="62">
        <f ca="1">AVERAGE(OFFSET($BH$3,0,0,'Données projet'!$E$11+1,1))-AVERAGE(OFFSET($H$3,0,0,'Données projet'!$E$11+1,1))</f>
        <v>258.10018111196456</v>
      </c>
      <c r="BJ19" s="62">
        <f t="shared" si="38"/>
        <v>277.07615193566789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7.4786399999999986</v>
      </c>
      <c r="D20" s="12">
        <f t="shared" si="32"/>
        <v>2.7268530786070531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78.779244817317604</v>
      </c>
      <c r="H20" s="70">
        <f t="shared" si="1"/>
        <v>311.1079004452406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11.828399999999995</v>
      </c>
      <c r="N20" s="14">
        <f>IF('Données projet'!$A$36&gt;35,N19+M20-V19,IF(A20&lt;'Données projet'!$A$36,$K$205^A20,IF(A20='Données projet'!$A$36,'Données projet'!$B$36,N19+M20-V19)))</f>
        <v>123.23054999999999</v>
      </c>
      <c r="O20" s="14">
        <f>N20*VLOOKUP('Données projet'!$B$9,Paramètres!$A$1:$I$89,3,0)*VLOOKUP('Données projet'!$B$9,Paramètres!$A$1:$I$89,5,0)</f>
        <v>90.352639260000004</v>
      </c>
      <c r="P20" s="14">
        <f t="shared" si="33"/>
        <v>24.650253725733648</v>
      </c>
      <c r="Q20" s="22">
        <f t="shared" si="2"/>
        <v>200.29670528348609</v>
      </c>
      <c r="R20" s="62">
        <f t="shared" si="0"/>
        <v>493.63003861681943</v>
      </c>
      <c r="S20" s="62">
        <f ca="1">AVERAGE(OFFSET($R$3,0,0,'Données projet'!$E$9+1,1))-AVERAGE(OFFSET($H$3,0,0,'Données projet'!$E$9+1,1))</f>
        <v>352.38614056474506</v>
      </c>
      <c r="T20" s="62">
        <f t="shared" si="34"/>
        <v>378.20947420822085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8.3000000000000007</v>
      </c>
      <c r="AI20" s="14">
        <f>IF('Données projet'!$A$62&gt;35,AI19+AH20-AQ19,IF(A20&lt;'Données projet'!$A$62,$AF$205^A20,IF(A20='Données projet'!$A$62,'Données projet'!$B$62,AI19+AH20-AQ19)))</f>
        <v>86.6</v>
      </c>
      <c r="AJ20" s="14">
        <f>AI20*VLOOKUP('Données projet'!$B$10,Paramètres!$A$1:$I$89,3,0)*VLOOKUP('Données projet'!$B$10,Paramètres!$A$1:$I$89,5,0)</f>
        <v>68.898960000000002</v>
      </c>
      <c r="AK20" s="14">
        <f t="shared" si="35"/>
        <v>19.399778751433747</v>
      </c>
      <c r="AL20" s="22">
        <f t="shared" si="4"/>
        <v>153.78696999208043</v>
      </c>
      <c r="AM20" s="62">
        <f t="shared" si="5"/>
        <v>447.12030332541372</v>
      </c>
      <c r="AN20" s="62">
        <f ca="1">AVERAGE(OFFSET($AM$3,0,0,'Données projet'!$E$10+1,1))-AVERAGE(OFFSET($H$3,0,0,'Données projet'!$E$10+1,1))</f>
        <v>263.69035859639422</v>
      </c>
      <c r="AO20" s="62">
        <f t="shared" si="36"/>
        <v>283.08545363666826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8.3000000000000007</v>
      </c>
      <c r="BD20" s="13">
        <f>IF('Données projet'!$A$88&gt;35,BD19+BC20-BL19,IF(A20&lt;'Données projet'!$A$88,$BA$205^A20,IF(A20='Données projet'!$A$88,'Données projet'!$B$88,BD19+BC20-BL19)))</f>
        <v>86.6</v>
      </c>
      <c r="BE20" s="14">
        <f>BD20*VLOOKUP('Données projet'!$B$11,Paramètres!$A$1:$I$89,3,0)*VLOOKUP('Données projet'!$B$11,Paramètres!$A$1:$I$89,5,0)</f>
        <v>67.548000000000002</v>
      </c>
      <c r="BF20" s="14">
        <f t="shared" si="37"/>
        <v>19.063281685132598</v>
      </c>
      <c r="BG20" s="22">
        <f t="shared" si="7"/>
        <v>150.8479822682726</v>
      </c>
      <c r="BH20" s="62">
        <f t="shared" si="8"/>
        <v>444.18131560160589</v>
      </c>
      <c r="BI20" s="62">
        <f ca="1">AVERAGE(OFFSET($BH$3,0,0,'Données projet'!$E$11+1,1))-AVERAGE(OFFSET($H$3,0,0,'Données projet'!$E$11+1,1))</f>
        <v>258.10018111196456</v>
      </c>
      <c r="BJ20" s="62">
        <f t="shared" si="38"/>
        <v>277.07615193566789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7.9185599999999985</v>
      </c>
      <c r="D21" s="12">
        <f t="shared" si="32"/>
        <v>2.8681103558184993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83.265525553686658</v>
      </c>
      <c r="H21" s="70">
        <f t="shared" si="1"/>
        <v>312.12011753638387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11.828399999999995</v>
      </c>
      <c r="N21" s="14">
        <f>IF('Données projet'!$A$36&gt;35,N20+M21-V20,IF(A21&lt;'Données projet'!$A$36,$K$205^A21,IF(A21='Données projet'!$A$36,'Données projet'!$B$36,N20+M21-V20)))</f>
        <v>135.05894999999998</v>
      </c>
      <c r="O21" s="14">
        <f>N21*VLOOKUP('Données projet'!$B$9,Paramètres!$A$1:$I$89,3,0)*VLOOKUP('Données projet'!$B$9,Paramètres!$A$1:$I$89,5,0)</f>
        <v>99.025222139999983</v>
      </c>
      <c r="P21" s="14">
        <f t="shared" si="33"/>
        <v>26.729637937268802</v>
      </c>
      <c r="Q21" s="22">
        <f t="shared" si="2"/>
        <v>219.02304796790978</v>
      </c>
      <c r="R21" s="62">
        <f t="shared" si="0"/>
        <v>512.35638130124312</v>
      </c>
      <c r="S21" s="62">
        <f ca="1">AVERAGE(OFFSET($R$3,0,0,'Données projet'!$E$9+1,1))-AVERAGE(OFFSET($H$3,0,0,'Données projet'!$E$9+1,1))</f>
        <v>352.38614056474506</v>
      </c>
      <c r="T21" s="62">
        <f t="shared" si="34"/>
        <v>378.20947420822085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8.3000000000000007</v>
      </c>
      <c r="AI21" s="14">
        <f>IF('Données projet'!$A$62&gt;35,AI20+AH21-AQ20,IF(A21&lt;'Données projet'!$A$62,$AF$205^A21,IF(A21='Données projet'!$A$62,'Données projet'!$B$62,AI20+AH21-AQ20)))</f>
        <v>94.899999999999991</v>
      </c>
      <c r="AJ21" s="14">
        <f>AI21*VLOOKUP('Données projet'!$B$10,Paramètres!$A$1:$I$89,3,0)*VLOOKUP('Données projet'!$B$10,Paramètres!$A$1:$I$89,5,0)</f>
        <v>75.502439999999993</v>
      </c>
      <c r="AK21" s="14">
        <f t="shared" si="35"/>
        <v>21.033831614819196</v>
      </c>
      <c r="AL21" s="22">
        <f t="shared" si="4"/>
        <v>168.13400639581008</v>
      </c>
      <c r="AM21" s="62">
        <f t="shared" si="5"/>
        <v>461.46733972914342</v>
      </c>
      <c r="AN21" s="62">
        <f ca="1">AVERAGE(OFFSET($AM$3,0,0,'Données projet'!$E$10+1,1))-AVERAGE(OFFSET($H$3,0,0,'Données projet'!$E$10+1,1))</f>
        <v>263.69035859639422</v>
      </c>
      <c r="AO21" s="62">
        <f t="shared" si="36"/>
        <v>283.08545363666826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8.3000000000000007</v>
      </c>
      <c r="BD21" s="13">
        <f>IF('Données projet'!$A$88&gt;35,BD20+BC21-BL20,IF(A21&lt;'Données projet'!$A$88,$BA$205^A21,IF(A21='Données projet'!$A$88,'Données projet'!$B$88,BD20+BC21-BL20)))</f>
        <v>94.899999999999991</v>
      </c>
      <c r="BE21" s="14">
        <f>BD21*VLOOKUP('Données projet'!$B$11,Paramètres!$A$1:$I$89,3,0)*VLOOKUP('Données projet'!$B$11,Paramètres!$A$1:$I$89,5,0)</f>
        <v>74.021999999999991</v>
      </c>
      <c r="BF21" s="14">
        <f t="shared" si="37"/>
        <v>20.668991235856833</v>
      </c>
      <c r="BG21" s="22">
        <f t="shared" si="7"/>
        <v>164.9201430691173</v>
      </c>
      <c r="BH21" s="62">
        <f t="shared" si="8"/>
        <v>458.25347640245059</v>
      </c>
      <c r="BI21" s="62">
        <f ca="1">AVERAGE(OFFSET($BH$3,0,0,'Données projet'!$E$11+1,1))-AVERAGE(OFFSET($H$3,0,0,'Données projet'!$E$11+1,1))</f>
        <v>258.10018111196456</v>
      </c>
      <c r="BJ21" s="62">
        <f t="shared" si="38"/>
        <v>277.07615193566789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8.3584799999999984</v>
      </c>
      <c r="D22" s="12">
        <f t="shared" si="32"/>
        <v>3.0084566218105562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87.744773922748138</v>
      </c>
      <c r="H22" s="70">
        <f t="shared" si="1"/>
        <v>313.13074794965337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11.828399999999995</v>
      </c>
      <c r="N22" s="14">
        <f>IF('Données projet'!$A$36&gt;35,N21+M22-V21,IF(A22&lt;'Données projet'!$A$36,$K$205^A22,IF(A22='Données projet'!$A$36,'Données projet'!$B$36,N21+M22-V21)))</f>
        <v>146.88734999999997</v>
      </c>
      <c r="O22" s="14">
        <f>N22*VLOOKUP('Données projet'!$B$9,Paramètres!$A$1:$I$89,3,0)*VLOOKUP('Données projet'!$B$9,Paramètres!$A$1:$I$89,5,0)</f>
        <v>107.69780501999998</v>
      </c>
      <c r="P22" s="14">
        <f t="shared" si="33"/>
        <v>28.787903575496706</v>
      </c>
      <c r="Q22" s="22">
        <f t="shared" si="2"/>
        <v>237.7126091371567</v>
      </c>
      <c r="R22" s="62">
        <f t="shared" si="0"/>
        <v>531.04594247048999</v>
      </c>
      <c r="S22" s="62">
        <f ca="1">AVERAGE(OFFSET($R$3,0,0,'Données projet'!$E$9+1,1))-AVERAGE(OFFSET($H$3,0,0,'Données projet'!$E$9+1,1))</f>
        <v>352.38614056474506</v>
      </c>
      <c r="T22" s="62">
        <f t="shared" si="34"/>
        <v>378.20947420822085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8.3000000000000007</v>
      </c>
      <c r="AI22" s="14">
        <f>IF('Données projet'!$A$62&gt;35,AI21+AH22-AQ21,IF(A22&lt;'Données projet'!$A$62,$AF$205^A22,IF(A22='Données projet'!$A$62,'Données projet'!$B$62,AI21+AH22-AQ21)))</f>
        <v>103.19999999999999</v>
      </c>
      <c r="AJ22" s="14">
        <f>AI22*VLOOKUP('Données projet'!$B$10,Paramètres!$A$1:$I$89,3,0)*VLOOKUP('Données projet'!$B$10,Paramètres!$A$1:$I$89,5,0)</f>
        <v>82.105919999999998</v>
      </c>
      <c r="AK22" s="14">
        <f t="shared" si="35"/>
        <v>22.651311269703989</v>
      </c>
      <c r="AL22" s="22">
        <f t="shared" si="4"/>
        <v>182.45217779473444</v>
      </c>
      <c r="AM22" s="62">
        <f t="shared" si="5"/>
        <v>475.78551112806775</v>
      </c>
      <c r="AN22" s="62">
        <f ca="1">AVERAGE(OFFSET($AM$3,0,0,'Données projet'!$E$10+1,1))-AVERAGE(OFFSET($H$3,0,0,'Données projet'!$E$10+1,1))</f>
        <v>263.69035859639422</v>
      </c>
      <c r="AO22" s="62">
        <f t="shared" si="36"/>
        <v>283.08545363666826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8.3000000000000007</v>
      </c>
      <c r="BD22" s="13">
        <f>IF('Données projet'!$A$88&gt;35,BD21+BC22-BL21,IF(A22&lt;'Données projet'!$A$88,$BA$205^A22,IF(A22='Données projet'!$A$88,'Données projet'!$B$88,BD21+BC22-BL21)))</f>
        <v>103.19999999999999</v>
      </c>
      <c r="BE22" s="14">
        <f>BD22*VLOOKUP('Données projet'!$B$11,Paramètres!$A$1:$I$89,3,0)*VLOOKUP('Données projet'!$B$11,Paramètres!$A$1:$I$89,5,0)</f>
        <v>80.495999999999995</v>
      </c>
      <c r="BF22" s="14">
        <f t="shared" si="37"/>
        <v>22.258415047134118</v>
      </c>
      <c r="BG22" s="22">
        <f t="shared" si="7"/>
        <v>178.96393954042523</v>
      </c>
      <c r="BH22" s="62">
        <f t="shared" si="8"/>
        <v>472.29727287375852</v>
      </c>
      <c r="BI22" s="62">
        <f ca="1">AVERAGE(OFFSET($BH$3,0,0,'Données projet'!$E$11+1,1))-AVERAGE(OFFSET($H$3,0,0,'Données projet'!$E$11+1,1))</f>
        <v>258.10018111196456</v>
      </c>
      <c r="BJ22" s="62">
        <f t="shared" si="38"/>
        <v>277.07615193566789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8.7983999999999991</v>
      </c>
      <c r="D23" s="12">
        <f t="shared" si="32"/>
        <v>3.1479452926301796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92.217402258899639</v>
      </c>
      <c r="H23" s="70">
        <f t="shared" si="1"/>
        <v>314.13988471799752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11.828399999999995</v>
      </c>
      <c r="N23" s="14">
        <f>IF('Données projet'!$A$36&gt;35,N22+M23-V22,IF(A23&lt;'Données projet'!$A$36,$K$205^A23,IF(A23='Données projet'!$A$36,'Données projet'!$B$36,N22+M23-V22)))</f>
        <v>158.71574999999996</v>
      </c>
      <c r="O23" s="14">
        <f>N23*VLOOKUP('Données projet'!$B$9,Paramètres!$A$1:$I$89,3,0)*VLOOKUP('Données projet'!$B$9,Paramètres!$A$1:$I$89,5,0)</f>
        <v>116.37038789999998</v>
      </c>
      <c r="P23" s="14">
        <f t="shared" si="33"/>
        <v>30.826944599619882</v>
      </c>
      <c r="Q23" s="22">
        <f t="shared" si="2"/>
        <v>256.36868743683789</v>
      </c>
      <c r="R23" s="62">
        <f t="shared" si="0"/>
        <v>549.7020207701712</v>
      </c>
      <c r="S23" s="62">
        <f ca="1">AVERAGE(OFFSET($R$3,0,0,'Données projet'!$E$9+1,1))-AVERAGE(OFFSET($H$3,0,0,'Données projet'!$E$9+1,1))</f>
        <v>352.38614056474506</v>
      </c>
      <c r="T23" s="62">
        <f t="shared" si="34"/>
        <v>378.20947420822085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8.3000000000000007</v>
      </c>
      <c r="AI23" s="14">
        <f>IF('Données projet'!$A$62&gt;35,AI22+AH23-AQ22,IF(A23&lt;'Données projet'!$A$62,$AF$205^A23,IF(A23='Données projet'!$A$62,'Données projet'!$B$62,AI22+AH23-AQ22)))</f>
        <v>111.49999999999999</v>
      </c>
      <c r="AJ23" s="14">
        <f>AI23*VLOOKUP('Données projet'!$B$10,Paramètres!$A$1:$I$89,3,0)*VLOOKUP('Données projet'!$B$10,Paramètres!$A$1:$I$89,5,0)</f>
        <v>88.709399999999988</v>
      </c>
      <c r="AK23" s="14">
        <f t="shared" si="35"/>
        <v>24.253702179384184</v>
      </c>
      <c r="AL23" s="22">
        <f t="shared" si="4"/>
        <v>196.74406962909407</v>
      </c>
      <c r="AM23" s="62">
        <f t="shared" si="5"/>
        <v>490.07740296242741</v>
      </c>
      <c r="AN23" s="62">
        <f ca="1">AVERAGE(OFFSET($AM$3,0,0,'Données projet'!$E$10+1,1))-AVERAGE(OFFSET($H$3,0,0,'Données projet'!$E$10+1,1))</f>
        <v>263.69035859639422</v>
      </c>
      <c r="AO23" s="62">
        <f t="shared" si="36"/>
        <v>283.08545363666826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8.3000000000000007</v>
      </c>
      <c r="BD23" s="13">
        <f>IF('Données projet'!$A$88&gt;35,BD22+BC23-BL22,IF(A23&lt;'Données projet'!$A$88,$BA$205^A23,IF(A23='Données projet'!$A$88,'Données projet'!$B$88,BD22+BC23-BL22)))</f>
        <v>111.49999999999999</v>
      </c>
      <c r="BE23" s="14">
        <f>BD23*VLOOKUP('Données projet'!$B$11,Paramètres!$A$1:$I$89,3,0)*VLOOKUP('Données projet'!$B$11,Paramètres!$A$1:$I$89,5,0)</f>
        <v>86.97</v>
      </c>
      <c r="BF23" s="14">
        <f t="shared" si="37"/>
        <v>23.833011833639844</v>
      </c>
      <c r="BG23" s="22">
        <f t="shared" si="7"/>
        <v>192.98191227692271</v>
      </c>
      <c r="BH23" s="62">
        <f t="shared" si="8"/>
        <v>486.31524561025606</v>
      </c>
      <c r="BI23" s="62">
        <f ca="1">AVERAGE(OFFSET($BH$3,0,0,'Données projet'!$E$11+1,1))-AVERAGE(OFFSET($H$3,0,0,'Données projet'!$E$11+1,1))</f>
        <v>258.10018111196456</v>
      </c>
      <c r="BJ23" s="62">
        <f t="shared" si="38"/>
        <v>277.07615193566789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9.2383199999999999</v>
      </c>
      <c r="D24" s="12">
        <f t="shared" si="32"/>
        <v>3.2866241409750794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96.683779333842722</v>
      </c>
      <c r="H24" s="70">
        <f t="shared" si="1"/>
        <v>315.14761104553156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11.828399999999995</v>
      </c>
      <c r="N24" s="14">
        <f>IF('Données projet'!$A$36&gt;35,N23+M24-V23,IF(A24&lt;'Données projet'!$A$36,$K$205^A24,IF(A24='Données projet'!$A$36,'Données projet'!$B$36,N23+M24-V23)))</f>
        <v>170.54414999999995</v>
      </c>
      <c r="O24" s="14">
        <f>N24*VLOOKUP('Données projet'!$B$9,Paramètres!$A$1:$I$89,3,0)*VLOOKUP('Données projet'!$B$9,Paramètres!$A$1:$I$89,5,0)</f>
        <v>125.04297077999995</v>
      </c>
      <c r="P24" s="14">
        <f t="shared" si="33"/>
        <v>32.84835665420556</v>
      </c>
      <c r="Q24" s="22">
        <f t="shared" si="2"/>
        <v>274.99406194790788</v>
      </c>
      <c r="R24" s="62">
        <f t="shared" si="0"/>
        <v>568.32739528124125</v>
      </c>
      <c r="S24" s="62">
        <f ca="1">AVERAGE(OFFSET($R$3,0,0,'Données projet'!$E$9+1,1))-AVERAGE(OFFSET($H$3,0,0,'Données projet'!$E$9+1,1))</f>
        <v>352.38614056474506</v>
      </c>
      <c r="T24" s="62">
        <f t="shared" si="34"/>
        <v>378.20947420822085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8.3000000000000007</v>
      </c>
      <c r="AI24" s="14">
        <f>IF('Données projet'!$A$62&gt;35,AI23+AH24-AQ23,IF(A24&lt;'Données projet'!$A$62,$AF$205^A24,IF(A24='Données projet'!$A$62,'Données projet'!$B$62,AI23+AH24-AQ23)))</f>
        <v>119.79999999999998</v>
      </c>
      <c r="AJ24" s="14">
        <f>AI24*VLOOKUP('Données projet'!$B$10,Paramètres!$A$1:$I$89,3,0)*VLOOKUP('Données projet'!$B$10,Paramètres!$A$1:$I$89,5,0)</f>
        <v>95.312879999999993</v>
      </c>
      <c r="AK24" s="14">
        <f t="shared" si="35"/>
        <v>25.842255262612742</v>
      </c>
      <c r="AL24" s="22">
        <f t="shared" si="4"/>
        <v>211.01186058238383</v>
      </c>
      <c r="AM24" s="62">
        <f t="shared" si="5"/>
        <v>504.34519391571712</v>
      </c>
      <c r="AN24" s="62">
        <f ca="1">AVERAGE(OFFSET($AM$3,0,0,'Données projet'!$E$10+1,1))-AVERAGE(OFFSET($H$3,0,0,'Données projet'!$E$10+1,1))</f>
        <v>263.69035859639422</v>
      </c>
      <c r="AO24" s="62">
        <f t="shared" si="36"/>
        <v>283.08545363666826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8.3000000000000007</v>
      </c>
      <c r="BD24" s="13">
        <f>IF('Données projet'!$A$88&gt;35,BD23+BC24-BL23,IF(A24&lt;'Données projet'!$A$88,$BA$205^A24,IF(A24='Données projet'!$A$88,'Données projet'!$B$88,BD23+BC24-BL23)))</f>
        <v>119.79999999999998</v>
      </c>
      <c r="BE24" s="14">
        <f>BD24*VLOOKUP('Données projet'!$B$11,Paramètres!$A$1:$I$89,3,0)*VLOOKUP('Données projet'!$B$11,Paramètres!$A$1:$I$89,5,0)</f>
        <v>93.443999999999988</v>
      </c>
      <c r="BF24" s="14">
        <f t="shared" si="37"/>
        <v>25.394010816431511</v>
      </c>
      <c r="BG24" s="22">
        <f t="shared" si="7"/>
        <v>206.97620217195154</v>
      </c>
      <c r="BH24" s="62">
        <f t="shared" si="8"/>
        <v>500.30953550528488</v>
      </c>
      <c r="BI24" s="62">
        <f ca="1">AVERAGE(OFFSET($BH$3,0,0,'Données projet'!$E$11+1,1))-AVERAGE(OFFSET($H$3,0,0,'Données projet'!$E$11+1,1))</f>
        <v>258.10018111196456</v>
      </c>
      <c r="BJ24" s="62">
        <f t="shared" si="38"/>
        <v>277.07615193566789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9.6782400000000006</v>
      </c>
      <c r="D25" s="12">
        <f t="shared" si="32"/>
        <v>3.424536132673996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101.14423681362383</v>
      </c>
      <c r="H25" s="70">
        <f t="shared" si="1"/>
        <v>316.15400176440721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11.828399999999995</v>
      </c>
      <c r="N25" s="14">
        <f>IF('Données projet'!$A$36&gt;35,N24+M25-V24,IF(A25&lt;'Données projet'!$A$36,$K$205^A25,IF(A25='Données projet'!$A$36,'Données projet'!$B$36,N24+M25-V24)))</f>
        <v>182.37254999999993</v>
      </c>
      <c r="O25" s="14">
        <f>N25*VLOOKUP('Données projet'!$B$9,Paramètres!$A$1:$I$89,3,0)*VLOOKUP('Données projet'!$B$9,Paramètres!$A$1:$I$89,5,0)</f>
        <v>133.71555365999996</v>
      </c>
      <c r="P25" s="14">
        <f t="shared" si="33"/>
        <v>34.853501513610674</v>
      </c>
      <c r="Q25" s="22">
        <f t="shared" si="2"/>
        <v>293.59110442737182</v>
      </c>
      <c r="R25" s="62">
        <f t="shared" si="0"/>
        <v>586.92443776070513</v>
      </c>
      <c r="S25" s="62">
        <f ca="1">AVERAGE(OFFSET($R$3,0,0,'Données projet'!$E$9+1,1))-AVERAGE(OFFSET($H$3,0,0,'Données projet'!$E$9+1,1))</f>
        <v>352.38614056474506</v>
      </c>
      <c r="T25" s="62">
        <f t="shared" si="34"/>
        <v>378.20947420822085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8.3000000000000007</v>
      </c>
      <c r="AI25" s="14">
        <f>IF('Données projet'!$A$62&gt;35,AI24+AH25-AQ24,IF(A25&lt;'Données projet'!$A$62,$AF$205^A25,IF(A25='Données projet'!$A$62,'Données projet'!$B$62,AI24+AH25-AQ24)))</f>
        <v>128.1</v>
      </c>
      <c r="AJ25" s="14">
        <f>AI25*VLOOKUP('Données projet'!$B$10,Paramètres!$A$1:$I$89,3,0)*VLOOKUP('Données projet'!$B$10,Paramètres!$A$1:$I$89,5,0)</f>
        <v>101.91636000000001</v>
      </c>
      <c r="AK25" s="14">
        <f t="shared" si="35"/>
        <v>27.418038291332621</v>
      </c>
      <c r="AL25" s="22">
        <f t="shared" si="4"/>
        <v>225.25741035740432</v>
      </c>
      <c r="AM25" s="62">
        <f t="shared" si="5"/>
        <v>518.59074369073767</v>
      </c>
      <c r="AN25" s="62">
        <f ca="1">AVERAGE(OFFSET($AM$3,0,0,'Données projet'!$E$10+1,1))-AVERAGE(OFFSET($H$3,0,0,'Données projet'!$E$10+1,1))</f>
        <v>263.69035859639422</v>
      </c>
      <c r="AO25" s="62">
        <f t="shared" si="36"/>
        <v>283.08545363666826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8.3000000000000007</v>
      </c>
      <c r="BD25" s="13">
        <f>IF('Données projet'!$A$88&gt;35,BD24+BC25-BL24,IF(A25&lt;'Données projet'!$A$88,$BA$205^A25,IF(A25='Données projet'!$A$88,'Données projet'!$B$88,BD24+BC25-BL24)))</f>
        <v>128.1</v>
      </c>
      <c r="BE25" s="14">
        <f>BD25*VLOOKUP('Données projet'!$B$11,Paramètres!$A$1:$I$89,3,0)*VLOOKUP('Données projet'!$B$11,Paramètres!$A$1:$I$89,5,0)</f>
        <v>99.917999999999992</v>
      </c>
      <c r="BF25" s="14">
        <f t="shared" si="37"/>
        <v>26.942461246512746</v>
      </c>
      <c r="BG25" s="22">
        <f t="shared" si="7"/>
        <v>220.94863667100969</v>
      </c>
      <c r="BH25" s="62">
        <f t="shared" si="8"/>
        <v>514.28197000434307</v>
      </c>
      <c r="BI25" s="62">
        <f ca="1">AVERAGE(OFFSET($BH$3,0,0,'Données projet'!$E$11+1,1))-AVERAGE(OFFSET($H$3,0,0,'Données projet'!$E$11+1,1))</f>
        <v>258.10018111196456</v>
      </c>
      <c r="BJ25" s="62">
        <f t="shared" si="38"/>
        <v>277.07615193566789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10.118160000000001</v>
      </c>
      <c r="D26" s="12">
        <f t="shared" si="32"/>
        <v>3.5617201067805015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105.59907450848108</v>
      </c>
      <c r="H26" s="70">
        <f t="shared" si="1"/>
        <v>317.15912451930933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11.828399999999995</v>
      </c>
      <c r="N26" s="14">
        <f>IF('Données projet'!$A$36&gt;35,N25+M26-V25,IF(A26&lt;'Données projet'!$A$36,$K$205^A26,IF(A26='Données projet'!$A$36,'Données projet'!$B$36,N25+M26-V25)))</f>
        <v>194.20094999999992</v>
      </c>
      <c r="O26" s="14">
        <f>N26*VLOOKUP('Données projet'!$B$9,Paramètres!$A$1:$I$89,3,0)*VLOOKUP('Données projet'!$B$9,Paramètres!$A$1:$I$89,5,0)</f>
        <v>142.38813653999992</v>
      </c>
      <c r="P26" s="14">
        <f t="shared" si="33"/>
        <v>36.843554318089268</v>
      </c>
      <c r="Q26" s="22">
        <f t="shared" si="2"/>
        <v>312.16186157783869</v>
      </c>
      <c r="R26" s="62">
        <f t="shared" si="0"/>
        <v>605.49519491117201</v>
      </c>
      <c r="S26" s="62">
        <f ca="1">AVERAGE(OFFSET($R$3,0,0,'Données projet'!$E$9+1,1))-AVERAGE(OFFSET($H$3,0,0,'Données projet'!$E$9+1,1))</f>
        <v>352.38614056474506</v>
      </c>
      <c r="T26" s="62">
        <f t="shared" si="34"/>
        <v>378.20947420822085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8.3000000000000007</v>
      </c>
      <c r="AI26" s="14">
        <f>IF('Données projet'!$A$62&gt;35,AI25+AH26-AQ25,IF(A26&lt;'Données projet'!$A$62,$AF$205^A26,IF(A26='Données projet'!$A$62,'Données projet'!$B$62,AI25+AH26-AQ25)))</f>
        <v>136.4</v>
      </c>
      <c r="AJ26" s="14">
        <f>AI26*VLOOKUP('Données projet'!$B$10,Paramètres!$A$1:$I$89,3,0)*VLOOKUP('Données projet'!$B$10,Paramètres!$A$1:$I$89,5,0)</f>
        <v>108.51984000000002</v>
      </c>
      <c r="AK26" s="14">
        <f t="shared" si="35"/>
        <v>28.981972844537498</v>
      </c>
      <c r="AL26" s="22">
        <f t="shared" si="4"/>
        <v>239.48232403756947</v>
      </c>
      <c r="AM26" s="62">
        <f t="shared" si="5"/>
        <v>532.81565737090273</v>
      </c>
      <c r="AN26" s="62">
        <f ca="1">AVERAGE(OFFSET($AM$3,0,0,'Données projet'!$E$10+1,1))-AVERAGE(OFFSET($H$3,0,0,'Données projet'!$E$10+1,1))</f>
        <v>263.69035859639422</v>
      </c>
      <c r="AO26" s="62">
        <f t="shared" si="36"/>
        <v>283.08545363666826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8.3000000000000007</v>
      </c>
      <c r="BD26" s="13">
        <f>IF('Données projet'!$A$88&gt;35,BD25+BC26-BL25,IF(A26&lt;'Données projet'!$A$88,$BA$205^A26,IF(A26='Données projet'!$A$88,'Données projet'!$B$88,BD25+BC26-BL25)))</f>
        <v>136.4</v>
      </c>
      <c r="BE26" s="14">
        <f>BD26*VLOOKUP('Données projet'!$B$11,Paramètres!$A$1:$I$89,3,0)*VLOOKUP('Données projet'!$B$11,Paramètres!$A$1:$I$89,5,0)</f>
        <v>106.39200000000001</v>
      </c>
      <c r="BF26" s="14">
        <f t="shared" si="37"/>
        <v>28.479268717714096</v>
      </c>
      <c r="BG26" s="22">
        <f t="shared" si="7"/>
        <v>234.90079301668541</v>
      </c>
      <c r="BH26" s="62">
        <f t="shared" si="8"/>
        <v>528.23412635001876</v>
      </c>
      <c r="BI26" s="62">
        <f ca="1">AVERAGE(OFFSET($BH$3,0,0,'Données projet'!$E$11+1,1))-AVERAGE(OFFSET($H$3,0,0,'Données projet'!$E$11+1,1))</f>
        <v>258.10018111196456</v>
      </c>
      <c r="BJ26" s="62">
        <f t="shared" si="38"/>
        <v>277.07615193566789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10.558080000000002</v>
      </c>
      <c r="D27" s="12">
        <f t="shared" si="32"/>
        <v>3.6982113340521892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110.04856468391166</v>
      </c>
      <c r="H27" s="70">
        <f t="shared" si="1"/>
        <v>318.1630407401409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11.828399999999995</v>
      </c>
      <c r="N27" s="14">
        <f>IF('Données projet'!$A$36&gt;35,N26+M27-V26,IF(A27&lt;'Données projet'!$A$36,$K$205^A27,IF(A27='Données projet'!$A$36,'Données projet'!$B$36,N26+M27-V26)))</f>
        <v>206.02934999999991</v>
      </c>
      <c r="O27" s="14">
        <f>N27*VLOOKUP('Données projet'!$B$9,Paramètres!$A$1:$I$89,3,0)*VLOOKUP('Données projet'!$B$9,Paramètres!$A$1:$I$89,5,0)</f>
        <v>151.06071941999994</v>
      </c>
      <c r="P27" s="14">
        <f t="shared" si="33"/>
        <v>38.819538968116305</v>
      </c>
      <c r="Q27" s="22">
        <f t="shared" si="2"/>
        <v>330.70811669263577</v>
      </c>
      <c r="R27" s="62">
        <f t="shared" si="0"/>
        <v>624.04145002596908</v>
      </c>
      <c r="S27" s="62">
        <f ca="1">AVERAGE(OFFSET($R$3,0,0,'Données projet'!$E$9+1,1))-AVERAGE(OFFSET($H$3,0,0,'Données projet'!$E$9+1,1))</f>
        <v>352.38614056474506</v>
      </c>
      <c r="T27" s="62">
        <f t="shared" si="34"/>
        <v>378.20947420822085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8.3000000000000007</v>
      </c>
      <c r="AI27" s="14">
        <f>IF('Données projet'!$A$62&gt;35,AI26+AH27-AQ26,IF(A27&lt;'Données projet'!$A$62,$AF$205^A27,IF(A27='Données projet'!$A$62,'Données projet'!$B$62,AI26+AH27-AQ26)))</f>
        <v>144.70000000000002</v>
      </c>
      <c r="AJ27" s="14">
        <f>AI27*VLOOKUP('Données projet'!$B$10,Paramètres!$A$1:$I$89,3,0)*VLOOKUP('Données projet'!$B$10,Paramètres!$A$1:$I$89,5,0)</f>
        <v>115.12332000000002</v>
      </c>
      <c r="AK27" s="14">
        <f t="shared" si="35"/>
        <v>30.534862006835787</v>
      </c>
      <c r="AL27" s="22">
        <f t="shared" si="4"/>
        <v>253.68800032857237</v>
      </c>
      <c r="AM27" s="62">
        <f t="shared" si="5"/>
        <v>547.02133366190571</v>
      </c>
      <c r="AN27" s="62">
        <f ca="1">AVERAGE(OFFSET($AM$3,0,0,'Données projet'!$E$10+1,1))-AVERAGE(OFFSET($H$3,0,0,'Données projet'!$E$10+1,1))</f>
        <v>263.69035859639422</v>
      </c>
      <c r="AO27" s="62">
        <f t="shared" si="36"/>
        <v>283.08545363666826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8.3000000000000007</v>
      </c>
      <c r="BD27" s="13">
        <f>IF('Données projet'!$A$88&gt;35,BD26+BC27-BL26,IF(A27&lt;'Données projet'!$A$88,$BA$205^A27,IF(A27='Données projet'!$A$88,'Données projet'!$B$88,BD26+BC27-BL26)))</f>
        <v>144.70000000000002</v>
      </c>
      <c r="BE27" s="14">
        <f>BD27*VLOOKUP('Données projet'!$B$11,Paramètres!$A$1:$I$89,3,0)*VLOOKUP('Données projet'!$B$11,Paramètres!$A$1:$I$89,5,0)</f>
        <v>112.86600000000001</v>
      </c>
      <c r="BF27" s="14">
        <f t="shared" si="37"/>
        <v>30.005222384814243</v>
      </c>
      <c r="BG27" s="22">
        <f t="shared" si="7"/>
        <v>248.83404565355144</v>
      </c>
      <c r="BH27" s="62">
        <f t="shared" si="8"/>
        <v>542.16737898688473</v>
      </c>
      <c r="BI27" s="62">
        <f ca="1">AVERAGE(OFFSET($BH$3,0,0,'Données projet'!$E$11+1,1))-AVERAGE(OFFSET($H$3,0,0,'Données projet'!$E$11+1,1))</f>
        <v>258.10018111196456</v>
      </c>
      <c r="BJ27" s="62">
        <f t="shared" si="38"/>
        <v>277.07615193566789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10.998000000000003</v>
      </c>
      <c r="D28" s="12">
        <f t="shared" si="32"/>
        <v>3.8340419797271847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114.4929556329818</v>
      </c>
      <c r="H28" s="70">
        <f t="shared" si="1"/>
        <v>319.16580644802485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217.85774999999995</v>
      </c>
      <c r="L28" s="13">
        <f>VLOOKUP(A28,'Données projet'!$A$35:$I$55,9,0)</f>
        <v>11.828399999999995</v>
      </c>
      <c r="M28" s="13">
        <f t="array" ref="M28">INDEX(L:L,MIN(IF(ISNUMBER(L28:L224),ROW(L28:L224),"")))</f>
        <v>11.828399999999995</v>
      </c>
      <c r="N28" s="14">
        <f>IF('Données projet'!$A$36&gt;35,N27+M28-V27,IF(A28&lt;'Données projet'!$A$36,$K$205^A28,IF(A28='Données projet'!$A$36,'Données projet'!$B$36,N27+M28-V27)))</f>
        <v>217.8577499999999</v>
      </c>
      <c r="O28" s="14">
        <f>N28*VLOOKUP('Données projet'!$B$9,Paramètres!$A$1:$I$89,3,0)*VLOOKUP('Données projet'!$B$9,Paramètres!$A$1:$I$89,5,0)</f>
        <v>159.73330229999991</v>
      </c>
      <c r="P28" s="14">
        <f t="shared" si="33"/>
        <v>40.782355156738696</v>
      </c>
      <c r="Q28" s="22">
        <f t="shared" si="2"/>
        <v>349.23143673715305</v>
      </c>
      <c r="R28" s="62">
        <f t="shared" si="0"/>
        <v>642.56477007048636</v>
      </c>
      <c r="S28" s="62">
        <f ca="1">AVERAGE(OFFSET($R$3,0,0,'Données projet'!$E$9+1,1))-AVERAGE(OFFSET($H$3,0,0,'Données projet'!$E$9+1,1))</f>
        <v>352.38614056474506</v>
      </c>
      <c r="T28" s="62">
        <f t="shared" si="34"/>
        <v>378.20947420822085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36.309624999999997</v>
      </c>
      <c r="W28" s="17">
        <f>IF(ISNA(VLOOKUP(A28,'Données projet'!$A$35:$I$55,5,0)),0%,VLOOKUP(A28,'Données projet'!$A$35:$I$55,5,0)*VLOOKUP('Données projet'!$B$9,Paramètres!$A$1:$I$89,7,0))</f>
        <v>0.30099999999999999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8.8584517882678941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8.8584517882678941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153</v>
      </c>
      <c r="AG28" s="13">
        <f>VLOOKUP(A28,'Données projet'!$A$61:$I$81,9,0)</f>
        <v>8.3000000000000007</v>
      </c>
      <c r="AH28" s="13">
        <f t="array" ref="AH28">INDEX(AG:AG,MIN(IF(ISNUMBER(AG28:AG224),ROW(AG28:AG224),"")))</f>
        <v>8.3000000000000007</v>
      </c>
      <c r="AI28" s="14">
        <f>IF('Données projet'!$A$62&gt;35,AI27+AH28-AQ27,IF(A28&lt;'Données projet'!$A$62,$AF$205^A28,IF(A28='Données projet'!$A$62,'Données projet'!$B$62,AI27+AH28-AQ27)))</f>
        <v>153.00000000000003</v>
      </c>
      <c r="AJ28" s="14">
        <f>AI28*VLOOKUP('Données projet'!$B$10,Paramètres!$A$1:$I$89,3,0)*VLOOKUP('Données projet'!$B$10,Paramètres!$A$1:$I$89,5,0)</f>
        <v>121.72680000000003</v>
      </c>
      <c r="AK28" s="14">
        <f t="shared" si="35"/>
        <v>32.077411529031998</v>
      </c>
      <c r="AL28" s="22">
        <f t="shared" si="4"/>
        <v>267.87566841306403</v>
      </c>
      <c r="AM28" s="62">
        <f t="shared" si="5"/>
        <v>561.20900174639735</v>
      </c>
      <c r="AN28" s="62">
        <f ca="1">AVERAGE(OFFSET($AM$3,0,0,'Données projet'!$E$10+1,1))-AVERAGE(OFFSET($H$3,0,0,'Données projet'!$E$10+1,1))</f>
        <v>263.69035859639422</v>
      </c>
      <c r="AO28" s="62">
        <f t="shared" si="36"/>
        <v>283.08545363666826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25</v>
      </c>
      <c r="AR28" s="17">
        <f>IF(ISNA(VLOOKUP(A28,'Données projet'!$A$61:$I$81,5,0)),0%,VLOOKUP(A28,'Données projet'!$A$61:$I$81,5,0)*VLOOKUP('Données projet'!$B$10,Paramètres!$A$1:$I$89,7,0))</f>
        <v>0.371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8.157475969945752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8.157475969945752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153</v>
      </c>
      <c r="BB28" s="13">
        <f>VLOOKUP(A28,'Données projet'!$A$87:$I$107,9,0)</f>
        <v>8.3000000000000007</v>
      </c>
      <c r="BC28" s="13">
        <f t="array" ref="BC28">INDEX(BB:BB,MIN(IF(ISNUMBER(BB28:BB224),ROW(BB28:BB224),"")))</f>
        <v>8.3000000000000007</v>
      </c>
      <c r="BD28" s="13">
        <f>IF('Données projet'!$A$88&gt;35,BD27+BC28-BL27,IF(A28&lt;'Données projet'!$A$88,$BA$205^A28,IF(A28='Données projet'!$A$88,'Données projet'!$B$88,BD27+BC28-BL27)))</f>
        <v>153.00000000000003</v>
      </c>
      <c r="BE28" s="14">
        <f>BD28*VLOOKUP('Données projet'!$B$11,Paramètres!$A$1:$I$89,3,0)*VLOOKUP('Données projet'!$B$11,Paramètres!$A$1:$I$89,5,0)</f>
        <v>119.34000000000003</v>
      </c>
      <c r="BF28" s="14">
        <f t="shared" si="37"/>
        <v>31.521015757082463</v>
      </c>
      <c r="BG28" s="22">
        <f t="shared" si="7"/>
        <v>262.74960244358533</v>
      </c>
      <c r="BH28" s="62">
        <f t="shared" si="8"/>
        <v>556.0829357769187</v>
      </c>
      <c r="BI28" s="62">
        <f ca="1">AVERAGE(OFFSET($BH$3,0,0,'Données projet'!$E$11+1,1))-AVERAGE(OFFSET($H$3,0,0,'Données projet'!$E$11+1,1))</f>
        <v>258.10018111196456</v>
      </c>
      <c r="BJ28" s="62">
        <f t="shared" si="38"/>
        <v>277.07615193566789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25</v>
      </c>
      <c r="BM28" s="17">
        <f>IF(ISNA(VLOOKUP(A28,'Données projet'!$A$87:$I$107,5,0)),0%,VLOOKUP(A28,'Données projet'!$A$87:$I$107,5,0)*VLOOKUP('Données projet'!$B$11,Paramètres!$A$1:$I$89,7,0))</f>
        <v>0.30099999999999999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6.4885583926686508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6.4885583926686508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11.437920000000004</v>
      </c>
      <c r="D29" s="12">
        <f t="shared" si="32"/>
        <v>3.9692414901721507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118.93247466097803</v>
      </c>
      <c r="H29" s="70">
        <f t="shared" si="1"/>
        <v>320.16747292871651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14.918400000000002</v>
      </c>
      <c r="N29" s="14">
        <f>IF('Données projet'!$A$36&gt;35,N28+M29-V28,IF(A29&lt;'Données projet'!$A$36,$K$205^A29,IF(A29='Données projet'!$A$36,'Données projet'!$B$36,N28+M29-V28)))</f>
        <v>196.46652499999988</v>
      </c>
      <c r="O29" s="14">
        <f>N29*VLOOKUP('Données projet'!$B$9,Paramètres!$A$1:$I$89,3,0)*VLOOKUP('Données projet'!$B$9,Paramètres!$A$1:$I$89,5,0)</f>
        <v>144.04925612999992</v>
      </c>
      <c r="P29" s="14">
        <f t="shared" si="33"/>
        <v>37.223088260268568</v>
      </c>
      <c r="Q29" s="22">
        <f t="shared" si="2"/>
        <v>315.71599981305093</v>
      </c>
      <c r="R29" s="62">
        <f t="shared" si="0"/>
        <v>609.04933314638424</v>
      </c>
      <c r="S29" s="62">
        <f ca="1">AVERAGE(OFFSET($R$3,0,0,'Données projet'!$E$9+1,1))-AVERAGE(OFFSET($H$3,0,0,'Données projet'!$E$9+1,1))</f>
        <v>352.38614056474506</v>
      </c>
      <c r="T29" s="62">
        <f t="shared" si="34"/>
        <v>378.20947420822085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8.684742951822038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8.684742951822038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10.4</v>
      </c>
      <c r="AI29" s="14">
        <f>IF('Données projet'!$A$62&gt;35,AI28+AH29-AQ28,IF(A29&lt;'Données projet'!$A$62,$AF$205^A29,IF(A29='Données projet'!$A$62,'Données projet'!$B$62,AI28+AH29-AQ28)))</f>
        <v>138.40000000000003</v>
      </c>
      <c r="AJ29" s="14">
        <f>AI29*VLOOKUP('Données projet'!$B$10,Paramètres!$A$1:$I$89,3,0)*VLOOKUP('Données projet'!$B$10,Paramètres!$A$1:$I$89,5,0)</f>
        <v>110.11104000000003</v>
      </c>
      <c r="AK29" s="14">
        <f t="shared" si="35"/>
        <v>29.357144926198423</v>
      </c>
      <c r="AL29" s="22">
        <f t="shared" si="4"/>
        <v>242.90708874646234</v>
      </c>
      <c r="AM29" s="62">
        <f t="shared" si="5"/>
        <v>536.24042207979562</v>
      </c>
      <c r="AN29" s="62">
        <f ca="1">AVERAGE(OFFSET($AM$3,0,0,'Données projet'!$E$10+1,1))-AVERAGE(OFFSET($H$3,0,0,'Données projet'!$E$10+1,1))</f>
        <v>263.69035859639422</v>
      </c>
      <c r="AO29" s="62">
        <f t="shared" si="36"/>
        <v>283.08545363666826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7.997512841744161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7.997512841744161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10.4</v>
      </c>
      <c r="BD29" s="13">
        <f>IF('Données projet'!$A$88&gt;35,BD28+BC29-BL28,IF(A29&lt;'Données projet'!$A$88,$BA$205^A29,IF(A29='Données projet'!$A$88,'Données projet'!$B$88,BD28+BC29-BL28)))</f>
        <v>138.40000000000003</v>
      </c>
      <c r="BE29" s="14">
        <f>BD29*VLOOKUP('Données projet'!$B$11,Paramètres!$A$1:$I$89,3,0)*VLOOKUP('Données projet'!$B$11,Paramètres!$A$1:$I$89,5,0)</f>
        <v>107.95200000000003</v>
      </c>
      <c r="BF29" s="14">
        <f t="shared" si="37"/>
        <v>28.847933286766008</v>
      </c>
      <c r="BG29" s="22">
        <f t="shared" si="7"/>
        <v>238.25988380778412</v>
      </c>
      <c r="BH29" s="62">
        <f t="shared" si="8"/>
        <v>531.59321714111741</v>
      </c>
      <c r="BI29" s="62">
        <f ca="1">AVERAGE(OFFSET($BH$3,0,0,'Données projet'!$E$11+1,1))-AVERAGE(OFFSET($H$3,0,0,'Données projet'!$E$11+1,1))</f>
        <v>258.10018111196456</v>
      </c>
      <c r="BJ29" s="62">
        <f t="shared" si="38"/>
        <v>277.07615193566789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6.3613217202182541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6.3613217202182541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11.877840000000004</v>
      </c>
      <c r="D30" s="12">
        <f t="shared" si="32"/>
        <v>4.1038369183728536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123.36733059796593</v>
      </c>
      <c r="H30" s="70">
        <f t="shared" si="1"/>
        <v>321.16808729949935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14.918400000000002</v>
      </c>
      <c r="N30" s="14">
        <f>IF('Données projet'!$A$36&gt;35,N29+M30-V29,IF(A30&lt;'Données projet'!$A$36,$K$205^A30,IF(A30='Données projet'!$A$36,'Données projet'!$B$36,N29+M30-V29)))</f>
        <v>211.38492499999987</v>
      </c>
      <c r="O30" s="14">
        <f>N30*VLOOKUP('Données projet'!$B$9,Paramètres!$A$1:$I$89,3,0)*VLOOKUP('Données projet'!$B$9,Paramètres!$A$1:$I$89,5,0)</f>
        <v>154.98742700999989</v>
      </c>
      <c r="P30" s="14">
        <f t="shared" si="33"/>
        <v>39.709829688343156</v>
      </c>
      <c r="Q30" s="22">
        <f t="shared" si="2"/>
        <v>339.09772208294743</v>
      </c>
      <c r="R30" s="62">
        <f t="shared" si="0"/>
        <v>632.43105541628074</v>
      </c>
      <c r="S30" s="62">
        <f ca="1">AVERAGE(OFFSET($R$3,0,0,'Données projet'!$E$9+1,1))-AVERAGE(OFFSET($H$3,0,0,'Données projet'!$E$9+1,1))</f>
        <v>352.38614056474506</v>
      </c>
      <c r="T30" s="62">
        <f t="shared" si="34"/>
        <v>378.20947420822085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8.5144404397069557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8.5144404397069557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10.4</v>
      </c>
      <c r="AI30" s="14">
        <f>IF('Données projet'!$A$62&gt;35,AI29+AH30-AQ29,IF(A30&lt;'Données projet'!$A$62,$AF$205^A30,IF(A30='Données projet'!$A$62,'Données projet'!$B$62,AI29+AH30-AQ29)))</f>
        <v>148.80000000000004</v>
      </c>
      <c r="AJ30" s="14">
        <f>AI30*VLOOKUP('Données projet'!$B$10,Paramètres!$A$1:$I$89,3,0)*VLOOKUP('Données projet'!$B$10,Paramètres!$A$1:$I$89,5,0)</f>
        <v>118.38528000000004</v>
      </c>
      <c r="AK30" s="14">
        <f t="shared" si="35"/>
        <v>31.298095947718991</v>
      </c>
      <c r="AL30" s="22">
        <f t="shared" si="4"/>
        <v>260.69854644227729</v>
      </c>
      <c r="AM30" s="62">
        <f t="shared" si="5"/>
        <v>554.03187977561061</v>
      </c>
      <c r="AN30" s="62">
        <f ca="1">AVERAGE(OFFSET($AM$3,0,0,'Données projet'!$E$10+1,1))-AVERAGE(OFFSET($H$3,0,0,'Données projet'!$E$10+1,1))</f>
        <v>263.69035859639422</v>
      </c>
      <c r="AO30" s="62">
        <f t="shared" si="36"/>
        <v>283.08545363666826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7.8406864929187288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7.8406864929187288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10.4</v>
      </c>
      <c r="BD30" s="13">
        <f>IF('Données projet'!$A$88&gt;35,BD29+BC30-BL29,IF(A30&lt;'Données projet'!$A$88,$BA$205^A30,IF(A30='Données projet'!$A$88,'Données projet'!$B$88,BD29+BC30-BL29)))</f>
        <v>148.80000000000004</v>
      </c>
      <c r="BE30" s="14">
        <f>BD30*VLOOKUP('Données projet'!$B$11,Paramètres!$A$1:$I$89,3,0)*VLOOKUP('Données projet'!$B$11,Paramètres!$A$1:$I$89,5,0)</f>
        <v>116.06400000000004</v>
      </c>
      <c r="BF30" s="14">
        <f t="shared" si="37"/>
        <v>30.755217722036068</v>
      </c>
      <c r="BG30" s="22">
        <f t="shared" si="7"/>
        <v>255.71013753254624</v>
      </c>
      <c r="BH30" s="62">
        <f t="shared" si="8"/>
        <v>549.0434708658795</v>
      </c>
      <c r="BI30" s="62">
        <f ca="1">AVERAGE(OFFSET($BH$3,0,0,'Données projet'!$E$11+1,1))-AVERAGE(OFFSET($H$3,0,0,'Données projet'!$E$11+1,1))</f>
        <v>258.10018111196456</v>
      </c>
      <c r="BJ30" s="62">
        <f t="shared" si="38"/>
        <v>277.07615193566789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6.2365800813079026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6.2365800813079026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12.317760000000005</v>
      </c>
      <c r="D31" s="12">
        <f t="shared" si="32"/>
        <v>4.2378531998483373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127.79771592865387</v>
      </c>
      <c r="H31" s="70">
        <f t="shared" si="1"/>
        <v>322.16769298973583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14.918400000000002</v>
      </c>
      <c r="N31" s="14">
        <f>IF('Données projet'!$A$36&gt;35,N30+M31-V30,IF(A31&lt;'Données projet'!$A$36,$K$205^A31,IF(A31='Données projet'!$A$36,'Données projet'!$B$36,N30+M31-V30)))</f>
        <v>226.30332499999986</v>
      </c>
      <c r="O31" s="14">
        <f>N31*VLOOKUP('Données projet'!$B$9,Paramètres!$A$1:$I$89,3,0)*VLOOKUP('Données projet'!$B$9,Paramètres!$A$1:$I$89,5,0)</f>
        <v>165.92559788999989</v>
      </c>
      <c r="P31" s="14">
        <f t="shared" si="33"/>
        <v>42.176208677623819</v>
      </c>
      <c r="Q31" s="22">
        <f t="shared" si="2"/>
        <v>362.44397977194467</v>
      </c>
      <c r="R31" s="62">
        <f t="shared" si="0"/>
        <v>655.77731310527793</v>
      </c>
      <c r="S31" s="62">
        <f ca="1">AVERAGE(OFFSET($R$3,0,0,'Données projet'!$E$9+1,1))-AVERAGE(OFFSET($H$3,0,0,'Données projet'!$E$9+1,1))</f>
        <v>352.38614056474506</v>
      </c>
      <c r="T31" s="62">
        <f t="shared" si="34"/>
        <v>378.20947420822085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8.3474774559801759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8.3474774559801759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10.4</v>
      </c>
      <c r="AI31" s="14">
        <f>IF('Données projet'!$A$62&gt;35,AI30+AH31-AQ30,IF(A31&lt;'Données projet'!$A$62,$AF$205^A31,IF(A31='Données projet'!$A$62,'Données projet'!$B$62,AI30+AH31-AQ30)))</f>
        <v>159.20000000000005</v>
      </c>
      <c r="AJ31" s="14">
        <f>AI31*VLOOKUP('Données projet'!$B$10,Paramètres!$A$1:$I$89,3,0)*VLOOKUP('Données projet'!$B$10,Paramètres!$A$1:$I$89,5,0)</f>
        <v>126.65952000000004</v>
      </c>
      <c r="AK31" s="14">
        <f t="shared" si="35"/>
        <v>33.223306929990734</v>
      </c>
      <c r="AL31" s="22">
        <f t="shared" si="4"/>
        <v>278.46259023640062</v>
      </c>
      <c r="AM31" s="62">
        <f t="shared" si="5"/>
        <v>571.79592356973399</v>
      </c>
      <c r="AN31" s="62">
        <f ca="1">AVERAGE(OFFSET($AM$3,0,0,'Données projet'!$E$10+1,1))-AVERAGE(OFFSET($H$3,0,0,'Données projet'!$E$10+1,1))</f>
        <v>263.69035859639422</v>
      </c>
      <c r="AO31" s="62">
        <f t="shared" si="36"/>
        <v>283.08545363666826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7.6869354131391354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7.6869354131391354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10.4</v>
      </c>
      <c r="BD31" s="13">
        <f>IF('Données projet'!$A$88&gt;35,BD30+BC31-BL30,IF(A31&lt;'Données projet'!$A$88,$BA$205^A31,IF(A31='Données projet'!$A$88,'Données projet'!$B$88,BD30+BC31-BL30)))</f>
        <v>159.20000000000005</v>
      </c>
      <c r="BE31" s="14">
        <f>BD31*VLOOKUP('Données projet'!$B$11,Paramètres!$A$1:$I$89,3,0)*VLOOKUP('Données projet'!$B$11,Paramètres!$A$1:$I$89,5,0)</f>
        <v>124.17600000000004</v>
      </c>
      <c r="BF31" s="14">
        <f t="shared" si="37"/>
        <v>32.647035135450885</v>
      </c>
      <c r="BG31" s="22">
        <f t="shared" si="7"/>
        <v>273.13345286091038</v>
      </c>
      <c r="BH31" s="62">
        <f t="shared" si="8"/>
        <v>566.4667861942437</v>
      </c>
      <c r="BI31" s="62">
        <f ca="1">AVERAGE(OFFSET($BH$3,0,0,'Données projet'!$E$11+1,1))-AVERAGE(OFFSET($H$3,0,0,'Données projet'!$E$11+1,1))</f>
        <v>258.10018111196456</v>
      </c>
      <c r="BJ31" s="62">
        <f t="shared" si="38"/>
        <v>277.07615193566789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6.1142845498516962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6.1142845498516962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12.757680000000006</v>
      </c>
      <c r="D32" s="12">
        <f t="shared" si="32"/>
        <v>4.3713133880411492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132.22380860944051</v>
      </c>
      <c r="H32" s="70">
        <f t="shared" si="1"/>
        <v>323.16633015083835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14.918400000000002</v>
      </c>
      <c r="N32" s="14">
        <f>IF('Données projet'!$A$36&gt;35,N31+M32-V31,IF(A32&lt;'Données projet'!$A$36,$K$205^A32,IF(A32='Données projet'!$A$36,'Données projet'!$B$36,N31+M32-V31)))</f>
        <v>241.22172499999985</v>
      </c>
      <c r="O32" s="14">
        <f>N32*VLOOKUP('Données projet'!$B$9,Paramètres!$A$1:$I$89,3,0)*VLOOKUP('Données projet'!$B$9,Paramètres!$A$1:$I$89,5,0)</f>
        <v>176.86376876999987</v>
      </c>
      <c r="P32" s="14">
        <f t="shared" si="33"/>
        <v>44.623720313286306</v>
      </c>
      <c r="Q32" s="22">
        <f t="shared" si="2"/>
        <v>385.75737682005678</v>
      </c>
      <c r="R32" s="62">
        <f t="shared" si="0"/>
        <v>679.09071015339009</v>
      </c>
      <c r="S32" s="62">
        <f ca="1">AVERAGE(OFFSET($R$3,0,0,'Données projet'!$E$9+1,1))-AVERAGE(OFFSET($H$3,0,0,'Données projet'!$E$9+1,1))</f>
        <v>352.38614056474506</v>
      </c>
      <c r="T32" s="62">
        <f t="shared" si="34"/>
        <v>378.20947420822085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8.1837885145269134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8.1837885145269134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10.4</v>
      </c>
      <c r="AI32" s="14">
        <f>IF('Données projet'!$A$62&gt;35,AI31+AH32-AQ31,IF(A32&lt;'Données projet'!$A$62,$AF$205^A32,IF(A32='Données projet'!$A$62,'Données projet'!$B$62,AI31+AH32-AQ31)))</f>
        <v>169.60000000000005</v>
      </c>
      <c r="AJ32" s="14">
        <f>AI32*VLOOKUP('Données projet'!$B$10,Paramètres!$A$1:$I$89,3,0)*VLOOKUP('Données projet'!$B$10,Paramètres!$A$1:$I$89,5,0)</f>
        <v>134.93376000000004</v>
      </c>
      <c r="AK32" s="14">
        <f t="shared" si="35"/>
        <v>35.133923132882927</v>
      </c>
      <c r="AL32" s="22">
        <f t="shared" si="4"/>
        <v>296.20121478977114</v>
      </c>
      <c r="AM32" s="62">
        <f t="shared" si="5"/>
        <v>589.53454812310451</v>
      </c>
      <c r="AN32" s="62">
        <f ca="1">AVERAGE(OFFSET($AM$3,0,0,'Données projet'!$E$10+1,1))-AVERAGE(OFFSET($H$3,0,0,'Données projet'!$E$10+1,1))</f>
        <v>263.69035859639422</v>
      </c>
      <c r="AO32" s="62">
        <f t="shared" si="36"/>
        <v>283.08545363666826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7.5361992982551218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7.5361992982551218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10.4</v>
      </c>
      <c r="BD32" s="13">
        <f>IF('Données projet'!$A$88&gt;35,BD31+BC32-BL31,IF(A32&lt;'Données projet'!$A$88,$BA$205^A32,IF(A32='Données projet'!$A$88,'Données projet'!$B$88,BD31+BC32-BL31)))</f>
        <v>169.60000000000005</v>
      </c>
      <c r="BE32" s="14">
        <f>BD32*VLOOKUP('Données projet'!$B$11,Paramètres!$A$1:$I$89,3,0)*VLOOKUP('Données projet'!$B$11,Paramètres!$A$1:$I$89,5,0)</f>
        <v>132.28800000000004</v>
      </c>
      <c r="BF32" s="14">
        <f t="shared" si="37"/>
        <v>34.52451092188069</v>
      </c>
      <c r="BG32" s="22">
        <f t="shared" si="7"/>
        <v>290.53178985560896</v>
      </c>
      <c r="BH32" s="62">
        <f t="shared" si="8"/>
        <v>583.86512318894233</v>
      </c>
      <c r="BI32" s="62">
        <f ca="1">AVERAGE(OFFSET($BH$3,0,0,'Données projet'!$E$11+1,1))-AVERAGE(OFFSET($H$3,0,0,'Données projet'!$E$11+1,1))</f>
        <v>258.10018111196456</v>
      </c>
      <c r="BJ32" s="62">
        <f t="shared" si="38"/>
        <v>277.07615193566789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5.9943871591744378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5.9943871591744378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13.197600000000007</v>
      </c>
      <c r="D33" s="12">
        <f t="shared" si="32"/>
        <v>4.5042388563277758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136.64577362779343</v>
      </c>
      <c r="H33" s="70">
        <f t="shared" si="1"/>
        <v>324.16403600810418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14.918400000000002</v>
      </c>
      <c r="N33" s="14">
        <f>IF('Données projet'!$A$36&gt;35,N32+M33-V32,IF(A33&lt;'Données projet'!$A$36,$K$205^A33,IF(A33='Données projet'!$A$36,'Données projet'!$B$36,N32+M33-V32)))</f>
        <v>256.14012499999984</v>
      </c>
      <c r="O33" s="14">
        <f>N33*VLOOKUP('Données projet'!$B$9,Paramètres!$A$1:$I$89,3,0)*VLOOKUP('Données projet'!$B$9,Paramètres!$A$1:$I$89,5,0)</f>
        <v>187.80193964999987</v>
      </c>
      <c r="P33" s="14">
        <f t="shared" si="33"/>
        <v>47.053664301957141</v>
      </c>
      <c r="Q33" s="22">
        <f t="shared" si="2"/>
        <v>409.04017688299177</v>
      </c>
      <c r="R33" s="62">
        <f t="shared" si="0"/>
        <v>702.37351021632503</v>
      </c>
      <c r="S33" s="62">
        <f ca="1">AVERAGE(OFFSET($R$3,0,0,'Données projet'!$E$9+1,1))-AVERAGE(OFFSET($H$3,0,0,'Données projet'!$E$9+1,1))</f>
        <v>352.38614056474506</v>
      </c>
      <c r="T33" s="62">
        <f t="shared" si="34"/>
        <v>378.20947420822085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8.0233094133751539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8.0233094133751539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10.4</v>
      </c>
      <c r="AI33" s="14">
        <f>IF('Données projet'!$A$62&gt;35,AI32+AH33-AQ32,IF(A33&lt;'Données projet'!$A$62,$AF$205^A33,IF(A33='Données projet'!$A$62,'Données projet'!$B$62,AI32+AH33-AQ32)))</f>
        <v>180.00000000000006</v>
      </c>
      <c r="AJ33" s="14">
        <f>AI33*VLOOKUP('Données projet'!$B$10,Paramètres!$A$1:$I$89,3,0)*VLOOKUP('Données projet'!$B$10,Paramètres!$A$1:$I$89,5,0)</f>
        <v>143.20800000000006</v>
      </c>
      <c r="AK33" s="14">
        <f t="shared" si="35"/>
        <v>37.030941422835831</v>
      </c>
      <c r="AL33" s="22">
        <f t="shared" si="4"/>
        <v>313.91615631143918</v>
      </c>
      <c r="AM33" s="62">
        <f t="shared" si="5"/>
        <v>607.24948964477244</v>
      </c>
      <c r="AN33" s="62">
        <f ca="1">AVERAGE(OFFSET($AM$3,0,0,'Données projet'!$E$10+1,1))-AVERAGE(OFFSET($H$3,0,0,'Données projet'!$E$10+1,1))</f>
        <v>263.69035859639422</v>
      </c>
      <c r="AO33" s="62">
        <f t="shared" si="36"/>
        <v>283.08545363666826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7.3884190266440317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7.3884190266440317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10.4</v>
      </c>
      <c r="BD33" s="13">
        <f>IF('Données projet'!$A$88&gt;35,BD32+BC33-BL32,IF(A33&lt;'Données projet'!$A$88,$BA$205^A33,IF(A33='Données projet'!$A$88,'Données projet'!$B$88,BD32+BC33-BL32)))</f>
        <v>180.00000000000006</v>
      </c>
      <c r="BE33" s="14">
        <f>BD33*VLOOKUP('Données projet'!$B$11,Paramètres!$A$1:$I$89,3,0)*VLOOKUP('Données projet'!$B$11,Paramètres!$A$1:$I$89,5,0)</f>
        <v>140.40000000000006</v>
      </c>
      <c r="BF33" s="14">
        <f t="shared" si="37"/>
        <v>36.388624656711201</v>
      </c>
      <c r="BG33" s="22">
        <f t="shared" si="7"/>
        <v>307.90685461043876</v>
      </c>
      <c r="BH33" s="62">
        <f t="shared" si="8"/>
        <v>601.24018794377207</v>
      </c>
      <c r="BI33" s="62">
        <f ca="1">AVERAGE(OFFSET($BH$3,0,0,'Données projet'!$E$11+1,1))-AVERAGE(OFFSET($H$3,0,0,'Données projet'!$E$11+1,1))</f>
        <v>258.10018111196456</v>
      </c>
      <c r="BJ33" s="62">
        <f t="shared" si="38"/>
        <v>277.07615193566789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5.8768408831981729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5.8768408831981729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13.637520000000007</v>
      </c>
      <c r="D34" s="12">
        <f t="shared" si="32"/>
        <v>4.6366494723377301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141.06376434787026</v>
      </c>
      <c r="H34" s="70">
        <f t="shared" si="1"/>
        <v>325.16084516432153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14.918400000000002</v>
      </c>
      <c r="N34" s="14">
        <f>IF('Données projet'!$A$36&gt;35,N33+M34-V33,IF(A34&lt;'Données projet'!$A$36,$K$205^A34,IF(A34='Données projet'!$A$36,'Données projet'!$B$36,N33+M34-V33)))</f>
        <v>271.05852499999986</v>
      </c>
      <c r="O34" s="14">
        <f>N34*VLOOKUP('Données projet'!$B$9,Paramètres!$A$1:$I$89,3,0)*VLOOKUP('Données projet'!$B$9,Paramètres!$A$1:$I$89,5,0)</f>
        <v>198.7401105299999</v>
      </c>
      <c r="P34" s="14">
        <f t="shared" si="33"/>
        <v>49.467180400211227</v>
      </c>
      <c r="Q34" s="22">
        <f t="shared" si="2"/>
        <v>432.29436503678431</v>
      </c>
      <c r="R34" s="62">
        <f t="shared" si="0"/>
        <v>725.62769837011763</v>
      </c>
      <c r="S34" s="62">
        <f ca="1">AVERAGE(OFFSET($R$3,0,0,'Données projet'!$E$9+1,1))-AVERAGE(OFFSET($H$3,0,0,'Données projet'!$E$9+1,1))</f>
        <v>352.38614056474506</v>
      </c>
      <c r="T34" s="62">
        <f t="shared" si="34"/>
        <v>378.20947420822085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7.8659772095143934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7.8659772095143934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10.4</v>
      </c>
      <c r="AI34" s="14">
        <f>IF('Données projet'!$A$62&gt;35,AI33+AH34-AQ33,IF(A34&lt;'Données projet'!$A$62,$AF$205^A34,IF(A34='Données projet'!$A$62,'Données projet'!$B$62,AI33+AH34-AQ33)))</f>
        <v>190.40000000000006</v>
      </c>
      <c r="AJ34" s="14">
        <f>AI34*VLOOKUP('Données projet'!$B$10,Paramètres!$A$1:$I$89,3,0)*VLOOKUP('Données projet'!$B$10,Paramètres!$A$1:$I$89,5,0)</f>
        <v>151.48224000000005</v>
      </c>
      <c r="AK34" s="14">
        <f t="shared" si="35"/>
        <v>38.915236966075291</v>
      </c>
      <c r="AL34" s="22">
        <f t="shared" si="4"/>
        <v>331.60893904924791</v>
      </c>
      <c r="AM34" s="62">
        <f t="shared" si="5"/>
        <v>624.94227238258122</v>
      </c>
      <c r="AN34" s="62">
        <f ca="1">AVERAGE(OFFSET($AM$3,0,0,'Données projet'!$E$10+1,1))-AVERAGE(OFFSET($H$3,0,0,'Données projet'!$E$10+1,1))</f>
        <v>263.69035859639422</v>
      </c>
      <c r="AO34" s="62">
        <f t="shared" si="36"/>
        <v>283.08545363666826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7.2435366360221698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7.2435366360221698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10.4</v>
      </c>
      <c r="BD34" s="13">
        <f>IF('Données projet'!$A$88&gt;35,BD33+BC34-BL33,IF(A34&lt;'Données projet'!$A$88,$BA$205^A34,IF(A34='Données projet'!$A$88,'Données projet'!$B$88,BD33+BC34-BL33)))</f>
        <v>190.40000000000006</v>
      </c>
      <c r="BE34" s="14">
        <f>BD34*VLOOKUP('Données projet'!$B$11,Paramètres!$A$1:$I$89,3,0)*VLOOKUP('Données projet'!$B$11,Paramètres!$A$1:$I$89,5,0)</f>
        <v>148.51200000000006</v>
      </c>
      <c r="BF34" s="14">
        <f t="shared" si="37"/>
        <v>38.240236326053541</v>
      </c>
      <c r="BG34" s="22">
        <f t="shared" si="7"/>
        <v>325.26014493454335</v>
      </c>
      <c r="BH34" s="62">
        <f t="shared" si="8"/>
        <v>618.59347826787666</v>
      </c>
      <c r="BI34" s="62">
        <f ca="1">AVERAGE(OFFSET($BH$3,0,0,'Données projet'!$E$11+1,1))-AVERAGE(OFFSET($H$3,0,0,'Données projet'!$E$11+1,1))</f>
        <v>258.10018111196456</v>
      </c>
      <c r="BJ34" s="62">
        <f t="shared" si="38"/>
        <v>277.07615193566789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5.7615996179976534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5.7615996179976534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14.077440000000008</v>
      </c>
      <c r="D35" s="12">
        <f t="shared" si="32"/>
        <v>4.7685637491480009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145.47792367763375</v>
      </c>
      <c r="H35" s="70">
        <f t="shared" si="1"/>
        <v>326.15678986309945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14.918400000000002</v>
      </c>
      <c r="N35" s="14">
        <f>IF('Données projet'!$A$36&gt;35,N34+M35-V34,IF(A35&lt;'Données projet'!$A$36,$K$205^A35,IF(A35='Données projet'!$A$36,'Données projet'!$B$36,N34+M35-V34)))</f>
        <v>285.97692499999988</v>
      </c>
      <c r="O35" s="14">
        <f>N35*VLOOKUP('Données projet'!$B$9,Paramètres!$A$1:$I$89,3,0)*VLOOKUP('Données projet'!$B$9,Paramètres!$A$1:$I$89,5,0)</f>
        <v>209.67828140999993</v>
      </c>
      <c r="P35" s="14">
        <f t="shared" si="33"/>
        <v>51.865275820076796</v>
      </c>
      <c r="Q35" s="22">
        <f t="shared" ref="Q35:Q66" si="53">(O35+P35)*0.475*44/12</f>
        <v>455.52169550905023</v>
      </c>
      <c r="R35" s="62">
        <f t="shared" si="0"/>
        <v>748.85502884238349</v>
      </c>
      <c r="S35" s="62">
        <f ca="1">AVERAGE(OFFSET($R$3,0,0,'Données projet'!$E$9+1,1))-AVERAGE(OFFSET($H$3,0,0,'Données projet'!$E$9+1,1))</f>
        <v>352.38614056474506</v>
      </c>
      <c r="T35" s="62">
        <f t="shared" si="34"/>
        <v>378.20947420822085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7.7117301942081733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7.7117301942081733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10.4</v>
      </c>
      <c r="AI35" s="14">
        <f>IF('Données projet'!$A$62&gt;35,AI34+AH35-AQ34,IF(A35&lt;'Données projet'!$A$62,$AF$205^A35,IF(A35='Données projet'!$A$62,'Données projet'!$B$62,AI34+AH35-AQ34)))</f>
        <v>200.80000000000007</v>
      </c>
      <c r="AJ35" s="14">
        <f>AI35*VLOOKUP('Données projet'!$B$10,Paramètres!$A$1:$I$89,3,0)*VLOOKUP('Données projet'!$B$10,Paramètres!$A$1:$I$89,5,0)</f>
        <v>159.75648000000004</v>
      </c>
      <c r="AK35" s="14">
        <f t="shared" si="35"/>
        <v>40.787583922770793</v>
      </c>
      <c r="AL35" s="22">
        <f t="shared" si="4"/>
        <v>349.28091133215918</v>
      </c>
      <c r="AM35" s="62">
        <f t="shared" si="5"/>
        <v>642.61424466549249</v>
      </c>
      <c r="AN35" s="62">
        <f ca="1">AVERAGE(OFFSET($AM$3,0,0,'Données projet'!$E$10+1,1))-AVERAGE(OFFSET($H$3,0,0,'Données projet'!$E$10+1,1))</f>
        <v>263.69035859639422</v>
      </c>
      <c r="AO35" s="62">
        <f t="shared" si="36"/>
        <v>283.08545363666826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7.1014953007108694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7.1014953007108694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10.4</v>
      </c>
      <c r="BD35" s="13">
        <f>IF('Données projet'!$A$88&gt;35,BD34+BC35-BL34,IF(A35&lt;'Données projet'!$A$88,$BA$205^A35,IF(A35='Données projet'!$A$88,'Données projet'!$B$88,BD34+BC35-BL34)))</f>
        <v>200.80000000000007</v>
      </c>
      <c r="BE35" s="14">
        <f>BD35*VLOOKUP('Données projet'!$B$11,Paramètres!$A$1:$I$89,3,0)*VLOOKUP('Données projet'!$B$11,Paramètres!$A$1:$I$89,5,0)</f>
        <v>156.62400000000005</v>
      </c>
      <c r="BF35" s="14">
        <f t="shared" si="37"/>
        <v>40.080106661953565</v>
      </c>
      <c r="BG35" s="22">
        <f t="shared" si="7"/>
        <v>342.59298576956922</v>
      </c>
      <c r="BH35" s="62">
        <f t="shared" si="8"/>
        <v>635.92631910290254</v>
      </c>
      <c r="BI35" s="62">
        <f ca="1">AVERAGE(OFFSET($BH$3,0,0,'Données projet'!$E$11+1,1))-AVERAGE(OFFSET($H$3,0,0,'Données projet'!$E$11+1,1))</f>
        <v>258.10018111196456</v>
      </c>
      <c r="BJ35" s="62">
        <f t="shared" si="38"/>
        <v>277.07615193566789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5.6486181637174848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5.6486181637174848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14.517360000000009</v>
      </c>
      <c r="D36" s="12">
        <f t="shared" si="32"/>
        <v>4.8999989770472734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149.88838508597902</v>
      </c>
      <c r="H36" s="70">
        <f t="shared" si="1"/>
        <v>327.15190021835735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14.918400000000002</v>
      </c>
      <c r="N36" s="14">
        <f>IF('Données projet'!$A$36&gt;35,N35+M36-V35,IF(A36&lt;'Données projet'!$A$36,$K$205^A36,IF(A36='Données projet'!$A$36,'Données projet'!$B$36,N35+M36-V35)))</f>
        <v>300.8953249999999</v>
      </c>
      <c r="O36" s="14">
        <f>N36*VLOOKUP('Données projet'!$B$9,Paramètres!$A$1:$I$89,3,0)*VLOOKUP('Données projet'!$B$9,Paramètres!$A$1:$I$89,5,0)</f>
        <v>220.61645228999993</v>
      </c>
      <c r="P36" s="14">
        <f t="shared" si="33"/>
        <v>54.248846752928401</v>
      </c>
      <c r="Q36" s="22">
        <f t="shared" si="53"/>
        <v>478.72372916643343</v>
      </c>
      <c r="R36" s="62">
        <f t="shared" si="0"/>
        <v>772.05706249976674</v>
      </c>
      <c r="S36" s="62">
        <f ca="1">AVERAGE(OFFSET($R$3,0,0,'Données projet'!$E$9+1,1))-AVERAGE(OFFSET($H$3,0,0,'Données projet'!$E$9+1,1))</f>
        <v>352.38614056474506</v>
      </c>
      <c r="T36" s="62">
        <f t="shared" si="34"/>
        <v>378.20947420822085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7.5605078687907188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7.5605078687907188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10.4</v>
      </c>
      <c r="AI36" s="14">
        <f>IF('Données projet'!$A$62&gt;35,AI35+AH36-AQ35,IF(A36&lt;'Données projet'!$A$62,$AF$205^A36,IF(A36='Données projet'!$A$62,'Données projet'!$B$62,AI35+AH36-AQ35)))</f>
        <v>211.20000000000007</v>
      </c>
      <c r="AJ36" s="14">
        <f>AI36*VLOOKUP('Données projet'!$B$10,Paramètres!$A$1:$I$89,3,0)*VLOOKUP('Données projet'!$B$10,Paramètres!$A$1:$I$89,5,0)</f>
        <v>168.03072000000009</v>
      </c>
      <c r="AK36" s="14">
        <f t="shared" si="35"/>
        <v>42.648671731809706</v>
      </c>
      <c r="AL36" s="22">
        <f t="shared" si="4"/>
        <v>366.93327393290201</v>
      </c>
      <c r="AM36" s="62">
        <f t="shared" si="5"/>
        <v>660.26660726623527</v>
      </c>
      <c r="AN36" s="62">
        <f ca="1">AVERAGE(OFFSET($AM$3,0,0,'Données projet'!$E$10+1,1))-AVERAGE(OFFSET($H$3,0,0,'Données projet'!$E$10+1,1))</f>
        <v>263.69035859639422</v>
      </c>
      <c r="AO36" s="62">
        <f t="shared" si="36"/>
        <v>283.08545363666826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6.9622393093483641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6.9622393093483641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10.4</v>
      </c>
      <c r="BD36" s="13">
        <f>IF('Données projet'!$A$88&gt;35,BD35+BC36-BL35,IF(A36&lt;'Données projet'!$A$88,$BA$205^A36,IF(A36='Données projet'!$A$88,'Données projet'!$B$88,BD35+BC36-BL35)))</f>
        <v>211.20000000000007</v>
      </c>
      <c r="BE36" s="14">
        <f>BD36*VLOOKUP('Données projet'!$B$11,Paramètres!$A$1:$I$89,3,0)*VLOOKUP('Données projet'!$B$11,Paramètres!$A$1:$I$89,5,0)</f>
        <v>164.73600000000008</v>
      </c>
      <c r="BF36" s="14">
        <f t="shared" si="37"/>
        <v>41.908913144700328</v>
      </c>
      <c r="BG36" s="22">
        <f t="shared" si="7"/>
        <v>359.90655706035318</v>
      </c>
      <c r="BH36" s="62">
        <f t="shared" si="8"/>
        <v>653.23989039368644</v>
      </c>
      <c r="BI36" s="62">
        <f ca="1">AVERAGE(OFFSET($BH$3,0,0,'Données projet'!$E$11+1,1))-AVERAGE(OFFSET($H$3,0,0,'Données projet'!$E$11+1,1))</f>
        <v>258.10018111196456</v>
      </c>
      <c r="BJ36" s="62">
        <f t="shared" si="38"/>
        <v>277.07615193566789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5.5378522068438683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5.5378522068438683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14.95728000000001</v>
      </c>
      <c r="D37" s="12">
        <f t="shared" si="32"/>
        <v>5.0309713388800068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154.29527349310891</v>
      </c>
      <c r="H37" s="70">
        <f t="shared" si="1"/>
        <v>328.146204415216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14.918400000000002</v>
      </c>
      <c r="N37" s="14">
        <f>IF('Données projet'!$A$36&gt;35,N36+M37-V36,IF(A37&lt;'Données projet'!$A$36,$K$205^A37,IF(A37='Données projet'!$A$36,'Données projet'!$B$36,N36+M37-V36)))</f>
        <v>315.81372499999992</v>
      </c>
      <c r="O37" s="14">
        <f>N37*VLOOKUP('Données projet'!$B$9,Paramètres!$A$1:$I$89,3,0)*VLOOKUP('Données projet'!$B$9,Paramètres!$A$1:$I$89,5,0)</f>
        <v>231.55462316999996</v>
      </c>
      <c r="P37" s="14">
        <f t="shared" si="33"/>
        <v>56.618695503519604</v>
      </c>
      <c r="Q37" s="22">
        <f t="shared" si="53"/>
        <v>501.90186335637992</v>
      </c>
      <c r="R37" s="62">
        <f t="shared" si="0"/>
        <v>795.23519668971323</v>
      </c>
      <c r="S37" s="62">
        <f ca="1">AVERAGE(OFFSET($R$3,0,0,'Données projet'!$E$9+1,1))-AVERAGE(OFFSET($H$3,0,0,'Données projet'!$E$9+1,1))</f>
        <v>352.38614056474506</v>
      </c>
      <c r="T37" s="62">
        <f t="shared" si="34"/>
        <v>378.20947420822085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7.412250920938189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7.412250920938189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10.4</v>
      </c>
      <c r="AI37" s="14">
        <f>IF('Données projet'!$A$62&gt;35,AI36+AH37-AQ36,IF(A37&lt;'Données projet'!$A$62,$AF$205^A37,IF(A37='Données projet'!$A$62,'Données projet'!$B$62,AI36+AH37-AQ36)))</f>
        <v>221.60000000000008</v>
      </c>
      <c r="AJ37" s="14">
        <f>AI37*VLOOKUP('Données projet'!$B$10,Paramètres!$A$1:$I$89,3,0)*VLOOKUP('Données projet'!$B$10,Paramètres!$A$1:$I$89,5,0)</f>
        <v>176.30496000000008</v>
      </c>
      <c r="AK37" s="14">
        <f t="shared" si="35"/>
        <v>44.499118096901071</v>
      </c>
      <c r="AL37" s="22">
        <f t="shared" si="4"/>
        <v>384.56710268543611</v>
      </c>
      <c r="AM37" s="62">
        <f t="shared" si="5"/>
        <v>677.90043601876937</v>
      </c>
      <c r="AN37" s="62">
        <f ca="1">AVERAGE(OFFSET($AM$3,0,0,'Données projet'!$E$10+1,1))-AVERAGE(OFFSET($H$3,0,0,'Données projet'!$E$10+1,1))</f>
        <v>263.69035859639422</v>
      </c>
      <c r="AO37" s="62">
        <f t="shared" si="36"/>
        <v>283.08545363666826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6.82571404303871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6.82571404303871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10.4</v>
      </c>
      <c r="BD37" s="13">
        <f>IF('Données projet'!$A$88&gt;35,BD36+BC37-BL36,IF(A37&lt;'Données projet'!$A$88,$BA$205^A37,IF(A37='Données projet'!$A$88,'Données projet'!$B$88,BD36+BC37-BL36)))</f>
        <v>221.60000000000008</v>
      </c>
      <c r="BE37" s="14">
        <f>BD37*VLOOKUP('Données projet'!$B$11,Paramètres!$A$1:$I$89,3,0)*VLOOKUP('Données projet'!$B$11,Paramètres!$A$1:$I$89,5,0)</f>
        <v>172.84800000000007</v>
      </c>
      <c r="BF37" s="14">
        <f t="shared" si="37"/>
        <v>43.727262763680365</v>
      </c>
      <c r="BG37" s="22">
        <f t="shared" si="7"/>
        <v>377.20191598007676</v>
      </c>
      <c r="BH37" s="62">
        <f t="shared" si="8"/>
        <v>670.53524931341008</v>
      </c>
      <c r="BI37" s="62">
        <f ca="1">AVERAGE(OFFSET($BH$3,0,0,'Données projet'!$E$11+1,1))-AVERAGE(OFFSET($H$3,0,0,'Données projet'!$E$11+1,1))</f>
        <v>258.10018111196456</v>
      </c>
      <c r="BJ37" s="62">
        <f t="shared" si="38"/>
        <v>277.07615193566789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5.42925830282398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5.42925830282398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15.39720000000001</v>
      </c>
      <c r="D38" s="12">
        <f t="shared" si="32"/>
        <v>5.1614960114392705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158.69870605321549</v>
      </c>
      <c r="H38" s="70">
        <f t="shared" si="1"/>
        <v>329.13972888659004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330.732125</v>
      </c>
      <c r="L38" s="13">
        <f>VLOOKUP(A38,'Données projet'!$A$35:$I$55,9,0)</f>
        <v>14.918400000000002</v>
      </c>
      <c r="M38" s="13">
        <f t="array" ref="M38">INDEX(L:L,MIN(IF(ISNUMBER(L38:L234),ROW(L38:L234),"")))</f>
        <v>14.918400000000002</v>
      </c>
      <c r="N38" s="14">
        <f>IF('Données projet'!$A$36&gt;35,N37+M38-V37,IF(A38&lt;'Données projet'!$A$36,$K$205^A38,IF(A38='Données projet'!$A$36,'Données projet'!$B$36,N37+M38-V37)))</f>
        <v>330.73212499999994</v>
      </c>
      <c r="O38" s="14">
        <f>N38*VLOOKUP('Données projet'!$B$9,Paramètres!$A$1:$I$89,3,0)*VLOOKUP('Données projet'!$B$9,Paramètres!$A$1:$I$89,5,0)</f>
        <v>242.49279404999996</v>
      </c>
      <c r="P38" s="14">
        <f t="shared" si="33"/>
        <v>58.975544294817951</v>
      </c>
      <c r="Q38" s="22">
        <f t="shared" si="53"/>
        <v>525.05735595055774</v>
      </c>
      <c r="R38" s="62">
        <f t="shared" si="0"/>
        <v>818.39068928389111</v>
      </c>
      <c r="S38" s="62">
        <f ca="1">AVERAGE(OFFSET($R$3,0,0,'Données projet'!$E$9+1,1))-AVERAGE(OFFSET($H$3,0,0,'Données projet'!$E$9+1,1))</f>
        <v>352.38614056474506</v>
      </c>
      <c r="T38" s="62">
        <f t="shared" si="34"/>
        <v>378.20947420822085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55.12202083333333</v>
      </c>
      <c r="W38" s="17">
        <f>IF(ISNA(VLOOKUP(A38,'Données projet'!$A$35:$I$55,5,0)),0%,VLOOKUP(A38,'Données projet'!$A$35:$I$55,5,0)*VLOOKUP('Données projet'!$B$9,Paramètres!$A$1:$I$89,7,0))</f>
        <v>0.30099999999999999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20.715009355206931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20.715009355206931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232</v>
      </c>
      <c r="AG38" s="13">
        <f>VLOOKUP(A38,'Données projet'!$A$61:$I$81,9,0)</f>
        <v>10.4</v>
      </c>
      <c r="AH38" s="13">
        <f t="array" ref="AH38">INDEX(AG:AG,MIN(IF(ISNUMBER(AG38:AG234),ROW(AG38:AG234),"")))</f>
        <v>10.4</v>
      </c>
      <c r="AI38" s="14">
        <f>IF('Données projet'!$A$62&gt;35,AI37+AH38-AQ37,IF(A38&lt;'Données projet'!$A$62,$AF$205^A38,IF(A38='Données projet'!$A$62,'Données projet'!$B$62,AI37+AH38-AQ37)))</f>
        <v>232.00000000000009</v>
      </c>
      <c r="AJ38" s="14">
        <f>AI38*VLOOKUP('Données projet'!$B$10,Paramètres!$A$1:$I$89,3,0)*VLOOKUP('Données projet'!$B$10,Paramètres!$A$1:$I$89,5,0)</f>
        <v>184.57920000000007</v>
      </c>
      <c r="AK38" s="14">
        <f t="shared" si="35"/>
        <v>46.339479465836661</v>
      </c>
      <c r="AL38" s="22">
        <f t="shared" si="4"/>
        <v>402.18336673633229</v>
      </c>
      <c r="AM38" s="62">
        <f t="shared" si="5"/>
        <v>695.5167000696656</v>
      </c>
      <c r="AN38" s="62">
        <f ca="1">AVERAGE(OFFSET($AM$3,0,0,'Données projet'!$E$10+1,1))-AVERAGE(OFFSET($H$3,0,0,'Données projet'!$E$10+1,1))</f>
        <v>263.69035859639422</v>
      </c>
      <c r="AO38" s="62">
        <f t="shared" si="36"/>
        <v>283.08545363666826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39</v>
      </c>
      <c r="AR38" s="17">
        <f>IF(ISNA(VLOOKUP(A38,'Données projet'!$A$61:$I$81,5,0)),0%,VLOOKUP(A38,'Données projet'!$A$61:$I$81,5,0)*VLOOKUP('Données projet'!$B$10,Paramètres!$A$1:$I$89,7,0))</f>
        <v>0.371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19.417528467044569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19.417528467044569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232</v>
      </c>
      <c r="BB38" s="13">
        <f>VLOOKUP(A38,'Données projet'!$A$87:$I$107,9,0)</f>
        <v>10.4</v>
      </c>
      <c r="BC38" s="13">
        <f t="array" ref="BC38">INDEX(BB:BB,MIN(IF(ISNUMBER(BB38:BB234),ROW(BB38:BB234),"")))</f>
        <v>10.4</v>
      </c>
      <c r="BD38" s="13">
        <f>IF('Données projet'!$A$88&gt;35,BD37+BC38-BL37,IF(A38&lt;'Données projet'!$A$88,$BA$205^A38,IF(A38='Données projet'!$A$88,'Données projet'!$B$88,BD37+BC38-BL37)))</f>
        <v>232.00000000000009</v>
      </c>
      <c r="BE38" s="14">
        <f>BD38*VLOOKUP('Données projet'!$B$11,Paramètres!$A$1:$I$89,3,0)*VLOOKUP('Données projet'!$B$11,Paramètres!$A$1:$I$89,5,0)</f>
        <v>180.96000000000006</v>
      </c>
      <c r="BF38" s="14">
        <f t="shared" si="37"/>
        <v>45.535702314871763</v>
      </c>
      <c r="BG38" s="22">
        <f t="shared" si="7"/>
        <v>394.48001486506843</v>
      </c>
      <c r="BH38" s="62">
        <f t="shared" si="8"/>
        <v>687.81334819840174</v>
      </c>
      <c r="BI38" s="62">
        <f ca="1">AVERAGE(OFFSET($BH$3,0,0,'Données projet'!$E$11+1,1))-AVERAGE(OFFSET($H$3,0,0,'Données projet'!$E$11+1,1))</f>
        <v>258.10018111196456</v>
      </c>
      <c r="BJ38" s="62">
        <f t="shared" si="38"/>
        <v>277.07615193566789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39</v>
      </c>
      <c r="BM38" s="17">
        <f>IF(ISNA(VLOOKUP(A38,'Données projet'!$A$87:$I$107,5,0)),0%,VLOOKUP(A38,'Données projet'!$A$87:$I$107,5,0)*VLOOKUP('Données projet'!$B$11,Paramètres!$A$1:$I$89,7,0))</f>
        <v>0.30099999999999999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15.444944951589276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15.444944951589276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15.837120000000011</v>
      </c>
      <c r="D39" s="12">
        <f t="shared" si="32"/>
        <v>5.2915872549461698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163.0987928451986</v>
      </c>
      <c r="H39" s="70">
        <f t="shared" si="1"/>
        <v>330.13249846903125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18.008400000000012</v>
      </c>
      <c r="N39" s="14">
        <f>IF('Données projet'!$A$36&gt;35,N38+M39-V38,IF(A39&lt;'Données projet'!$A$36,$K$205^A39,IF(A39='Données projet'!$A$36,'Données projet'!$B$36,N38+M39-V38)))</f>
        <v>293.61850416666658</v>
      </c>
      <c r="O39" s="14">
        <f>N39*VLOOKUP('Données projet'!$B$9,Paramètres!$A$1:$I$89,3,0)*VLOOKUP('Données projet'!$B$9,Paramètres!$A$1:$I$89,5,0)</f>
        <v>215.28108725499993</v>
      </c>
      <c r="P39" s="14">
        <f t="shared" si="33"/>
        <v>53.087962647599937</v>
      </c>
      <c r="Q39" s="22">
        <f t="shared" si="53"/>
        <v>467.40942858036141</v>
      </c>
      <c r="R39" s="62">
        <f t="shared" si="0"/>
        <v>760.74276191369472</v>
      </c>
      <c r="S39" s="62">
        <f ca="1">AVERAGE(OFFSET($R$3,0,0,'Données projet'!$E$9+1,1))-AVERAGE(OFFSET($H$3,0,0,'Données projet'!$E$9+1,1))</f>
        <v>352.38614056474506</v>
      </c>
      <c r="T39" s="62">
        <f t="shared" si="34"/>
        <v>378.20947420822085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20.308800656659436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20.308800656659436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12.6</v>
      </c>
      <c r="AI39" s="14">
        <f>IF('Données projet'!$A$62&gt;35,AI38+AH39-AQ38,IF(A39&lt;'Données projet'!$A$62,$AF$205^A39,IF(A39='Données projet'!$A$62,'Données projet'!$B$62,AI38+AH39-AQ38)))</f>
        <v>205.60000000000008</v>
      </c>
      <c r="AJ39" s="14">
        <f>AI39*VLOOKUP('Données projet'!$B$10,Paramètres!$A$1:$I$89,3,0)*VLOOKUP('Données projet'!$B$10,Paramètres!$A$1:$I$89,5,0)</f>
        <v>163.57536000000007</v>
      </c>
      <c r="AK39" s="14">
        <f t="shared" si="35"/>
        <v>41.647907659103069</v>
      </c>
      <c r="AL39" s="22">
        <f t="shared" si="4"/>
        <v>357.4305245062713</v>
      </c>
      <c r="AM39" s="62">
        <f t="shared" si="5"/>
        <v>650.76385783960461</v>
      </c>
      <c r="AN39" s="62">
        <f ca="1">AVERAGE(OFFSET($AM$3,0,0,'Données projet'!$E$10+1,1))-AVERAGE(OFFSET($H$3,0,0,'Données projet'!$E$10+1,1))</f>
        <v>263.69035859639422</v>
      </c>
      <c r="AO39" s="62">
        <f t="shared" si="36"/>
        <v>283.08545363666826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19.036762577328741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19.036762577328741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12.6</v>
      </c>
      <c r="BD39" s="13">
        <f>IF('Données projet'!$A$88&gt;35,BD38+BC39-BL38,IF(A39&lt;'Données projet'!$A$88,$BA$205^A39,IF(A39='Données projet'!$A$88,'Données projet'!$B$88,BD38+BC39-BL38)))</f>
        <v>205.60000000000008</v>
      </c>
      <c r="BE39" s="14">
        <f>BD39*VLOOKUP('Données projet'!$B$11,Paramètres!$A$1:$I$89,3,0)*VLOOKUP('Données projet'!$B$11,Paramètres!$A$1:$I$89,5,0)</f>
        <v>160.36800000000008</v>
      </c>
      <c r="BF39" s="14">
        <f t="shared" si="37"/>
        <v>40.925507732566111</v>
      </c>
      <c r="BG39" s="22">
        <f t="shared" si="7"/>
        <v>350.58619263421946</v>
      </c>
      <c r="BH39" s="62">
        <f t="shared" si="8"/>
        <v>643.91952596755277</v>
      </c>
      <c r="BI39" s="62">
        <f ca="1">AVERAGE(OFFSET($BH$3,0,0,'Données projet'!$E$11+1,1))-AVERAGE(OFFSET($H$3,0,0,'Données projet'!$E$11+1,1))</f>
        <v>258.10018111196456</v>
      </c>
      <c r="BJ39" s="62">
        <f t="shared" si="38"/>
        <v>277.07615193566789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15.142079001574835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15.142079001574835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16.27704000000001</v>
      </c>
      <c r="D40" s="12">
        <f t="shared" si="32"/>
        <v>5.4212584923075626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167.49563748447952</v>
      </c>
      <c r="H40" s="70">
        <f t="shared" si="1"/>
        <v>331.12453654076899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18.008400000000012</v>
      </c>
      <c r="N40" s="14">
        <f>IF('Données projet'!$A$36&gt;35,N39+M40-V39,IF(A40&lt;'Données projet'!$A$36,$K$205^A40,IF(A40='Données projet'!$A$36,'Données projet'!$B$36,N39+M40-V39)))</f>
        <v>311.62690416666658</v>
      </c>
      <c r="O40" s="14">
        <f>N40*VLOOKUP('Données projet'!$B$9,Paramètres!$A$1:$I$89,3,0)*VLOOKUP('Données projet'!$B$9,Paramètres!$A$1:$I$89,5,0)</f>
        <v>228.48484613499991</v>
      </c>
      <c r="P40" s="14">
        <f t="shared" si="33"/>
        <v>55.954943925968571</v>
      </c>
      <c r="Q40" s="22">
        <f t="shared" si="53"/>
        <v>495.39930102285342</v>
      </c>
      <c r="R40" s="62">
        <f t="shared" si="0"/>
        <v>788.73263435618674</v>
      </c>
      <c r="S40" s="62">
        <f ca="1">AVERAGE(OFFSET($R$3,0,0,'Données projet'!$E$9+1,1))-AVERAGE(OFFSET($H$3,0,0,'Données projet'!$E$9+1,1))</f>
        <v>352.38614056474506</v>
      </c>
      <c r="T40" s="62">
        <f t="shared" si="34"/>
        <v>378.20947420822085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19.910557462927617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19.910557462927617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12.6</v>
      </c>
      <c r="AI40" s="14">
        <f>IF('Données projet'!$A$62&gt;35,AI39+AH40-AQ39,IF(A40&lt;'Données projet'!$A$62,$AF$205^A40,IF(A40='Données projet'!$A$62,'Données projet'!$B$62,AI39+AH40-AQ39)))</f>
        <v>218.20000000000007</v>
      </c>
      <c r="AJ40" s="14">
        <f>AI40*VLOOKUP('Données projet'!$B$10,Paramètres!$A$1:$I$89,3,0)*VLOOKUP('Données projet'!$B$10,Paramètres!$A$1:$I$89,5,0)</f>
        <v>173.59992000000005</v>
      </c>
      <c r="AK40" s="14">
        <f t="shared" si="35"/>
        <v>43.895299982962648</v>
      </c>
      <c r="AL40" s="22">
        <f t="shared" si="4"/>
        <v>378.80417480366003</v>
      </c>
      <c r="AM40" s="62">
        <f t="shared" si="5"/>
        <v>672.13750813699335</v>
      </c>
      <c r="AN40" s="62">
        <f ca="1">AVERAGE(OFFSET($AM$3,0,0,'Données projet'!$E$10+1,1))-AVERAGE(OFFSET($H$3,0,0,'Données projet'!$E$10+1,1))</f>
        <v>263.69035859639422</v>
      </c>
      <c r="AO40" s="62">
        <f t="shared" si="36"/>
        <v>283.08545363666826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18.663463274465979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18.663463274465979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12.6</v>
      </c>
      <c r="BD40" s="13">
        <f>IF('Données projet'!$A$88&gt;35,BD39+BC40-BL39,IF(A40&lt;'Données projet'!$A$88,$BA$205^A40,IF(A40='Données projet'!$A$88,'Données projet'!$B$88,BD39+BC40-BL39)))</f>
        <v>218.20000000000007</v>
      </c>
      <c r="BE40" s="14">
        <f>BD40*VLOOKUP('Données projet'!$B$11,Paramètres!$A$1:$I$89,3,0)*VLOOKUP('Données projet'!$B$11,Paramètres!$A$1:$I$89,5,0)</f>
        <v>170.19600000000005</v>
      </c>
      <c r="BF40" s="14">
        <f t="shared" si="37"/>
        <v>43.13391812093576</v>
      </c>
      <c r="BG40" s="22">
        <f t="shared" si="7"/>
        <v>371.54960739396319</v>
      </c>
      <c r="BH40" s="62">
        <f t="shared" si="8"/>
        <v>664.8829407272965</v>
      </c>
      <c r="BI40" s="62">
        <f ca="1">AVERAGE(OFFSET($BH$3,0,0,'Données projet'!$E$11+1,1))-AVERAGE(OFFSET($H$3,0,0,'Données projet'!$E$11+1,1))</f>
        <v>258.10018111196456</v>
      </c>
      <c r="BJ40" s="62">
        <f t="shared" si="38"/>
        <v>277.07615193566789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14.845152068110188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14.845152068110188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16.716960000000011</v>
      </c>
      <c r="D41" s="12">
        <f t="shared" si="32"/>
        <v>5.5505223795644554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171.88933766681342</v>
      </c>
      <c r="H41" s="70">
        <f t="shared" si="1"/>
        <v>332.11586514440808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18.008400000000012</v>
      </c>
      <c r="N41" s="14">
        <f>IF('Données projet'!$A$36&gt;35,N40+M41-V40,IF(A41&lt;'Données projet'!$A$36,$K$205^A41,IF(A41='Données projet'!$A$36,'Données projet'!$B$36,N40+M41-V40)))</f>
        <v>329.63530416666657</v>
      </c>
      <c r="O41" s="14">
        <f>N41*VLOOKUP('Données projet'!$B$9,Paramètres!$A$1:$I$89,3,0)*VLOOKUP('Données projet'!$B$9,Paramètres!$A$1:$I$89,5,0)</f>
        <v>241.68860501499989</v>
      </c>
      <c r="P41" s="14">
        <f t="shared" si="33"/>
        <v>58.802693693857307</v>
      </c>
      <c r="Q41" s="22">
        <f t="shared" si="53"/>
        <v>523.35567858459297</v>
      </c>
      <c r="R41" s="62">
        <f t="shared" si="0"/>
        <v>816.68901191792634</v>
      </c>
      <c r="S41" s="62">
        <f ca="1">AVERAGE(OFFSET($R$3,0,0,'Données projet'!$E$9+1,1))-AVERAGE(OFFSET($H$3,0,0,'Données projet'!$E$9+1,1))</f>
        <v>352.38614056474506</v>
      </c>
      <c r="T41" s="62">
        <f t="shared" si="34"/>
        <v>378.20947420822085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19.520123575320515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19.520123575320515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12.6</v>
      </c>
      <c r="AI41" s="14">
        <f>IF('Données projet'!$A$62&gt;35,AI40+AH41-AQ40,IF(A41&lt;'Données projet'!$A$62,$AF$205^A41,IF(A41='Données projet'!$A$62,'Données projet'!$B$62,AI40+AH41-AQ40)))</f>
        <v>230.80000000000007</v>
      </c>
      <c r="AJ41" s="14">
        <f>AI41*VLOOKUP('Données projet'!$B$10,Paramètres!$A$1:$I$89,3,0)*VLOOKUP('Données projet'!$B$10,Paramètres!$A$1:$I$89,5,0)</f>
        <v>183.62448000000006</v>
      </c>
      <c r="AK41" s="14">
        <f t="shared" si="35"/>
        <v>46.127628187181536</v>
      </c>
      <c r="AL41" s="22">
        <f t="shared" si="4"/>
        <v>400.15158842600795</v>
      </c>
      <c r="AM41" s="62">
        <f t="shared" si="5"/>
        <v>693.4849217593412</v>
      </c>
      <c r="AN41" s="62">
        <f ca="1">AVERAGE(OFFSET($AM$3,0,0,'Données projet'!$E$10+1,1))-AVERAGE(OFFSET($H$3,0,0,'Données projet'!$E$10+1,1))</f>
        <v>263.69035859639422</v>
      </c>
      <c r="AO41" s="62">
        <f t="shared" si="36"/>
        <v>283.08545363666826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18.297484143242261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18.297484143242261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12.6</v>
      </c>
      <c r="BD41" s="13">
        <f>IF('Données projet'!$A$88&gt;35,BD40+BC41-BL40,IF(A41&lt;'Données projet'!$A$88,$BA$205^A41,IF(A41='Données projet'!$A$88,'Données projet'!$B$88,BD40+BC41-BL40)))</f>
        <v>230.80000000000007</v>
      </c>
      <c r="BE41" s="14">
        <f>BD41*VLOOKUP('Données projet'!$B$11,Paramètres!$A$1:$I$89,3,0)*VLOOKUP('Données projet'!$B$11,Paramètres!$A$1:$I$89,5,0)</f>
        <v>180.02400000000006</v>
      </c>
      <c r="BF41" s="14">
        <f t="shared" si="37"/>
        <v>45.327525682957351</v>
      </c>
      <c r="BG41" s="22">
        <f t="shared" si="7"/>
        <v>392.48724056448413</v>
      </c>
      <c r="BH41" s="62">
        <f t="shared" si="8"/>
        <v>685.82057389781744</v>
      </c>
      <c r="BI41" s="62">
        <f ca="1">AVERAGE(OFFSET($BH$3,0,0,'Données projet'!$E$11+1,1))-AVERAGE(OFFSET($H$3,0,0,'Données projet'!$E$11+1,1))</f>
        <v>258.10018111196456</v>
      </c>
      <c r="BJ41" s="62">
        <f t="shared" si="38"/>
        <v>277.07615193566789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14.554047690703237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14.554047690703237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17.156880000000012</v>
      </c>
      <c r="D42" s="12">
        <f t="shared" si="32"/>
        <v>5.6793908687161307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176.27998565324742</v>
      </c>
      <c r="H42" s="70">
        <f t="shared" si="1"/>
        <v>333.10650509634723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18.008400000000012</v>
      </c>
      <c r="N42" s="14">
        <f>IF('Données projet'!$A$36&gt;35,N41+M42-V41,IF(A42&lt;'Données projet'!$A$36,$K$205^A42,IF(A42='Données projet'!$A$36,'Données projet'!$B$36,N41+M42-V41)))</f>
        <v>347.64370416666657</v>
      </c>
      <c r="O42" s="14">
        <f>N42*VLOOKUP('Données projet'!$B$9,Paramètres!$A$1:$I$89,3,0)*VLOOKUP('Données projet'!$B$9,Paramètres!$A$1:$I$89,5,0)</f>
        <v>254.89236389499993</v>
      </c>
      <c r="P42" s="14">
        <f t="shared" si="33"/>
        <v>61.632382361928912</v>
      </c>
      <c r="Q42" s="22">
        <f t="shared" si="53"/>
        <v>551.2805997308177</v>
      </c>
      <c r="R42" s="62">
        <f t="shared" si="0"/>
        <v>844.61393306415107</v>
      </c>
      <c r="S42" s="62">
        <f ca="1">AVERAGE(OFFSET($R$3,0,0,'Données projet'!$E$9+1,1))-AVERAGE(OFFSET($H$3,0,0,'Données projet'!$E$9+1,1))</f>
        <v>352.38614056474506</v>
      </c>
      <c r="T42" s="62">
        <f t="shared" si="34"/>
        <v>378.20947420822085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19.13734585810823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19.13734585810823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12.6</v>
      </c>
      <c r="AI42" s="14">
        <f>IF('Données projet'!$A$62&gt;35,AI41+AH42-AQ41,IF(A42&lt;'Données projet'!$A$62,$AF$205^A42,IF(A42='Données projet'!$A$62,'Données projet'!$B$62,AI41+AH42-AQ41)))</f>
        <v>243.40000000000006</v>
      </c>
      <c r="AJ42" s="14">
        <f>AI42*VLOOKUP('Données projet'!$B$10,Paramètres!$A$1:$I$89,3,0)*VLOOKUP('Données projet'!$B$10,Paramètres!$A$1:$I$89,5,0)</f>
        <v>193.64904000000004</v>
      </c>
      <c r="AK42" s="14">
        <f t="shared" si="35"/>
        <v>48.345808412716295</v>
      </c>
      <c r="AL42" s="22">
        <f t="shared" si="4"/>
        <v>421.47436098548093</v>
      </c>
      <c r="AM42" s="62">
        <f t="shared" si="5"/>
        <v>714.80769431881424</v>
      </c>
      <c r="AN42" s="62">
        <f ca="1">AVERAGE(OFFSET($AM$3,0,0,'Données projet'!$E$10+1,1))-AVERAGE(OFFSET($H$3,0,0,'Données projet'!$E$10+1,1))</f>
        <v>263.69035859639422</v>
      </c>
      <c r="AO42" s="62">
        <f t="shared" si="36"/>
        <v>283.08545363666826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17.938681639556613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17.938681639556613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12.6</v>
      </c>
      <c r="BD42" s="13">
        <f>IF('Données projet'!$A$88&gt;35,BD41+BC42-BL41,IF(A42&lt;'Données projet'!$A$88,$BA$205^A42,IF(A42='Données projet'!$A$88,'Données projet'!$B$88,BD41+BC42-BL41)))</f>
        <v>243.40000000000006</v>
      </c>
      <c r="BE42" s="14">
        <f>BD42*VLOOKUP('Données projet'!$B$11,Paramètres!$A$1:$I$89,3,0)*VLOOKUP('Données projet'!$B$11,Paramètres!$A$1:$I$89,5,0)</f>
        <v>189.85200000000006</v>
      </c>
      <c r="BF42" s="14">
        <f t="shared" si="37"/>
        <v>47.507230668749266</v>
      </c>
      <c r="BG42" s="22">
        <f t="shared" si="7"/>
        <v>413.40066008140508</v>
      </c>
      <c r="BH42" s="62">
        <f t="shared" si="8"/>
        <v>706.73399341473839</v>
      </c>
      <c r="BI42" s="62">
        <f ca="1">AVERAGE(OFFSET($BH$3,0,0,'Données projet'!$E$11+1,1))-AVERAGE(OFFSET($H$3,0,0,'Données projet'!$E$11+1,1))</f>
        <v>258.10018111196456</v>
      </c>
      <c r="BJ42" s="62">
        <f t="shared" si="38"/>
        <v>277.07615193566789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14.268651692581098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14.268651692581098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17.596800000000012</v>
      </c>
      <c r="D43" s="12">
        <f t="shared" si="32"/>
        <v>5.8078752639195113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180.66766870394019</v>
      </c>
      <c r="H43" s="70">
        <f t="shared" si="1"/>
        <v>334.0964760846598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18.008400000000012</v>
      </c>
      <c r="N43" s="14">
        <f>IF('Données projet'!$A$36&gt;35,N42+M43-V42,IF(A43&lt;'Données projet'!$A$36,$K$205^A43,IF(A43='Données projet'!$A$36,'Données projet'!$B$36,N42+M43-V42)))</f>
        <v>365.65210416666656</v>
      </c>
      <c r="O43" s="14">
        <f>N43*VLOOKUP('Données projet'!$B$9,Paramètres!$A$1:$I$89,3,0)*VLOOKUP('Données projet'!$B$9,Paramètres!$A$1:$I$89,5,0)</f>
        <v>268.09612277499991</v>
      </c>
      <c r="P43" s="14">
        <f t="shared" si="33"/>
        <v>64.445052234370138</v>
      </c>
      <c r="Q43" s="22">
        <f t="shared" si="53"/>
        <v>579.17587980798612</v>
      </c>
      <c r="R43" s="62">
        <f t="shared" si="0"/>
        <v>872.50921314131938</v>
      </c>
      <c r="S43" s="62">
        <f ca="1">AVERAGE(OFFSET($R$3,0,0,'Données projet'!$E$9+1,1))-AVERAGE(OFFSET($H$3,0,0,'Données projet'!$E$9+1,1))</f>
        <v>352.38614056474506</v>
      </c>
      <c r="T43" s="62">
        <f t="shared" si="34"/>
        <v>378.20947420822085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18.762074178459123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18.762074178459123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12.6</v>
      </c>
      <c r="AI43" s="14">
        <f>IF('Données projet'!$A$62&gt;35,AI42+AH43-AQ42,IF(A43&lt;'Données projet'!$A$62,$AF$205^A43,IF(A43='Données projet'!$A$62,'Données projet'!$B$62,AI42+AH43-AQ42)))</f>
        <v>256.00000000000006</v>
      </c>
      <c r="AJ43" s="14">
        <f>AI43*VLOOKUP('Données projet'!$B$10,Paramètres!$A$1:$I$89,3,0)*VLOOKUP('Données projet'!$B$10,Paramètres!$A$1:$I$89,5,0)</f>
        <v>203.67360000000005</v>
      </c>
      <c r="AK43" s="14">
        <f t="shared" si="35"/>
        <v>50.550656592067902</v>
      </c>
      <c r="AL43" s="22">
        <f t="shared" si="4"/>
        <v>442.77391356451835</v>
      </c>
      <c r="AM43" s="62">
        <f t="shared" si="5"/>
        <v>736.10724689785161</v>
      </c>
      <c r="AN43" s="62">
        <f ca="1">AVERAGE(OFFSET($AM$3,0,0,'Données projet'!$E$10+1,1))-AVERAGE(OFFSET($H$3,0,0,'Données projet'!$E$10+1,1))</f>
        <v>263.69035859639422</v>
      </c>
      <c r="AO43" s="62">
        <f t="shared" si="36"/>
        <v>283.08545363666826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17.586915034120324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17.586915034120324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12.6</v>
      </c>
      <c r="BD43" s="13">
        <f>IF('Données projet'!$A$88&gt;35,BD42+BC43-BL42,IF(A43&lt;'Données projet'!$A$88,$BA$205^A43,IF(A43='Données projet'!$A$88,'Données projet'!$B$88,BD42+BC43-BL42)))</f>
        <v>256.00000000000006</v>
      </c>
      <c r="BE43" s="14">
        <f>BD43*VLOOKUP('Données projet'!$B$11,Paramètres!$A$1:$I$89,3,0)*VLOOKUP('Données projet'!$B$11,Paramètres!$A$1:$I$89,5,0)</f>
        <v>199.68000000000006</v>
      </c>
      <c r="BF43" s="14">
        <f t="shared" si="37"/>
        <v>49.67383485813081</v>
      </c>
      <c r="BG43" s="22">
        <f t="shared" si="7"/>
        <v>434.29126237791121</v>
      </c>
      <c r="BH43" s="62">
        <f t="shared" si="8"/>
        <v>727.62459571124452</v>
      </c>
      <c r="BI43" s="62">
        <f ca="1">AVERAGE(OFFSET($BH$3,0,0,'Données projet'!$E$11+1,1))-AVERAGE(OFFSET($H$3,0,0,'Données projet'!$E$11+1,1))</f>
        <v>258.10018111196456</v>
      </c>
      <c r="BJ43" s="62">
        <f t="shared" si="38"/>
        <v>277.07615193566789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13.988852135907765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13.988852135907765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18.036720000000013</v>
      </c>
      <c r="D44" s="12">
        <f t="shared" si="32"/>
        <v>5.935986271910366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185.05246946737839</v>
      </c>
      <c r="H44" s="70">
        <f t="shared" si="1"/>
        <v>335.08579675691055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18.008400000000012</v>
      </c>
      <c r="N44" s="14">
        <f>IF('Données projet'!$A$36&gt;35,N43+M44-V43,IF(A44&lt;'Données projet'!$A$36,$K$205^A44,IF(A44='Données projet'!$A$36,'Données projet'!$B$36,N43+M44-V43)))</f>
        <v>383.66050416666656</v>
      </c>
      <c r="O44" s="14">
        <f>N44*VLOOKUP('Données projet'!$B$9,Paramètres!$A$1:$I$89,3,0)*VLOOKUP('Données projet'!$B$9,Paramètres!$A$1:$I$89,5,0)</f>
        <v>281.29988165499992</v>
      </c>
      <c r="P44" s="14">
        <f t="shared" si="33"/>
        <v>67.241637148151369</v>
      </c>
      <c r="Q44" s="22">
        <f t="shared" si="53"/>
        <v>607.04314524882182</v>
      </c>
      <c r="R44" s="62">
        <f t="shared" si="0"/>
        <v>900.37647858215519</v>
      </c>
      <c r="S44" s="62">
        <f ca="1">AVERAGE(OFFSET($R$3,0,0,'Données projet'!$E$9+1,1))-AVERAGE(OFFSET($H$3,0,0,'Données projet'!$E$9+1,1))</f>
        <v>352.38614056474506</v>
      </c>
      <c r="T44" s="62">
        <f t="shared" si="34"/>
        <v>378.20947420822085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18.394161347554814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18.394161347554814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12.6</v>
      </c>
      <c r="AI44" s="14">
        <f>IF('Données projet'!$A$62&gt;35,AI43+AH44-AQ43,IF(A44&lt;'Données projet'!$A$62,$AF$205^A44,IF(A44='Données projet'!$A$62,'Données projet'!$B$62,AI43+AH44-AQ43)))</f>
        <v>268.60000000000008</v>
      </c>
      <c r="AJ44" s="14">
        <f>AI44*VLOOKUP('Données projet'!$B$10,Paramètres!$A$1:$I$89,3,0)*VLOOKUP('Données projet'!$B$10,Paramètres!$A$1:$I$89,5,0)</f>
        <v>213.69816000000009</v>
      </c>
      <c r="AK44" s="14">
        <f t="shared" si="35"/>
        <v>52.742903801874213</v>
      </c>
      <c r="AL44" s="22">
        <f t="shared" si="4"/>
        <v>464.051519454931</v>
      </c>
      <c r="AM44" s="62">
        <f t="shared" si="5"/>
        <v>757.38485278826431</v>
      </c>
      <c r="AN44" s="62">
        <f ca="1">AVERAGE(OFFSET($AM$3,0,0,'Données projet'!$E$10+1,1))-AVERAGE(OFFSET($H$3,0,0,'Données projet'!$E$10+1,1))</f>
        <v>263.69035859639422</v>
      </c>
      <c r="AO44" s="62">
        <f t="shared" si="36"/>
        <v>283.08545363666826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17.242046357260197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17.242046357260197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12.6</v>
      </c>
      <c r="BD44" s="13">
        <f>IF('Données projet'!$A$88&gt;35,BD43+BC44-BL43,IF(A44&lt;'Données projet'!$A$88,$BA$205^A44,IF(A44='Données projet'!$A$88,'Données projet'!$B$88,BD43+BC44-BL43)))</f>
        <v>268.60000000000008</v>
      </c>
      <c r="BE44" s="14">
        <f>BD44*VLOOKUP('Données projet'!$B$11,Paramètres!$A$1:$I$89,3,0)*VLOOKUP('Données projet'!$B$11,Paramètres!$A$1:$I$89,5,0)</f>
        <v>209.50800000000007</v>
      </c>
      <c r="BF44" s="14">
        <f t="shared" si="37"/>
        <v>51.828056646917709</v>
      </c>
      <c r="BG44" s="22">
        <f t="shared" si="7"/>
        <v>455.16029866004845</v>
      </c>
      <c r="BH44" s="62">
        <f t="shared" si="8"/>
        <v>748.49363199338177</v>
      </c>
      <c r="BI44" s="62">
        <f ca="1">AVERAGE(OFFSET($BH$3,0,0,'Données projet'!$E$11+1,1))-AVERAGE(OFFSET($H$3,0,0,'Données projet'!$E$11+1,1))</f>
        <v>258.10018111196456</v>
      </c>
      <c r="BJ44" s="62">
        <f t="shared" si="38"/>
        <v>277.07615193566789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13.714539277879917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13.714539277879917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18.476640000000014</v>
      </c>
      <c r="D45" s="12">
        <f t="shared" si="32"/>
        <v>6.0637340473668671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189.43446633055137</v>
      </c>
      <c r="H45" s="70">
        <f t="shared" si="1"/>
        <v>336.074484799164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18.008400000000012</v>
      </c>
      <c r="N45" s="14">
        <f>IF('Données projet'!$A$36&gt;35,N44+M45-V44,IF(A45&lt;'Données projet'!$A$36,$K$205^A45,IF(A45='Données projet'!$A$36,'Données projet'!$B$36,N44+M45-V44)))</f>
        <v>401.66890416666655</v>
      </c>
      <c r="O45" s="14">
        <f>N45*VLOOKUP('Données projet'!$B$9,Paramètres!$A$1:$I$89,3,0)*VLOOKUP('Données projet'!$B$9,Paramètres!$A$1:$I$89,5,0)</f>
        <v>294.50364053499993</v>
      </c>
      <c r="P45" s="14">
        <f t="shared" si="33"/>
        <v>70.022978320551857</v>
      </c>
      <c r="Q45" s="22">
        <f t="shared" si="53"/>
        <v>634.88386117341918</v>
      </c>
      <c r="R45" s="62">
        <f t="shared" si="0"/>
        <v>928.21719450675255</v>
      </c>
      <c r="S45" s="62">
        <f ca="1">AVERAGE(OFFSET($R$3,0,0,'Données projet'!$E$9+1,1))-AVERAGE(OFFSET($H$3,0,0,'Données projet'!$E$9+1,1))</f>
        <v>352.38614056474506</v>
      </c>
      <c r="T45" s="62">
        <f t="shared" si="34"/>
        <v>378.20947420822085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18.03346306285987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18.03346306285987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12.6</v>
      </c>
      <c r="AI45" s="14">
        <f>IF('Données projet'!$A$62&gt;35,AI44+AH45-AQ44,IF(A45&lt;'Données projet'!$A$62,$AF$205^A45,IF(A45='Données projet'!$A$62,'Données projet'!$B$62,AI44+AH45-AQ44)))</f>
        <v>281.2000000000001</v>
      </c>
      <c r="AJ45" s="14">
        <f>AI45*VLOOKUP('Données projet'!$B$10,Paramètres!$A$1:$I$89,3,0)*VLOOKUP('Données projet'!$B$10,Paramètres!$A$1:$I$89,5,0)</f>
        <v>223.72272000000009</v>
      </c>
      <c r="AK45" s="14">
        <f t="shared" si="35"/>
        <v>54.923208653192326</v>
      </c>
      <c r="AL45" s="22">
        <f t="shared" si="4"/>
        <v>485.30832573764337</v>
      </c>
      <c r="AM45" s="62">
        <f t="shared" si="5"/>
        <v>778.64165907097663</v>
      </c>
      <c r="AN45" s="62">
        <f ca="1">AVERAGE(OFFSET($AM$3,0,0,'Données projet'!$E$10+1,1))-AVERAGE(OFFSET($H$3,0,0,'Données projet'!$E$10+1,1))</f>
        <v>263.69035859639422</v>
      </c>
      <c r="AO45" s="62">
        <f t="shared" si="36"/>
        <v>283.08545363666826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16.903940344804173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16.903940344804173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12.6</v>
      </c>
      <c r="BD45" s="13">
        <f>IF('Données projet'!$A$88&gt;35,BD44+BC45-BL44,IF(A45&lt;'Données projet'!$A$88,$BA$205^A45,IF(A45='Données projet'!$A$88,'Données projet'!$B$88,BD44+BC45-BL44)))</f>
        <v>281.2000000000001</v>
      </c>
      <c r="BE45" s="14">
        <f>BD45*VLOOKUP('Données projet'!$B$11,Paramètres!$A$1:$I$89,3,0)*VLOOKUP('Données projet'!$B$11,Paramètres!$A$1:$I$89,5,0)</f>
        <v>219.3360000000001</v>
      </c>
      <c r="BF45" s="14">
        <f t="shared" si="37"/>
        <v>53.97054322228994</v>
      </c>
      <c r="BG45" s="22">
        <f t="shared" si="7"/>
        <v>476.00889611215507</v>
      </c>
      <c r="BH45" s="62">
        <f t="shared" si="8"/>
        <v>769.34222944548833</v>
      </c>
      <c r="BI45" s="62">
        <f ca="1">AVERAGE(OFFSET($BH$3,0,0,'Données projet'!$E$11+1,1))-AVERAGE(OFFSET($H$3,0,0,'Données projet'!$E$11+1,1))</f>
        <v>258.10018111196456</v>
      </c>
      <c r="BJ45" s="62">
        <f t="shared" si="38"/>
        <v>277.07615193566789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13.445605527683671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13.445605527683671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18.916560000000015</v>
      </c>
      <c r="D46" s="12">
        <f t="shared" si="32"/>
        <v>6.1911282338311153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193.8137337348368</v>
      </c>
      <c r="H46" s="70">
        <f t="shared" si="1"/>
        <v>337.06255700725586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18.008400000000012</v>
      </c>
      <c r="N46" s="14">
        <f>IF('Données projet'!$A$36&gt;35,N45+M46-V45,IF(A46&lt;'Données projet'!$A$36,$K$205^A46,IF(A46='Données projet'!$A$36,'Données projet'!$B$36,N45+M46-V45)))</f>
        <v>419.67730416666654</v>
      </c>
      <c r="O46" s="14">
        <f>N46*VLOOKUP('Données projet'!$B$9,Paramètres!$A$1:$I$89,3,0)*VLOOKUP('Données projet'!$B$9,Paramètres!$A$1:$I$89,5,0)</f>
        <v>307.70739941499988</v>
      </c>
      <c r="P46" s="14">
        <f t="shared" si="33"/>
        <v>72.789837274367542</v>
      </c>
      <c r="Q46" s="22">
        <f t="shared" si="53"/>
        <v>662.69935390064825</v>
      </c>
      <c r="R46" s="62">
        <f t="shared" si="0"/>
        <v>956.03268723398151</v>
      </c>
      <c r="S46" s="62">
        <f ca="1">AVERAGE(OFFSET($R$3,0,0,'Données projet'!$E$9+1,1))-AVERAGE(OFFSET($H$3,0,0,'Données projet'!$E$9+1,1))</f>
        <v>352.38614056474506</v>
      </c>
      <c r="T46" s="62">
        <f t="shared" si="34"/>
        <v>378.20947420822085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17.679837851523562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17.679837851523562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12.6</v>
      </c>
      <c r="AI46" s="14">
        <f>IF('Données projet'!$A$62&gt;35,AI45+AH46-AQ45,IF(A46&lt;'Données projet'!$A$62,$AF$205^A46,IF(A46='Données projet'!$A$62,'Données projet'!$B$62,AI45+AH46-AQ45)))</f>
        <v>293.80000000000013</v>
      </c>
      <c r="AJ46" s="14">
        <f>AI46*VLOOKUP('Données projet'!$B$10,Paramètres!$A$1:$I$89,3,0)*VLOOKUP('Données projet'!$B$10,Paramètres!$A$1:$I$89,5,0)</f>
        <v>233.74728000000013</v>
      </c>
      <c r="AK46" s="14">
        <f t="shared" si="35"/>
        <v>57.092167398311005</v>
      </c>
      <c r="AL46" s="22">
        <f t="shared" si="4"/>
        <v>506.54537088539178</v>
      </c>
      <c r="AM46" s="62">
        <f t="shared" si="5"/>
        <v>799.87870421872503</v>
      </c>
      <c r="AN46" s="62">
        <f ca="1">AVERAGE(OFFSET($AM$3,0,0,'Données projet'!$E$10+1,1))-AVERAGE(OFFSET($H$3,0,0,'Données projet'!$E$10+1,1))</f>
        <v>263.69035859639422</v>
      </c>
      <c r="AO46" s="62">
        <f t="shared" si="36"/>
        <v>283.08545363666826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16.572464385028109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16.572464385028109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12.6</v>
      </c>
      <c r="BD46" s="13">
        <f>IF('Données projet'!$A$88&gt;35,BD45+BC46-BL45,IF(A46&lt;'Données projet'!$A$88,$BA$205^A46,IF(A46='Données projet'!$A$88,'Données projet'!$B$88,BD45+BC46-BL45)))</f>
        <v>293.80000000000013</v>
      </c>
      <c r="BE46" s="14">
        <f>BD46*VLOOKUP('Données projet'!$B$11,Paramètres!$A$1:$I$89,3,0)*VLOOKUP('Données projet'!$B$11,Paramètres!$A$1:$I$89,5,0)</f>
        <v>229.1640000000001</v>
      </c>
      <c r="BF46" s="14">
        <f t="shared" si="37"/>
        <v>56.101880494297397</v>
      </c>
      <c r="BG46" s="22">
        <f t="shared" si="7"/>
        <v>496.83807519423482</v>
      </c>
      <c r="BH46" s="62">
        <f t="shared" si="8"/>
        <v>790.17140852756813</v>
      </c>
      <c r="BI46" s="62">
        <f ca="1">AVERAGE(OFFSET($BH$3,0,0,'Données projet'!$E$11+1,1))-AVERAGE(OFFSET($H$3,0,0,'Données projet'!$E$11+1,1))</f>
        <v>258.10018111196456</v>
      </c>
      <c r="BJ46" s="62">
        <f t="shared" si="38"/>
        <v>277.07615193566789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13.181945404295384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13.181945404295384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19.356480000000015</v>
      </c>
      <c r="D47" s="12">
        <f t="shared" si="32"/>
        <v>6.3181780007167614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198.19034246167337</v>
      </c>
      <c r="H47" s="70">
        <f t="shared" si="1"/>
        <v>338.05002935124838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18.008400000000012</v>
      </c>
      <c r="N47" s="14">
        <f>IF('Données projet'!$A$36&gt;35,N46+M47-V46,IF(A47&lt;'Données projet'!$A$36,$K$205^A47,IF(A47='Données projet'!$A$36,'Données projet'!$B$36,N46+M47-V46)))</f>
        <v>437.68570416666654</v>
      </c>
      <c r="O47" s="14">
        <f>N47*VLOOKUP('Données projet'!$B$9,Paramètres!$A$1:$I$89,3,0)*VLOOKUP('Données projet'!$B$9,Paramètres!$A$1:$I$89,5,0)</f>
        <v>320.91115829499989</v>
      </c>
      <c r="P47" s="14">
        <f t="shared" si="33"/>
        <v>75.542906482059919</v>
      </c>
      <c r="Q47" s="22">
        <f t="shared" si="53"/>
        <v>690.49082948671241</v>
      </c>
      <c r="R47" s="62">
        <f t="shared" si="0"/>
        <v>983.82416282004579</v>
      </c>
      <c r="S47" s="62">
        <f ca="1">AVERAGE(OFFSET($R$3,0,0,'Données projet'!$E$9+1,1))-AVERAGE(OFFSET($H$3,0,0,'Données projet'!$E$9+1,1))</f>
        <v>352.38614056474506</v>
      </c>
      <c r="T47" s="62">
        <f t="shared" si="34"/>
        <v>378.20947420822085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17.33314701489148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17.33314701489148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12.6</v>
      </c>
      <c r="AI47" s="14">
        <f>IF('Données projet'!$A$62&gt;35,AI46+AH47-AQ46,IF(A47&lt;'Données projet'!$A$62,$AF$205^A47,IF(A47='Données projet'!$A$62,'Données projet'!$B$62,AI46+AH47-AQ46)))</f>
        <v>306.40000000000015</v>
      </c>
      <c r="AJ47" s="14">
        <f>AI47*VLOOKUP('Données projet'!$B$10,Paramètres!$A$1:$I$89,3,0)*VLOOKUP('Données projet'!$B$10,Paramètres!$A$1:$I$89,5,0)</f>
        <v>243.77184000000011</v>
      </c>
      <c r="AK47" s="14">
        <f t="shared" si="35"/>
        <v>59.250322254889191</v>
      </c>
      <c r="AL47" s="22">
        <f t="shared" si="4"/>
        <v>527.76359926059888</v>
      </c>
      <c r="AM47" s="62">
        <f t="shared" si="5"/>
        <v>821.09693259393225</v>
      </c>
      <c r="AN47" s="62">
        <f ca="1">AVERAGE(OFFSET($AM$3,0,0,'Données projet'!$E$10+1,1))-AVERAGE(OFFSET($H$3,0,0,'Données projet'!$E$10+1,1))</f>
        <v>263.69035859639422</v>
      </c>
      <c r="AO47" s="62">
        <f t="shared" si="36"/>
        <v>283.08545363666826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16.247488466642881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16.247488466642881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12.6</v>
      </c>
      <c r="BD47" s="13">
        <f>IF('Données projet'!$A$88&gt;35,BD46+BC47-BL46,IF(A47&lt;'Données projet'!$A$88,$BA$205^A47,IF(A47='Données projet'!$A$88,'Données projet'!$B$88,BD46+BC47-BL46)))</f>
        <v>306.40000000000015</v>
      </c>
      <c r="BE47" s="14">
        <f>BD47*VLOOKUP('Données projet'!$B$11,Paramètres!$A$1:$I$89,3,0)*VLOOKUP('Données projet'!$B$11,Paramètres!$A$1:$I$89,5,0)</f>
        <v>238.99200000000013</v>
      </c>
      <c r="BF47" s="14">
        <f t="shared" si="37"/>
        <v>58.222601275612817</v>
      </c>
      <c r="BG47" s="22">
        <f t="shared" si="7"/>
        <v>517.64876388835921</v>
      </c>
      <c r="BH47" s="62">
        <f t="shared" si="8"/>
        <v>810.98209722169258</v>
      </c>
      <c r="BI47" s="62">
        <f ca="1">AVERAGE(OFFSET($BH$3,0,0,'Données projet'!$E$11+1,1))-AVERAGE(OFFSET($H$3,0,0,'Données projet'!$E$11+1,1))</f>
        <v>258.10018111196456</v>
      </c>
      <c r="BJ47" s="62">
        <f t="shared" si="38"/>
        <v>277.07615193566789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12.923455495109945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12.923455495109945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19.796400000000016</v>
      </c>
      <c r="D48" s="12">
        <f t="shared" si="32"/>
        <v>6.4448920768574487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202.56435989153132</v>
      </c>
      <c r="H48" s="70">
        <f t="shared" si="1"/>
        <v>339.03691703386005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455.69410416666676</v>
      </c>
      <c r="L48" s="13">
        <f>VLOOKUP(A48,'Données projet'!$A$35:$I$55,9,0)</f>
        <v>18.008400000000012</v>
      </c>
      <c r="M48" s="13">
        <f t="array" ref="M48">INDEX(L:L,MIN(IF(ISNUMBER(L48:L244),ROW(L48:L244),"")))</f>
        <v>18.008400000000012</v>
      </c>
      <c r="N48" s="14">
        <f>IF('Données projet'!$A$36&gt;35,N47+M48-V47,IF(A48&lt;'Données projet'!$A$36,$K$205^A48,IF(A48='Données projet'!$A$36,'Données projet'!$B$36,N47+M48-V47)))</f>
        <v>455.69410416666653</v>
      </c>
      <c r="O48" s="14">
        <f>N48*VLOOKUP('Données projet'!$B$9,Paramètres!$A$1:$I$89,3,0)*VLOOKUP('Données projet'!$B$9,Paramètres!$A$1:$I$89,5,0)</f>
        <v>334.1149171749999</v>
      </c>
      <c r="P48" s="14">
        <f t="shared" si="33"/>
        <v>78.282818208763516</v>
      </c>
      <c r="Q48" s="22">
        <f t="shared" si="53"/>
        <v>718.2593891267212</v>
      </c>
      <c r="R48" s="62">
        <f t="shared" si="0"/>
        <v>1011.5927224600546</v>
      </c>
      <c r="S48" s="62">
        <f ca="1">AVERAGE(OFFSET($R$3,0,0,'Données projet'!$E$9+1,1))-AVERAGE(OFFSET($H$3,0,0,'Données projet'!$E$9+1,1))</f>
        <v>352.38614056474506</v>
      </c>
      <c r="T48" s="62">
        <f t="shared" si="34"/>
        <v>378.20947420822085</v>
      </c>
      <c r="U48" s="16">
        <f>IF(ISNA(VLOOKUP(A48,'Données projet'!$A$35:$I$55,3,0)),0,VLOOKUP(A48,'Données projet'!$A$35:$I$55,3,0))</f>
        <v>4</v>
      </c>
      <c r="V48" s="16">
        <f>IF(ISNA(VLOOKUP(A48,'Données projet'!$A$35:$I$55,4,0)),0,VLOOKUP(A48,'Données projet'!$A$35:$I$55,4,0))</f>
        <v>75.949017361111132</v>
      </c>
      <c r="W48" s="17">
        <f>IF(ISNA(VLOOKUP(A48,'Données projet'!$A$35:$I$55,5,0)),0%,VLOOKUP(A48,'Données projet'!$A$35:$I$55,5,0)*VLOOKUP('Données projet'!$B$9,Paramètres!$A$1:$I$89,7,0))</f>
        <v>0.38700000000000001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40.816596881266079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40.816596881266079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319</v>
      </c>
      <c r="AG48" s="13">
        <f>VLOOKUP(A48,'Données projet'!$A$61:$I$81,9,0)</f>
        <v>12.6</v>
      </c>
      <c r="AH48" s="13">
        <f t="array" ref="AH48">INDEX(AG:AG,MIN(IF(ISNUMBER(AG48:AG244),ROW(AG48:AG244),"")))</f>
        <v>12.6</v>
      </c>
      <c r="AI48" s="14">
        <f>IF('Données projet'!$A$62&gt;35,AI47+AH48-AQ47,IF(A48&lt;'Données projet'!$A$62,$AF$205^A48,IF(A48='Données projet'!$A$62,'Données projet'!$B$62,AI47+AH48-AQ47)))</f>
        <v>319.00000000000017</v>
      </c>
      <c r="AJ48" s="14">
        <f>AI48*VLOOKUP('Données projet'!$B$10,Paramètres!$A$1:$I$89,3,0)*VLOOKUP('Données projet'!$B$10,Paramètres!$A$1:$I$89,5,0)</f>
        <v>253.79640000000015</v>
      </c>
      <c r="AK48" s="14">
        <f t="shared" si="35"/>
        <v>61.39816832228076</v>
      </c>
      <c r="AL48" s="22">
        <f t="shared" si="4"/>
        <v>548.96387316130597</v>
      </c>
      <c r="AM48" s="62">
        <f t="shared" si="5"/>
        <v>842.29720649463934</v>
      </c>
      <c r="AN48" s="62">
        <f ca="1">AVERAGE(OFFSET($AM$3,0,0,'Données projet'!$E$10+1,1))-AVERAGE(OFFSET($H$3,0,0,'Données projet'!$E$10+1,1))</f>
        <v>263.69035859639422</v>
      </c>
      <c r="AO48" s="62">
        <f t="shared" si="36"/>
        <v>283.08545363666826</v>
      </c>
      <c r="AP48" s="16">
        <f>IF(ISNA(VLOOKUP(A48,'Données projet'!$A$61:$I$81,3,0)),0,VLOOKUP(A48,'Données projet'!$A$61:$I$81,3,0))</f>
        <v>4</v>
      </c>
      <c r="AQ48" s="16">
        <f>IF(ISNA(VLOOKUP(A48,'Données projet'!$A$61:$I$81,4,0)),0,VLOOKUP(A48,'Données projet'!$A$61:$I$81,4,0))</f>
        <v>53</v>
      </c>
      <c r="AR48" s="17">
        <f>IF(ISNA(VLOOKUP(A48,'Données projet'!$A$61:$I$81,5,0)),0%,VLOOKUP(A48,'Données projet'!$A$61:$I$81,5,0)*VLOOKUP('Données projet'!$B$10,Paramètres!$A$1:$I$89,7,0))</f>
        <v>0.47700000000000004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38.163833914453583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38.163833914453583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319</v>
      </c>
      <c r="BB48" s="13">
        <f>VLOOKUP(A48,'Données projet'!$A$87:$I$107,9,0)</f>
        <v>12.6</v>
      </c>
      <c r="BC48" s="13">
        <f t="array" ref="BC48">INDEX(BB:BB,MIN(IF(ISNUMBER(BB48:BB244),ROW(BB48:BB244),"")))</f>
        <v>12.6</v>
      </c>
      <c r="BD48" s="13">
        <f>IF('Données projet'!$A$88&gt;35,BD47+BC48-BL47,IF(A48&lt;'Données projet'!$A$88,$BA$205^A48,IF(A48='Données projet'!$A$88,'Données projet'!$B$88,BD47+BC48-BL47)))</f>
        <v>319.00000000000017</v>
      </c>
      <c r="BE48" s="14">
        <f>BD48*VLOOKUP('Données projet'!$B$11,Paramètres!$A$1:$I$89,3,0)*VLOOKUP('Données projet'!$B$11,Paramètres!$A$1:$I$89,5,0)</f>
        <v>248.82000000000014</v>
      </c>
      <c r="BF48" s="14">
        <f t="shared" si="37"/>
        <v>60.333192077890068</v>
      </c>
      <c r="BG48" s="22">
        <f t="shared" si="7"/>
        <v>538.44180953565876</v>
      </c>
      <c r="BH48" s="62">
        <f t="shared" si="8"/>
        <v>831.77514286899213</v>
      </c>
      <c r="BI48" s="62">
        <f ca="1">AVERAGE(OFFSET($BH$3,0,0,'Données projet'!$E$11+1,1))-AVERAGE(OFFSET($H$3,0,0,'Données projet'!$E$11+1,1))</f>
        <v>258.10018111196456</v>
      </c>
      <c r="BJ48" s="62">
        <f t="shared" si="38"/>
        <v>277.07615193566789</v>
      </c>
      <c r="BK48" s="16">
        <f>IF(ISNA(VLOOKUP(A48,'Données projet'!$A$87:$I$107,3,0)),0,VLOOKUP(A48,'Données projet'!$A$87:$I$107,3,0))</f>
        <v>4</v>
      </c>
      <c r="BL48" s="16">
        <f>IF(ISNA(VLOOKUP(A48,'Données projet'!$A$87:$I$107,4,0)),0,VLOOKUP(A48,'Données projet'!$A$87:$I$107,4,0))</f>
        <v>53</v>
      </c>
      <c r="BM48" s="17">
        <f>IF(ISNA(VLOOKUP(A48,'Données projet'!$A$87:$I$107,5,0)),0%,VLOOKUP(A48,'Données projet'!$A$87:$I$107,5,0)*VLOOKUP('Données projet'!$B$11,Paramètres!$A$1:$I$89,7,0))</f>
        <v>0.38700000000000001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30.355990719968624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30.355990719968624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20.236320000000017</v>
      </c>
      <c r="D49" s="12">
        <f t="shared" si="32"/>
        <v>6.5712787809891022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206.93585023921423</v>
      </c>
      <c r="H49" s="70">
        <f t="shared" si="1"/>
        <v>340.02323454355604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21.089874999999996</v>
      </c>
      <c r="N49" s="14">
        <f>IF('Données projet'!$A$36&gt;35,N48+M49-V48,IF(A49&lt;'Données projet'!$A$36,$K$205^A49,IF(A49='Données projet'!$A$36,'Données projet'!$B$36,N48+M49-V48)))</f>
        <v>400.83496180555539</v>
      </c>
      <c r="O49" s="14">
        <f>N49*VLOOKUP('Données projet'!$B$9,Paramètres!$A$1:$I$89,3,0)*VLOOKUP('Données projet'!$B$9,Paramètres!$A$1:$I$89,5,0)</f>
        <v>293.89219399583322</v>
      </c>
      <c r="P49" s="14">
        <f t="shared" si="33"/>
        <v>69.894503912689899</v>
      </c>
      <c r="Q49" s="22">
        <f t="shared" si="53"/>
        <v>633.59516552401112</v>
      </c>
      <c r="R49" s="62">
        <f t="shared" si="0"/>
        <v>926.92849885734449</v>
      </c>
      <c r="S49" s="62">
        <f ca="1">AVERAGE(OFFSET($R$3,0,0,'Données projet'!$E$9+1,1))-AVERAGE(OFFSET($H$3,0,0,'Données projet'!$E$9+1,1))</f>
        <v>352.38614056474506</v>
      </c>
      <c r="T49" s="62">
        <f t="shared" si="34"/>
        <v>378.20947420822085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40.016208312090306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40.016208312090306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14.7</v>
      </c>
      <c r="AI49" s="14">
        <f>IF('Données projet'!$A$62&gt;35,AI48+AH49-AQ48,IF(A49&lt;'Données projet'!$A$62,$AF$205^A49,IF(A49='Données projet'!$A$62,'Données projet'!$B$62,AI48+AH49-AQ48)))</f>
        <v>280.70000000000016</v>
      </c>
      <c r="AJ49" s="14">
        <f>AI49*VLOOKUP('Données projet'!$B$10,Paramètres!$A$1:$I$89,3,0)*VLOOKUP('Données projet'!$B$10,Paramètres!$A$1:$I$89,5,0)</f>
        <v>223.32492000000016</v>
      </c>
      <c r="AK49" s="14">
        <f t="shared" si="35"/>
        <v>54.836908559597781</v>
      </c>
      <c r="AL49" s="22">
        <f t="shared" si="4"/>
        <v>484.46518474129971</v>
      </c>
      <c r="AM49" s="62">
        <f t="shared" si="5"/>
        <v>777.79851807463297</v>
      </c>
      <c r="AN49" s="62">
        <f ca="1">AVERAGE(OFFSET($AM$3,0,0,'Données projet'!$E$10+1,1))-AVERAGE(OFFSET($H$3,0,0,'Données projet'!$E$10+1,1))</f>
        <v>263.69035859639422</v>
      </c>
      <c r="AO49" s="62">
        <f t="shared" si="36"/>
        <v>283.08545363666826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37.415464409031358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37.415464409031358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14.7</v>
      </c>
      <c r="BD49" s="13">
        <f>IF('Données projet'!$A$88&gt;35,BD48+BC49-BL48,IF(A49&lt;'Données projet'!$A$88,$BA$205^A49,IF(A49='Données projet'!$A$88,'Données projet'!$B$88,BD48+BC49-BL48)))</f>
        <v>280.70000000000016</v>
      </c>
      <c r="BE49" s="14">
        <f>BD49*VLOOKUP('Données projet'!$B$11,Paramètres!$A$1:$I$89,3,0)*VLOOKUP('Données projet'!$B$11,Paramètres!$A$1:$I$89,5,0)</f>
        <v>218.94600000000014</v>
      </c>
      <c r="BF49" s="14">
        <f t="shared" si="37"/>
        <v>53.885740038979172</v>
      </c>
      <c r="BG49" s="22">
        <f t="shared" si="7"/>
        <v>475.18194723455554</v>
      </c>
      <c r="BH49" s="62">
        <f t="shared" si="8"/>
        <v>768.51528056788879</v>
      </c>
      <c r="BI49" s="62">
        <f ca="1">AVERAGE(OFFSET($BH$3,0,0,'Données projet'!$E$11+1,1))-AVERAGE(OFFSET($H$3,0,0,'Données projet'!$E$11+1,1))</f>
        <v>258.10018111196456</v>
      </c>
      <c r="BJ49" s="62">
        <f t="shared" si="38"/>
        <v>277.07615193566789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29.760728257276142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29.760728257276142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20.676240000000018</v>
      </c>
      <c r="D50" s="12">
        <f t="shared" si="32"/>
        <v>6.6973460495068018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211.3048747681228</v>
      </c>
      <c r="H50" s="70">
        <f t="shared" si="1"/>
        <v>341.00899570289101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21.089874999999996</v>
      </c>
      <c r="N50" s="14">
        <f>IF('Données projet'!$A$36&gt;35,N49+M50-V49,IF(A50&lt;'Données projet'!$A$36,$K$205^A50,IF(A50='Données projet'!$A$36,'Données projet'!$B$36,N49+M50-V49)))</f>
        <v>421.9248368055554</v>
      </c>
      <c r="O50" s="14">
        <f>N50*VLOOKUP('Données projet'!$B$9,Paramètres!$A$1:$I$89,3,0)*VLOOKUP('Données projet'!$B$9,Paramètres!$A$1:$I$89,5,0)</f>
        <v>309.35529034583323</v>
      </c>
      <c r="P50" s="14">
        <f t="shared" si="33"/>
        <v>73.134172826391932</v>
      </c>
      <c r="Q50" s="22">
        <f t="shared" si="53"/>
        <v>666.16914835829209</v>
      </c>
      <c r="R50" s="62">
        <f t="shared" si="0"/>
        <v>959.50248169162546</v>
      </c>
      <c r="S50" s="62">
        <f ca="1">AVERAGE(OFFSET($R$3,0,0,'Données projet'!$E$9+1,1))-AVERAGE(OFFSET($H$3,0,0,'Données projet'!$E$9+1,1))</f>
        <v>352.38614056474506</v>
      </c>
      <c r="T50" s="62">
        <f t="shared" si="34"/>
        <v>378.20947420822085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39.231514874567246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39.231514874567246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14.7</v>
      </c>
      <c r="AI50" s="14">
        <f>IF('Données projet'!$A$62&gt;35,AI49+AH50-AQ49,IF(A50&lt;'Données projet'!$A$62,$AF$205^A50,IF(A50='Données projet'!$A$62,'Données projet'!$B$62,AI49+AH50-AQ49)))</f>
        <v>295.40000000000015</v>
      </c>
      <c r="AJ50" s="14">
        <f>AI50*VLOOKUP('Données projet'!$B$10,Paramètres!$A$1:$I$89,3,0)*VLOOKUP('Données projet'!$B$10,Paramètres!$A$1:$I$89,5,0)</f>
        <v>235.02024000000014</v>
      </c>
      <c r="AK50" s="14">
        <f t="shared" si="35"/>
        <v>57.366806920956328</v>
      </c>
      <c r="AL50" s="22">
        <f t="shared" si="4"/>
        <v>509.24077338733258</v>
      </c>
      <c r="AM50" s="62">
        <f t="shared" si="5"/>
        <v>802.5741067206659</v>
      </c>
      <c r="AN50" s="62">
        <f ca="1">AVERAGE(OFFSET($AM$3,0,0,'Données projet'!$E$10+1,1))-AVERAGE(OFFSET($H$3,0,0,'Données projet'!$E$10+1,1))</f>
        <v>263.69035859639422</v>
      </c>
      <c r="AO50" s="62">
        <f t="shared" si="36"/>
        <v>283.08545363666826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36.681769973150139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36.681769973150139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14.7</v>
      </c>
      <c r="BD50" s="13">
        <f>IF('Données projet'!$A$88&gt;35,BD49+BC50-BL49,IF(A50&lt;'Données projet'!$A$88,$BA$205^A50,IF(A50='Données projet'!$A$88,'Données projet'!$B$88,BD49+BC50-BL49)))</f>
        <v>295.40000000000015</v>
      </c>
      <c r="BE50" s="14">
        <f>BD50*VLOOKUP('Données projet'!$B$11,Paramètres!$A$1:$I$89,3,0)*VLOOKUP('Données projet'!$B$11,Paramètres!$A$1:$I$89,5,0)</f>
        <v>230.41200000000012</v>
      </c>
      <c r="BF50" s="14">
        <f t="shared" si="37"/>
        <v>56.371756282528807</v>
      </c>
      <c r="BG50" s="22">
        <f t="shared" si="7"/>
        <v>499.48170885873793</v>
      </c>
      <c r="BH50" s="62">
        <f t="shared" si="8"/>
        <v>792.81504219207125</v>
      </c>
      <c r="BI50" s="62">
        <f ca="1">AVERAGE(OFFSET($BH$3,0,0,'Données projet'!$E$11+1,1))-AVERAGE(OFFSET($H$3,0,0,'Données projet'!$E$11+1,1))</f>
        <v>258.10018111196456</v>
      </c>
      <c r="BJ50" s="62">
        <f t="shared" si="38"/>
        <v>277.07615193566789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29.177138528402807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29.177138528402807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21.116160000000018</v>
      </c>
      <c r="D51" s="12">
        <f t="shared" si="32"/>
        <v>6.8231014617927173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215.67149198576848</v>
      </c>
      <c r="H51" s="70">
        <f t="shared" si="1"/>
        <v>341.99421371262235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21.089874999999996</v>
      </c>
      <c r="N51" s="14">
        <f>IF('Données projet'!$A$36&gt;35,N50+M51-V50,IF(A51&lt;'Données projet'!$A$36,$K$205^A51,IF(A51='Données projet'!$A$36,'Données projet'!$B$36,N50+M51-V50)))</f>
        <v>443.01471180555541</v>
      </c>
      <c r="O51" s="14">
        <f>N51*VLOOKUP('Données projet'!$B$9,Paramètres!$A$1:$I$89,3,0)*VLOOKUP('Données projet'!$B$9,Paramètres!$A$1:$I$89,5,0)</f>
        <v>324.81838669583323</v>
      </c>
      <c r="P51" s="14">
        <f t="shared" si="33"/>
        <v>76.35503901942846</v>
      </c>
      <c r="Q51" s="22">
        <f t="shared" si="53"/>
        <v>698.71038312074745</v>
      </c>
      <c r="R51" s="62">
        <f t="shared" si="0"/>
        <v>992.04371645408082</v>
      </c>
      <c r="S51" s="62">
        <f ca="1">AVERAGE(OFFSET($R$3,0,0,'Données projet'!$E$9+1,1))-AVERAGE(OFFSET($H$3,0,0,'Données projet'!$E$9+1,1))</f>
        <v>352.38614056474506</v>
      </c>
      <c r="T51" s="62">
        <f t="shared" si="34"/>
        <v>378.20947420822085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38.462208796738274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38.462208796738274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14.7</v>
      </c>
      <c r="AI51" s="14">
        <f>IF('Données projet'!$A$62&gt;35,AI50+AH51-AQ50,IF(A51&lt;'Données projet'!$A$62,$AF$205^A51,IF(A51='Données projet'!$A$62,'Données projet'!$B$62,AI50+AH51-AQ50)))</f>
        <v>310.10000000000014</v>
      </c>
      <c r="AJ51" s="14">
        <f>AI51*VLOOKUP('Données projet'!$B$10,Paramètres!$A$1:$I$89,3,0)*VLOOKUP('Données projet'!$B$10,Paramètres!$A$1:$I$89,5,0)</f>
        <v>246.71556000000012</v>
      </c>
      <c r="AK51" s="14">
        <f t="shared" si="35"/>
        <v>59.882087045922511</v>
      </c>
      <c r="AL51" s="22">
        <f t="shared" si="4"/>
        <v>533.99090193831535</v>
      </c>
      <c r="AM51" s="62">
        <f t="shared" si="5"/>
        <v>827.3242352716486</v>
      </c>
      <c r="AN51" s="62">
        <f ca="1">AVERAGE(OFFSET($AM$3,0,0,'Données projet'!$E$10+1,1))-AVERAGE(OFFSET($H$3,0,0,'Données projet'!$E$10+1,1))</f>
        <v>263.69035859639422</v>
      </c>
      <c r="AO51" s="62">
        <f t="shared" si="36"/>
        <v>283.08545363666826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35.962462837647131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35.962462837647131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14.7</v>
      </c>
      <c r="BD51" s="13">
        <f>IF('Données projet'!$A$88&gt;35,BD50+BC51-BL50,IF(A51&lt;'Données projet'!$A$88,$BA$205^A51,IF(A51='Données projet'!$A$88,'Données projet'!$B$88,BD50+BC51-BL50)))</f>
        <v>310.10000000000014</v>
      </c>
      <c r="BE51" s="14">
        <f>BD51*VLOOKUP('Données projet'!$B$11,Paramètres!$A$1:$I$89,3,0)*VLOOKUP('Données projet'!$B$11,Paramètres!$A$1:$I$89,5,0)</f>
        <v>241.87800000000013</v>
      </c>
      <c r="BF51" s="14">
        <f t="shared" si="37"/>
        <v>58.843407848952062</v>
      </c>
      <c r="BG51" s="22">
        <f t="shared" si="7"/>
        <v>523.75645200359168</v>
      </c>
      <c r="BH51" s="62">
        <f t="shared" si="8"/>
        <v>817.08978533692493</v>
      </c>
      <c r="BI51" s="62">
        <f ca="1">AVERAGE(OFFSET($BH$3,0,0,'Données projet'!$E$11+1,1))-AVERAGE(OFFSET($H$3,0,0,'Données projet'!$E$11+1,1))</f>
        <v>258.10018111196456</v>
      </c>
      <c r="BJ51" s="62">
        <f t="shared" si="38"/>
        <v>277.07615193566789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28.604992638158091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28.604992638158091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21.556080000000019</v>
      </c>
      <c r="D52" s="12">
        <f t="shared" si="32"/>
        <v>6.9485522633738013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220.03575782253475</v>
      </c>
      <c r="H52" s="70">
        <f t="shared" si="1"/>
        <v>342.97890119204271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21.089874999999996</v>
      </c>
      <c r="N52" s="14">
        <f>IF('Données projet'!$A$36&gt;35,N51+M52-V51,IF(A52&lt;'Données projet'!$A$36,$K$205^A52,IF(A52='Données projet'!$A$36,'Données projet'!$B$36,N51+M52-V51)))</f>
        <v>464.10458680555541</v>
      </c>
      <c r="O52" s="14">
        <f>N52*VLOOKUP('Données projet'!$B$9,Paramètres!$A$1:$I$89,3,0)*VLOOKUP('Données projet'!$B$9,Paramètres!$A$1:$I$89,5,0)</f>
        <v>340.28148304583323</v>
      </c>
      <c r="P52" s="14">
        <f t="shared" si="33"/>
        <v>79.558099799939455</v>
      </c>
      <c r="Q52" s="22">
        <f t="shared" si="53"/>
        <v>731.22060678972082</v>
      </c>
      <c r="R52" s="62">
        <f t="shared" si="0"/>
        <v>1024.5539401230542</v>
      </c>
      <c r="S52" s="62">
        <f ca="1">AVERAGE(OFFSET($R$3,0,0,'Données projet'!$E$9+1,1))-AVERAGE(OFFSET($H$3,0,0,'Données projet'!$E$9+1,1))</f>
        <v>352.38614056474506</v>
      </c>
      <c r="T52" s="62">
        <f t="shared" si="34"/>
        <v>378.20947420822085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37.707988341865153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37.707988341865153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14.7</v>
      </c>
      <c r="AI52" s="14">
        <f>IF('Données projet'!$A$62&gt;35,AI51+AH52-AQ51,IF(A52&lt;'Données projet'!$A$62,$AF$205^A52,IF(A52='Données projet'!$A$62,'Données projet'!$B$62,AI51+AH52-AQ51)))</f>
        <v>324.80000000000013</v>
      </c>
      <c r="AJ52" s="14">
        <f>AI52*VLOOKUP('Données projet'!$B$10,Paramètres!$A$1:$I$89,3,0)*VLOOKUP('Données projet'!$B$10,Paramètres!$A$1:$I$89,5,0)</f>
        <v>258.41088000000008</v>
      </c>
      <c r="AK52" s="14">
        <f t="shared" si="35"/>
        <v>62.383521020316813</v>
      </c>
      <c r="AL52" s="22">
        <f t="shared" si="4"/>
        <v>558.71691511038523</v>
      </c>
      <c r="AM52" s="62">
        <f t="shared" si="5"/>
        <v>852.0502484437186</v>
      </c>
      <c r="AN52" s="62">
        <f ca="1">AVERAGE(OFFSET($AM$3,0,0,'Données projet'!$E$10+1,1))-AVERAGE(OFFSET($H$3,0,0,'Données projet'!$E$10+1,1))</f>
        <v>263.69035859639422</v>
      </c>
      <c r="AO52" s="62">
        <f t="shared" si="36"/>
        <v>283.08545363666826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35.257260876337305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35.257260876337305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14.7</v>
      </c>
      <c r="BD52" s="13">
        <f>IF('Données projet'!$A$88&gt;35,BD51+BC52-BL51,IF(A52&lt;'Données projet'!$A$88,$BA$205^A52,IF(A52='Données projet'!$A$88,'Données projet'!$B$88,BD51+BC52-BL51)))</f>
        <v>324.80000000000013</v>
      </c>
      <c r="BE52" s="14">
        <f>BD52*VLOOKUP('Données projet'!$B$11,Paramètres!$A$1:$I$89,3,0)*VLOOKUP('Données projet'!$B$11,Paramètres!$A$1:$I$89,5,0)</f>
        <v>253.34400000000011</v>
      </c>
      <c r="BF52" s="14">
        <f t="shared" si="37"/>
        <v>61.301453431926305</v>
      </c>
      <c r="BG52" s="22">
        <f t="shared" si="7"/>
        <v>548.00749806060514</v>
      </c>
      <c r="BH52" s="62">
        <f t="shared" si="8"/>
        <v>841.34083139393852</v>
      </c>
      <c r="BI52" s="62">
        <f ca="1">AVERAGE(OFFSET($BH$3,0,0,'Données projet'!$E$11+1,1))-AVERAGE(OFFSET($H$3,0,0,'Données projet'!$E$11+1,1))</f>
        <v>258.10018111196456</v>
      </c>
      <c r="BJ52" s="62">
        <f t="shared" si="38"/>
        <v>277.07615193566789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28.044066179846538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28.044066179846538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21.99600000000002</v>
      </c>
      <c r="D53" s="12">
        <f t="shared" si="32"/>
        <v>7.0737053871356794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224.3977257954335</v>
      </c>
      <c r="H53" s="70">
        <f t="shared" si="1"/>
        <v>343.96307021592798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21.089874999999996</v>
      </c>
      <c r="N53" s="14">
        <f>IF('Données projet'!$A$36&gt;35,N52+M53-V52,IF(A53&lt;'Données projet'!$A$36,$K$205^A53,IF(A53='Données projet'!$A$36,'Données projet'!$B$36,N52+M53-V52)))</f>
        <v>485.19446180555542</v>
      </c>
      <c r="O53" s="14">
        <f>N53*VLOOKUP('Données projet'!$B$9,Paramètres!$A$1:$I$89,3,0)*VLOOKUP('Données projet'!$B$9,Paramètres!$A$1:$I$89,5,0)</f>
        <v>355.74457939583323</v>
      </c>
      <c r="P53" s="14">
        <f t="shared" si="33"/>
        <v>82.744256713038681</v>
      </c>
      <c r="Q53" s="22">
        <f t="shared" si="53"/>
        <v>763.70138955628511</v>
      </c>
      <c r="R53" s="62">
        <f t="shared" si="0"/>
        <v>1057.0347228896185</v>
      </c>
      <c r="S53" s="62">
        <f ca="1">AVERAGE(OFFSET($R$3,0,0,'Données projet'!$E$9+1,1))-AVERAGE(OFFSET($H$3,0,0,'Données projet'!$E$9+1,1))</f>
        <v>352.38614056474506</v>
      </c>
      <c r="T53" s="62">
        <f t="shared" si="34"/>
        <v>378.20947420822085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36.968557690083045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36.968557690083045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14.7</v>
      </c>
      <c r="AI53" s="14">
        <f>IF('Données projet'!$A$62&gt;35,AI52+AH53-AQ52,IF(A53&lt;'Données projet'!$A$62,$AF$205^A53,IF(A53='Données projet'!$A$62,'Données projet'!$B$62,AI52+AH53-AQ52)))</f>
        <v>339.50000000000011</v>
      </c>
      <c r="AJ53" s="14">
        <f>AI53*VLOOKUP('Données projet'!$B$10,Paramètres!$A$1:$I$89,3,0)*VLOOKUP('Données projet'!$B$10,Paramètres!$A$1:$I$89,5,0)</f>
        <v>270.10620000000011</v>
      </c>
      <c r="AK53" s="14">
        <f t="shared" si="35"/>
        <v>64.871807092275148</v>
      </c>
      <c r="AL53" s="22">
        <f t="shared" si="4"/>
        <v>583.42002901904607</v>
      </c>
      <c r="AM53" s="62">
        <f t="shared" si="5"/>
        <v>876.75336235237933</v>
      </c>
      <c r="AN53" s="62">
        <f ca="1">AVERAGE(OFFSET($AM$3,0,0,'Données projet'!$E$10+1,1))-AVERAGE(OFFSET($H$3,0,0,'Données projet'!$E$10+1,1))</f>
        <v>263.69035859639422</v>
      </c>
      <c r="AO53" s="62">
        <f t="shared" si="36"/>
        <v>283.08545363666826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34.565887495358041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34.565887495358041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14.7</v>
      </c>
      <c r="BD53" s="13">
        <f>IF('Données projet'!$A$88&gt;35,BD52+BC53-BL52,IF(A53&lt;'Données projet'!$A$88,$BA$205^A53,IF(A53='Données projet'!$A$88,'Données projet'!$B$88,BD52+BC53-BL52)))</f>
        <v>339.50000000000011</v>
      </c>
      <c r="BE53" s="14">
        <f>BD53*VLOOKUP('Données projet'!$B$11,Paramètres!$A$1:$I$89,3,0)*VLOOKUP('Données projet'!$B$11,Paramètres!$A$1:$I$89,5,0)</f>
        <v>264.81000000000012</v>
      </c>
      <c r="BF53" s="14">
        <f t="shared" si="37"/>
        <v>63.746579168189051</v>
      </c>
      <c r="BG53" s="22">
        <f t="shared" si="7"/>
        <v>572.23604205126276</v>
      </c>
      <c r="BH53" s="62">
        <f t="shared" si="8"/>
        <v>865.56937538459601</v>
      </c>
      <c r="BI53" s="62">
        <f ca="1">AVERAGE(OFFSET($BH$3,0,0,'Données projet'!$E$11+1,1))-AVERAGE(OFFSET($H$3,0,0,'Données projet'!$E$11+1,1))</f>
        <v>258.10018111196456</v>
      </c>
      <c r="BJ53" s="62">
        <f t="shared" si="38"/>
        <v>277.07615193566789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27.494139147251119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27.494139147251119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22.435920000000021</v>
      </c>
      <c r="D54" s="12">
        <f t="shared" si="32"/>
        <v>7.1985674727914892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228.75744715839062</v>
      </c>
      <c r="H54" s="70">
        <f t="shared" si="1"/>
        <v>344.94673234844521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21.089874999999996</v>
      </c>
      <c r="N54" s="14">
        <f>IF('Données projet'!$A$36&gt;35,N53+M54-V53,IF(A54&lt;'Données projet'!$A$36,$K$205^A54,IF(A54='Données projet'!$A$36,'Données projet'!$B$36,N53+M54-V53)))</f>
        <v>506.28433680555543</v>
      </c>
      <c r="O54" s="14">
        <f>N54*VLOOKUP('Données projet'!$B$9,Paramètres!$A$1:$I$89,3,0)*VLOOKUP('Données projet'!$B$9,Paramètres!$A$1:$I$89,5,0)</f>
        <v>371.20767574583323</v>
      </c>
      <c r="P54" s="14">
        <f t="shared" si="33"/>
        <v>85.914328497085279</v>
      </c>
      <c r="Q54" s="22">
        <f t="shared" si="53"/>
        <v>796.15415738974968</v>
      </c>
      <c r="R54" s="62">
        <f t="shared" si="0"/>
        <v>1089.4874907230831</v>
      </c>
      <c r="S54" s="62">
        <f ca="1">AVERAGE(OFFSET($R$3,0,0,'Données projet'!$E$9+1,1))-AVERAGE(OFFSET($H$3,0,0,'Données projet'!$E$9+1,1))</f>
        <v>352.38614056474506</v>
      </c>
      <c r="T54" s="62">
        <f t="shared" si="34"/>
        <v>378.20947420822085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36.243626822374218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36.243626822374218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14.7</v>
      </c>
      <c r="AI54" s="14">
        <f>IF('Données projet'!$A$62&gt;35,AI53+AH54-AQ53,IF(A54&lt;'Données projet'!$A$62,$AF$205^A54,IF(A54='Données projet'!$A$62,'Données projet'!$B$62,AI53+AH54-AQ53)))</f>
        <v>354.2000000000001</v>
      </c>
      <c r="AJ54" s="14">
        <f>AI54*VLOOKUP('Données projet'!$B$10,Paramètres!$A$1:$I$89,3,0)*VLOOKUP('Données projet'!$B$10,Paramètres!$A$1:$I$89,5,0)</f>
        <v>281.8015200000001</v>
      </c>
      <c r="AK54" s="14">
        <f t="shared" si="35"/>
        <v>67.347579623537257</v>
      </c>
      <c r="AL54" s="22">
        <f t="shared" si="4"/>
        <v>608.10134851099417</v>
      </c>
      <c r="AM54" s="62">
        <f t="shared" si="5"/>
        <v>901.43468184432754</v>
      </c>
      <c r="AN54" s="62">
        <f ca="1">AVERAGE(OFFSET($AM$3,0,0,'Données projet'!$E$10+1,1))-AVERAGE(OFFSET($H$3,0,0,'Données projet'!$E$10+1,1))</f>
        <v>263.69035859639422</v>
      </c>
      <c r="AO54" s="62">
        <f t="shared" si="36"/>
        <v>283.08545363666826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33.88807152468366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33.88807152468366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14.7</v>
      </c>
      <c r="BD54" s="13">
        <f>IF('Données projet'!$A$88&gt;35,BD53+BC54-BL53,IF(A54&lt;'Données projet'!$A$88,$BA$205^A54,IF(A54='Données projet'!$A$88,'Données projet'!$B$88,BD53+BC54-BL53)))</f>
        <v>354.2000000000001</v>
      </c>
      <c r="BE54" s="14">
        <f>BD54*VLOOKUP('Données projet'!$B$11,Paramètres!$A$1:$I$89,3,0)*VLOOKUP('Données projet'!$B$11,Paramètres!$A$1:$I$89,5,0)</f>
        <v>276.27600000000007</v>
      </c>
      <c r="BF54" s="14">
        <f t="shared" si="37"/>
        <v>66.179408416217214</v>
      </c>
      <c r="BG54" s="22">
        <f t="shared" si="7"/>
        <v>596.4431696582451</v>
      </c>
      <c r="BH54" s="62">
        <f t="shared" si="8"/>
        <v>889.77650299157835</v>
      </c>
      <c r="BI54" s="62">
        <f ca="1">AVERAGE(OFFSET($BH$3,0,0,'Données projet'!$E$11+1,1))-AVERAGE(OFFSET($H$3,0,0,'Données projet'!$E$11+1,1))</f>
        <v>258.10018111196456</v>
      </c>
      <c r="BJ54" s="62">
        <f t="shared" si="38"/>
        <v>277.07615193566789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26.954995848342527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26.954995848342527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22.875840000000021</v>
      </c>
      <c r="D55" s="12">
        <f t="shared" si="32"/>
        <v>7.3231448847805964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233.11497104041177</v>
      </c>
      <c r="H55" s="70">
        <f t="shared" si="1"/>
        <v>345.92989867432624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21.089874999999996</v>
      </c>
      <c r="N55" s="14">
        <f>IF('Données projet'!$A$36&gt;35,N54+M55-V54,IF(A55&lt;'Données projet'!$A$36,$K$205^A55,IF(A55='Données projet'!$A$36,'Données projet'!$B$36,N54+M55-V54)))</f>
        <v>527.37421180555543</v>
      </c>
      <c r="O55" s="14">
        <f>N55*VLOOKUP('Données projet'!$B$9,Paramètres!$A$1:$I$89,3,0)*VLOOKUP('Données projet'!$B$9,Paramètres!$A$1:$I$89,5,0)</f>
        <v>386.67077209583323</v>
      </c>
      <c r="P55" s="14">
        <f t="shared" si="33"/>
        <v>89.069061820287899</v>
      </c>
      <c r="Q55" s="22">
        <f t="shared" si="53"/>
        <v>828.58021073724422</v>
      </c>
      <c r="R55" s="62">
        <f t="shared" si="0"/>
        <v>1121.9135440705775</v>
      </c>
      <c r="S55" s="62">
        <f ca="1">AVERAGE(OFFSET($R$3,0,0,'Données projet'!$E$9+1,1))-AVERAGE(OFFSET($H$3,0,0,'Données projet'!$E$9+1,1))</f>
        <v>352.38614056474506</v>
      </c>
      <c r="T55" s="62">
        <f t="shared" si="34"/>
        <v>378.20947420822085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35.532911406816993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35.532911406816993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14.7</v>
      </c>
      <c r="AI55" s="14">
        <f>IF('Données projet'!$A$62&gt;35,AI54+AH55-AQ54,IF(A55&lt;'Données projet'!$A$62,$AF$205^A55,IF(A55='Données projet'!$A$62,'Données projet'!$B$62,AI54+AH55-AQ54)))</f>
        <v>368.90000000000009</v>
      </c>
      <c r="AJ55" s="14">
        <f>AI55*VLOOKUP('Données projet'!$B$10,Paramètres!$A$1:$I$89,3,0)*VLOOKUP('Données projet'!$B$10,Paramètres!$A$1:$I$89,5,0)</f>
        <v>293.49684000000008</v>
      </c>
      <c r="AK55" s="14">
        <f t="shared" si="35"/>
        <v>69.811417342197572</v>
      </c>
      <c r="AL55" s="22">
        <f t="shared" si="4"/>
        <v>632.76188153766077</v>
      </c>
      <c r="AM55" s="62">
        <f t="shared" si="5"/>
        <v>926.09521487099414</v>
      </c>
      <c r="AN55" s="62">
        <f ca="1">AVERAGE(OFFSET($AM$3,0,0,'Données projet'!$E$10+1,1))-AVERAGE(OFFSET($H$3,0,0,'Données projet'!$E$10+1,1))</f>
        <v>263.69035859639422</v>
      </c>
      <c r="AO55" s="62">
        <f t="shared" si="36"/>
        <v>283.08545363666826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33.223547111767282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33.223547111767282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14.7</v>
      </c>
      <c r="BD55" s="13">
        <f>IF('Données projet'!$A$88&gt;35,BD54+BC55-BL54,IF(A55&lt;'Données projet'!$A$88,$BA$205^A55,IF(A55='Données projet'!$A$88,'Données projet'!$B$88,BD54+BC55-BL54)))</f>
        <v>368.90000000000009</v>
      </c>
      <c r="BE55" s="14">
        <f>BD55*VLOOKUP('Données projet'!$B$11,Paramètres!$A$1:$I$89,3,0)*VLOOKUP('Données projet'!$B$11,Paramètres!$A$1:$I$89,5,0)</f>
        <v>287.74200000000008</v>
      </c>
      <c r="BF55" s="14">
        <f t="shared" si="37"/>
        <v>68.600509865830645</v>
      </c>
      <c r="BG55" s="22">
        <f t="shared" si="7"/>
        <v>620.62987134965522</v>
      </c>
      <c r="BH55" s="62">
        <f t="shared" si="8"/>
        <v>913.96320468298859</v>
      </c>
      <c r="BI55" s="62">
        <f ca="1">AVERAGE(OFFSET($BH$3,0,0,'Données projet'!$E$11+1,1))-AVERAGE(OFFSET($H$3,0,0,'Données projet'!$E$11+1,1))</f>
        <v>258.10018111196456</v>
      </c>
      <c r="BJ55" s="62">
        <f t="shared" si="38"/>
        <v>277.07615193566789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26.426424820680591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26.426424820680591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23.315760000000022</v>
      </c>
      <c r="D56" s="12">
        <f t="shared" si="32"/>
        <v>7.4474437287515762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237.47034457281936</v>
      </c>
      <c r="H56" s="70">
        <f t="shared" si="1"/>
        <v>346.91257982757566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21.089874999999996</v>
      </c>
      <c r="N56" s="14">
        <f>IF('Données projet'!$A$36&gt;35,N55+M56-V55,IF(A56&lt;'Données projet'!$A$36,$K$205^A56,IF(A56='Données projet'!$A$36,'Données projet'!$B$36,N55+M56-V55)))</f>
        <v>548.46408680555544</v>
      </c>
      <c r="O56" s="14">
        <f>N56*VLOOKUP('Données projet'!$B$9,Paramètres!$A$1:$I$89,3,0)*VLOOKUP('Données projet'!$B$9,Paramètres!$A$1:$I$89,5,0)</f>
        <v>402.13386844583323</v>
      </c>
      <c r="P56" s="14">
        <f t="shared" si="33"/>
        <v>92.20914025152355</v>
      </c>
      <c r="Q56" s="22">
        <f t="shared" si="53"/>
        <v>860.98074014789643</v>
      </c>
      <c r="R56" s="62">
        <f t="shared" si="0"/>
        <v>1154.3140734812298</v>
      </c>
      <c r="S56" s="62">
        <f ca="1">AVERAGE(OFFSET($R$3,0,0,'Données projet'!$E$9+1,1))-AVERAGE(OFFSET($H$3,0,0,'Données projet'!$E$9+1,1))</f>
        <v>352.38614056474506</v>
      </c>
      <c r="T56" s="62">
        <f t="shared" si="34"/>
        <v>378.20947420822085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34.836132687065245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34.836132687065245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14.7</v>
      </c>
      <c r="AI56" s="14">
        <f>IF('Données projet'!$A$62&gt;35,AI55+AH56-AQ55,IF(A56&lt;'Données projet'!$A$62,$AF$205^A56,IF(A56='Données projet'!$A$62,'Données projet'!$B$62,AI55+AH56-AQ55)))</f>
        <v>383.60000000000008</v>
      </c>
      <c r="AJ56" s="14">
        <f>AI56*VLOOKUP('Données projet'!$B$10,Paramètres!$A$1:$I$89,3,0)*VLOOKUP('Données projet'!$B$10,Paramètres!$A$1:$I$89,5,0)</f>
        <v>305.19216000000011</v>
      </c>
      <c r="AK56" s="14">
        <f t="shared" si="35"/>
        <v>72.263850243002864</v>
      </c>
      <c r="AL56" s="22">
        <f t="shared" si="4"/>
        <v>657.40255117323022</v>
      </c>
      <c r="AM56" s="62">
        <f t="shared" si="5"/>
        <v>950.73588450656348</v>
      </c>
      <c r="AN56" s="62">
        <f ca="1">AVERAGE(OFFSET($AM$3,0,0,'Données projet'!$E$10+1,1))-AVERAGE(OFFSET($H$3,0,0,'Données projet'!$E$10+1,1))</f>
        <v>263.69035859639422</v>
      </c>
      <c r="AO56" s="62">
        <f t="shared" si="36"/>
        <v>283.08545363666826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32.572053617268324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32.572053617268324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14.7</v>
      </c>
      <c r="BD56" s="13">
        <f>IF('Données projet'!$A$88&gt;35,BD55+BC56-BL55,IF(A56&lt;'Données projet'!$A$88,$BA$205^A56,IF(A56='Données projet'!$A$88,'Données projet'!$B$88,BD55+BC56-BL55)))</f>
        <v>383.60000000000008</v>
      </c>
      <c r="BE56" s="14">
        <f>BD56*VLOOKUP('Données projet'!$B$11,Paramètres!$A$1:$I$89,3,0)*VLOOKUP('Données projet'!$B$11,Paramètres!$A$1:$I$89,5,0)</f>
        <v>299.20800000000008</v>
      </c>
      <c r="BF56" s="14">
        <f t="shared" si="37"/>
        <v>71.010404318801307</v>
      </c>
      <c r="BG56" s="22">
        <f t="shared" si="7"/>
        <v>644.79705418857907</v>
      </c>
      <c r="BH56" s="62">
        <f t="shared" si="8"/>
        <v>938.13038752191233</v>
      </c>
      <c r="BI56" s="62">
        <f ca="1">AVERAGE(OFFSET($BH$3,0,0,'Données projet'!$E$11+1,1))-AVERAGE(OFFSET($H$3,0,0,'Données projet'!$E$11+1,1))</f>
        <v>258.10018111196456</v>
      </c>
      <c r="BJ56" s="62">
        <f t="shared" si="38"/>
        <v>277.07615193566789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25.908218748474614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25.908218748474614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23.755680000000023</v>
      </c>
      <c r="D57" s="12">
        <f t="shared" si="32"/>
        <v>7.5714698667660247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241.82361300661512</v>
      </c>
      <c r="H57" s="70">
        <f t="shared" si="1"/>
        <v>347.89478601795088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21.089874999999996</v>
      </c>
      <c r="N57" s="14">
        <f>IF('Données projet'!$A$36&gt;35,N56+M57-V56,IF(A57&lt;'Données projet'!$A$36,$K$205^A57,IF(A57='Données projet'!$A$36,'Données projet'!$B$36,N56+M57-V56)))</f>
        <v>569.55396180555545</v>
      </c>
      <c r="O57" s="14">
        <f>N57*VLOOKUP('Données projet'!$B$9,Paramètres!$A$1:$I$89,3,0)*VLOOKUP('Données projet'!$B$9,Paramètres!$A$1:$I$89,5,0)</f>
        <v>417.59696479583329</v>
      </c>
      <c r="P57" s="14">
        <f t="shared" si="33"/>
        <v>95.335191812540558</v>
      </c>
      <c r="Q57" s="22">
        <f t="shared" si="53"/>
        <v>893.3568394262511</v>
      </c>
      <c r="R57" s="62">
        <f t="shared" si="0"/>
        <v>1186.6901727595844</v>
      </c>
      <c r="S57" s="62">
        <f ca="1">AVERAGE(OFFSET($R$3,0,0,'Données projet'!$E$9+1,1))-AVERAGE(OFFSET($H$3,0,0,'Données projet'!$E$9+1,1))</f>
        <v>352.38614056474506</v>
      </c>
      <c r="T57" s="62">
        <f t="shared" si="34"/>
        <v>378.20947420822085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34.153017373014777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34.153017373014777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14.7</v>
      </c>
      <c r="AI57" s="14">
        <f>IF('Données projet'!$A$62&gt;35,AI56+AH57-AQ56,IF(A57&lt;'Données projet'!$A$62,$AF$205^A57,IF(A57='Données projet'!$A$62,'Données projet'!$B$62,AI56+AH57-AQ56)))</f>
        <v>398.30000000000007</v>
      </c>
      <c r="AJ57" s="14">
        <f>AI57*VLOOKUP('Données projet'!$B$10,Paramètres!$A$1:$I$89,3,0)*VLOOKUP('Données projet'!$B$10,Paramètres!$A$1:$I$89,5,0)</f>
        <v>316.8874800000001</v>
      </c>
      <c r="AK57" s="14">
        <f t="shared" si="35"/>
        <v>74.705365400190757</v>
      </c>
      <c r="AL57" s="22">
        <f t="shared" si="4"/>
        <v>682.02420573866573</v>
      </c>
      <c r="AM57" s="62">
        <f t="shared" si="5"/>
        <v>975.3575390719991</v>
      </c>
      <c r="AN57" s="62">
        <f ca="1">AVERAGE(OFFSET($AM$3,0,0,'Données projet'!$E$10+1,1))-AVERAGE(OFFSET($H$3,0,0,'Données projet'!$E$10+1,1))</f>
        <v>263.69035859639422</v>
      </c>
      <c r="AO57" s="62">
        <f t="shared" si="36"/>
        <v>283.08545363666826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31.933335512824698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31.933335512824698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14.7</v>
      </c>
      <c r="BD57" s="13">
        <f>IF('Données projet'!$A$88&gt;35,BD56+BC57-BL56,IF(A57&lt;'Données projet'!$A$88,$BA$205^A57,IF(A57='Données projet'!$A$88,'Données projet'!$B$88,BD56+BC57-BL56)))</f>
        <v>398.30000000000007</v>
      </c>
      <c r="BE57" s="14">
        <f>BD57*VLOOKUP('Données projet'!$B$11,Paramètres!$A$1:$I$89,3,0)*VLOOKUP('Données projet'!$B$11,Paramètres!$A$1:$I$89,5,0)</f>
        <v>310.67400000000009</v>
      </c>
      <c r="BF57" s="14">
        <f t="shared" si="37"/>
        <v>73.409570400865704</v>
      </c>
      <c r="BG57" s="22">
        <f t="shared" si="7"/>
        <v>668.94555178150802</v>
      </c>
      <c r="BH57" s="62">
        <f t="shared" si="8"/>
        <v>962.27888511484139</v>
      </c>
      <c r="BI57" s="62">
        <f ca="1">AVERAGE(OFFSET($BH$3,0,0,'Données projet'!$E$11+1,1))-AVERAGE(OFFSET($H$3,0,0,'Données projet'!$E$11+1,1))</f>
        <v>258.10018111196456</v>
      </c>
      <c r="BJ57" s="62">
        <f t="shared" si="38"/>
        <v>277.07615193566789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25.400174381270102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25.400174381270102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24.195600000000024</v>
      </c>
      <c r="D58" s="12">
        <f t="shared" si="32"/>
        <v>7.6952289313442881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246.17481982090348</v>
      </c>
      <c r="H58" s="70">
        <f t="shared" si="1"/>
        <v>348.87652705542467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590.64383680555557</v>
      </c>
      <c r="L58" s="13">
        <f>VLOOKUP(A58,'Données projet'!$A$35:$I$55,9,0)</f>
        <v>21.089874999999996</v>
      </c>
      <c r="M58" s="13">
        <f t="array" ref="M58">INDEX(L:L,MIN(IF(ISNUMBER(L58:L254),ROW(L58:L254),"")))</f>
        <v>21.089874999999996</v>
      </c>
      <c r="N58" s="14">
        <f>IF('Données projet'!$A$36&gt;35,N57+M58-V57,IF(A58&lt;'Données projet'!$A$36,$K$205^A58,IF(A58='Données projet'!$A$36,'Données projet'!$B$36,N57+M58-V57)))</f>
        <v>590.64383680555545</v>
      </c>
      <c r="O58" s="14">
        <f>N58*VLOOKUP('Données projet'!$B$9,Paramètres!$A$1:$I$89,3,0)*VLOOKUP('Données projet'!$B$9,Paramètres!$A$1:$I$89,5,0)</f>
        <v>433.06006114583323</v>
      </c>
      <c r="P58" s="14">
        <f t="shared" si="33"/>
        <v>98.447795380121505</v>
      </c>
      <c r="Q58" s="22">
        <f t="shared" si="53"/>
        <v>925.70951678270433</v>
      </c>
      <c r="R58" s="62">
        <f t="shared" si="0"/>
        <v>1219.0428501160377</v>
      </c>
      <c r="S58" s="62">
        <f ca="1">AVERAGE(OFFSET($R$3,0,0,'Données projet'!$E$9+1,1))-AVERAGE(OFFSET($H$3,0,0,'Données projet'!$E$9+1,1))</f>
        <v>352.38614056474506</v>
      </c>
      <c r="T58" s="62">
        <f t="shared" si="34"/>
        <v>378.20947420822085</v>
      </c>
      <c r="U58" s="16" t="str">
        <f>IF(ISNA(VLOOKUP(A58,'Données projet'!$A$35:$I$55,3,0)),0,VLOOKUP(A58,'Données projet'!$A$35:$I$55,3,0))</f>
        <v>CR</v>
      </c>
      <c r="V58" s="16">
        <f>IF(ISNA(VLOOKUP(A58,'Données projet'!$A$35:$I$55,4,0)),0,VLOOKUP(A58,'Données projet'!$A$35:$I$55,4,0))</f>
        <v>590.64383680555557</v>
      </c>
      <c r="W58" s="17">
        <f>IF(ISNA(VLOOKUP(A58,'Données projet'!$A$35:$I$55,5,0)),0%,VLOOKUP(A58,'Données projet'!$A$35:$I$55,5,0)*VLOOKUP('Données projet'!$B$9,Paramètres!$A$1:$I$89,7,0))</f>
        <v>0.38700000000000001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218.75376968377159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218.75376968377159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413</v>
      </c>
      <c r="AG58" s="13">
        <f>VLOOKUP(A58,'Données projet'!$A$61:$I$81,9,0)</f>
        <v>14.7</v>
      </c>
      <c r="AH58" s="13">
        <f t="array" ref="AH58">INDEX(AG:AG,MIN(IF(ISNUMBER(AG58:AG254),ROW(AG58:AG254),"")))</f>
        <v>14.7</v>
      </c>
      <c r="AI58" s="14">
        <f>IF('Données projet'!$A$62&gt;35,AI57+AH58-AQ57,IF(A58&lt;'Données projet'!$A$62,$AF$205^A58,IF(A58='Données projet'!$A$62,'Données projet'!$B$62,AI57+AH58-AQ57)))</f>
        <v>413.00000000000006</v>
      </c>
      <c r="AJ58" s="14">
        <f>AI58*VLOOKUP('Données projet'!$B$10,Paramètres!$A$1:$I$89,3,0)*VLOOKUP('Données projet'!$B$10,Paramètres!$A$1:$I$89,5,0)</f>
        <v>328.58280000000002</v>
      </c>
      <c r="AK58" s="14">
        <f t="shared" si="35"/>
        <v>77.136411898071998</v>
      </c>
      <c r="AL58" s="22">
        <f t="shared" si="4"/>
        <v>706.62762738914205</v>
      </c>
      <c r="AM58" s="62">
        <f t="shared" si="5"/>
        <v>999.96096072247542</v>
      </c>
      <c r="AN58" s="62">
        <f ca="1">AVERAGE(OFFSET($AM$3,0,0,'Données projet'!$E$10+1,1))-AVERAGE(OFFSET($H$3,0,0,'Données projet'!$E$10+1,1))</f>
        <v>263.69035859639422</v>
      </c>
      <c r="AO58" s="62">
        <f t="shared" si="36"/>
        <v>283.08545363666826</v>
      </c>
      <c r="AP58" s="16" t="str">
        <f>IF(ISNA(VLOOKUP(A58,'Données projet'!$A$61:$I$81,3,0)),0,VLOOKUP(A58,'Données projet'!$A$61:$I$81,3,0))</f>
        <v>CR</v>
      </c>
      <c r="AQ58" s="16">
        <f>IF(ISNA(VLOOKUP(A58,'Données projet'!$A$61:$I$81,4,0)),0,VLOOKUP(A58,'Données projet'!$A$61:$I$81,4,0))</f>
        <v>413</v>
      </c>
      <c r="AR58" s="17">
        <f>IF(ISNA(VLOOKUP(A58,'Données projet'!$A$61:$I$81,5,0)),0%,VLOOKUP(A58,'Données projet'!$A$61:$I$81,5,0)*VLOOKUP('Données projet'!$B$10,Paramètres!$A$1:$I$89,7,0))</f>
        <v>0.47700000000000004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204.5719318824774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204.5719318824774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413</v>
      </c>
      <c r="BB58" s="13">
        <f>VLOOKUP(A58,'Données projet'!$A$87:$I$107,9,0)</f>
        <v>14.7</v>
      </c>
      <c r="BC58" s="13">
        <f t="array" ref="BC58">INDEX(BB:BB,MIN(IF(ISNUMBER(BB58:BB254),ROW(BB58:BB254),"")))</f>
        <v>14.7</v>
      </c>
      <c r="BD58" s="13">
        <f>IF('Données projet'!$A$88&gt;35,BD57+BC58-BL57,IF(A58&lt;'Données projet'!$A$88,$BA$205^A58,IF(A58='Données projet'!$A$88,'Données projet'!$B$88,BD57+BC58-BL57)))</f>
        <v>413.00000000000006</v>
      </c>
      <c r="BE58" s="14">
        <f>BD58*VLOOKUP('Données projet'!$B$11,Paramètres!$A$1:$I$89,3,0)*VLOOKUP('Données projet'!$B$11,Paramètres!$A$1:$I$89,5,0)</f>
        <v>322.14000000000004</v>
      </c>
      <c r="BF58" s="14">
        <f t="shared" si="37"/>
        <v>75.798449406784343</v>
      </c>
      <c r="BG58" s="22">
        <f t="shared" si="7"/>
        <v>693.07613271681612</v>
      </c>
      <c r="BH58" s="62">
        <f t="shared" si="8"/>
        <v>986.40946605014938</v>
      </c>
      <c r="BI58" s="62">
        <f ca="1">AVERAGE(OFFSET($BH$3,0,0,'Données projet'!$E$11+1,1))-AVERAGE(OFFSET($H$3,0,0,'Données projet'!$E$11+1,1))</f>
        <v>258.10018111196456</v>
      </c>
      <c r="BJ58" s="62">
        <f t="shared" si="38"/>
        <v>277.07615193566789</v>
      </c>
      <c r="BK58" s="16" t="str">
        <f>IF(ISNA(VLOOKUP(A58,'Données projet'!$A$87:$I$107,3,0)),0,VLOOKUP(A58,'Données projet'!$A$87:$I$107,3,0))</f>
        <v>CR</v>
      </c>
      <c r="BL58" s="16">
        <f>IF(ISNA(VLOOKUP(A58,'Données projet'!$A$87:$I$107,4,0)),0,VLOOKUP(A58,'Données projet'!$A$87:$I$107,4,0))</f>
        <v>413</v>
      </c>
      <c r="BM58" s="17">
        <f>IF(ISNA(VLOOKUP(A58,'Données projet'!$A$87:$I$107,5,0)),0%,VLOOKUP(A58,'Données projet'!$A$87:$I$107,5,0)*VLOOKUP('Données projet'!$B$11,Paramètres!$A$1:$I$89,7,0))</f>
        <v>0.38700000000000001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162.71907271451215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162.71907271451215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24.635520000000025</v>
      </c>
      <c r="D59" s="12">
        <f t="shared" si="32"/>
        <v>7.818726338460805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250.52400682320641</v>
      </c>
      <c r="H59" s="70">
        <f t="shared" si="1"/>
        <v>349.85781237281924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-1.1368683772161603E-13</v>
      </c>
      <c r="O59" s="14">
        <f>N59*VLOOKUP('Données projet'!$B$9,Paramètres!$A$1:$I$89,3,0)*VLOOKUP('Données projet'!$B$9,Paramètres!$A$1:$I$89,5,0)</f>
        <v>-8.3355189417488869E-14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352.38614056474506</v>
      </c>
      <c r="T59" s="62">
        <f t="shared" si="34"/>
        <v>378.20947420822085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214.46414168689756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214.46414168689756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4.5224624045658861E-14</v>
      </c>
      <c r="AK59" s="14">
        <f t="shared" si="35"/>
        <v>7.4514601661523691E-13</v>
      </c>
      <c r="AL59" s="22">
        <f t="shared" si="4"/>
        <v>1.3765621991510601E-12</v>
      </c>
      <c r="AM59" s="62">
        <f t="shared" si="5"/>
        <v>293.33333333333468</v>
      </c>
      <c r="AN59" s="62">
        <f ca="1">AVERAGE(OFFSET($AM$3,0,0,'Données projet'!$E$10+1,1))-AVERAGE(OFFSET($H$3,0,0,'Données projet'!$E$10+1,1))</f>
        <v>263.69035859639422</v>
      </c>
      <c r="AO59" s="62">
        <f t="shared" si="36"/>
        <v>283.08545363666826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200.56040107481979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200.56040107481979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5.6843418860808015E-14</v>
      </c>
      <c r="BE59" s="14">
        <f>BD59*VLOOKUP('Données projet'!$B$11,Paramètres!$A$1:$I$89,3,0)*VLOOKUP('Données projet'!$B$11,Paramètres!$A$1:$I$89,5,0)</f>
        <v>4.4337866711430253E-14</v>
      </c>
      <c r="BF59" s="14">
        <f t="shared" si="37"/>
        <v>7.3222115536967035E-13</v>
      </c>
      <c r="BG59" s="22">
        <f t="shared" si="7"/>
        <v>1.3525069634579169E-12</v>
      </c>
      <c r="BH59" s="62">
        <f t="shared" si="8"/>
        <v>293.33333333333468</v>
      </c>
      <c r="BI59" s="62">
        <f ca="1">AVERAGE(OFFSET($BH$3,0,0,'Données projet'!$E$11+1,1))-AVERAGE(OFFSET($H$3,0,0,'Données projet'!$E$11+1,1))</f>
        <v>258.10018111196456</v>
      </c>
      <c r="BJ59" s="62">
        <f t="shared" si="38"/>
        <v>277.07615193566789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159.5282509474149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159.5282509474149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25.075440000000025</v>
      </c>
      <c r="D60" s="12">
        <f t="shared" si="32"/>
        <v>7.9419672995849009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254.87121424240999</v>
      </c>
      <c r="H60" s="70">
        <f t="shared" si="1"/>
        <v>350.83865104677704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-1.1368683772161603E-13</v>
      </c>
      <c r="O60" s="14">
        <f>N60*VLOOKUP('Données projet'!$B$9,Paramètres!$A$1:$I$89,3,0)*VLOOKUP('Données projet'!$B$9,Paramètres!$A$1:$I$89,5,0)</f>
        <v>-8.3355189417488869E-14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352.38614056474506</v>
      </c>
      <c r="T60" s="62">
        <f t="shared" si="34"/>
        <v>378.20947420822085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210.2586306786275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210.2586306786275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4.5224624045658861E-14</v>
      </c>
      <c r="AK60" s="14">
        <f t="shared" si="35"/>
        <v>7.4514601661523691E-13</v>
      </c>
      <c r="AL60" s="22">
        <f t="shared" si="4"/>
        <v>1.3765621991510601E-12</v>
      </c>
      <c r="AM60" s="62">
        <f t="shared" si="5"/>
        <v>293.33333333333468</v>
      </c>
      <c r="AN60" s="62">
        <f ca="1">AVERAGE(OFFSET($AM$3,0,0,'Données projet'!$E$10+1,1))-AVERAGE(OFFSET($H$3,0,0,'Données projet'!$E$10+1,1))</f>
        <v>263.69035859639422</v>
      </c>
      <c r="AO60" s="62">
        <f t="shared" si="36"/>
        <v>283.08545363666826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196.62753393950817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196.62753393950817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5.6843418860808015E-14</v>
      </c>
      <c r="BE60" s="14">
        <f>BD60*VLOOKUP('Données projet'!$B$11,Paramètres!$A$1:$I$89,3,0)*VLOOKUP('Données projet'!$B$11,Paramètres!$A$1:$I$89,5,0)</f>
        <v>4.4337866711430253E-14</v>
      </c>
      <c r="BF60" s="14">
        <f t="shared" si="37"/>
        <v>7.3222115536967035E-13</v>
      </c>
      <c r="BG60" s="22">
        <f t="shared" si="7"/>
        <v>1.3525069634579169E-12</v>
      </c>
      <c r="BH60" s="62">
        <f t="shared" si="8"/>
        <v>293.33333333333468</v>
      </c>
      <c r="BI60" s="62">
        <f ca="1">AVERAGE(OFFSET($BH$3,0,0,'Données projet'!$E$11+1,1))-AVERAGE(OFFSET($H$3,0,0,'Données projet'!$E$11+1,1))</f>
        <v>258.10018111196456</v>
      </c>
      <c r="BJ60" s="62">
        <f t="shared" si="38"/>
        <v>277.07615193566789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156.39999924896134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156.39999924896134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25.515360000000026</v>
      </c>
      <c r="D61" s="12">
        <f t="shared" si="32"/>
        <v>8.0649568328527348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259.21648081500376</v>
      </c>
      <c r="H61" s="70">
        <f t="shared" si="1"/>
        <v>351.81905181721856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-1.1368683772161603E-13</v>
      </c>
      <c r="O61" s="14">
        <f>N61*VLOOKUP('Données projet'!$B$9,Paramètres!$A$1:$I$89,3,0)*VLOOKUP('Données projet'!$B$9,Paramètres!$A$1:$I$89,5,0)</f>
        <v>-8.3355189417488869E-14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352.38614056474506</v>
      </c>
      <c r="T61" s="62">
        <f t="shared" si="34"/>
        <v>378.20947420822085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206.13558717612116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206.13558717612116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4.5224624045658861E-14</v>
      </c>
      <c r="AK61" s="14">
        <f t="shared" si="35"/>
        <v>7.4514601661523691E-13</v>
      </c>
      <c r="AL61" s="22">
        <f t="shared" si="4"/>
        <v>1.3765621991510601E-12</v>
      </c>
      <c r="AM61" s="62">
        <f t="shared" si="5"/>
        <v>293.33333333333468</v>
      </c>
      <c r="AN61" s="62">
        <f ca="1">AVERAGE(OFFSET($AM$3,0,0,'Données projet'!$E$10+1,1))-AVERAGE(OFFSET($H$3,0,0,'Données projet'!$E$10+1,1))</f>
        <v>263.69035859639422</v>
      </c>
      <c r="AO61" s="62">
        <f t="shared" si="36"/>
        <v>283.08545363666826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192.77178792990793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192.77178792990793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5.6843418860808015E-14</v>
      </c>
      <c r="BE61" s="14">
        <f>BD61*VLOOKUP('Données projet'!$B$11,Paramètres!$A$1:$I$89,3,0)*VLOOKUP('Données projet'!$B$11,Paramètres!$A$1:$I$89,5,0)</f>
        <v>4.4337866711430253E-14</v>
      </c>
      <c r="BF61" s="14">
        <f t="shared" si="37"/>
        <v>7.3222115536967035E-13</v>
      </c>
      <c r="BG61" s="22">
        <f t="shared" si="7"/>
        <v>1.3525069634579169E-12</v>
      </c>
      <c r="BH61" s="62">
        <f t="shared" si="8"/>
        <v>293.33333333333468</v>
      </c>
      <c r="BI61" s="62">
        <f ca="1">AVERAGE(OFFSET($BH$3,0,0,'Données projet'!$E$11+1,1))-AVERAGE(OFFSET($H$3,0,0,'Données projet'!$E$11+1,1))</f>
        <v>258.10018111196456</v>
      </c>
      <c r="BJ61" s="62">
        <f t="shared" si="38"/>
        <v>277.07615193566789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153.33309065826933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153.33309065826933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25.955280000000027</v>
      </c>
      <c r="D62" s="12">
        <f t="shared" si="32"/>
        <v>8.1876997734469086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263.55984386520441</v>
      </c>
      <c r="H62" s="70">
        <f t="shared" si="1"/>
        <v>352.79902310542008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-1.1368683772161603E-13</v>
      </c>
      <c r="O62" s="14">
        <f>N62*VLOOKUP('Données projet'!$B$9,Paramètres!$A$1:$I$89,3,0)*VLOOKUP('Données projet'!$B$9,Paramètres!$A$1:$I$89,5,0)</f>
        <v>-8.3355189417488869E-14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352.38614056474506</v>
      </c>
      <c r="T62" s="62">
        <f t="shared" si="34"/>
        <v>378.20947420822085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202.09339404189078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202.09339404189078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4.5224624045658861E-14</v>
      </c>
      <c r="AK62" s="14">
        <f t="shared" si="35"/>
        <v>7.4514601661523691E-13</v>
      </c>
      <c r="AL62" s="22">
        <f t="shared" si="4"/>
        <v>1.3765621991510601E-12</v>
      </c>
      <c r="AM62" s="62">
        <f t="shared" si="5"/>
        <v>293.33333333333468</v>
      </c>
      <c r="AN62" s="62">
        <f ca="1">AVERAGE(OFFSET($AM$3,0,0,'Données projet'!$E$10+1,1))-AVERAGE(OFFSET($H$3,0,0,'Données projet'!$E$10+1,1))</f>
        <v>263.69035859639422</v>
      </c>
      <c r="AO62" s="62">
        <f t="shared" si="36"/>
        <v>283.08545363666826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188.9916507477831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188.9916507477831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5.6843418860808015E-14</v>
      </c>
      <c r="BE62" s="14">
        <f>BD62*VLOOKUP('Données projet'!$B$11,Paramètres!$A$1:$I$89,3,0)*VLOOKUP('Données projet'!$B$11,Paramètres!$A$1:$I$89,5,0)</f>
        <v>4.4337866711430253E-14</v>
      </c>
      <c r="BF62" s="14">
        <f t="shared" si="37"/>
        <v>7.3222115536967035E-13</v>
      </c>
      <c r="BG62" s="22">
        <f t="shared" si="7"/>
        <v>1.3525069634579169E-12</v>
      </c>
      <c r="BH62" s="62">
        <f t="shared" si="8"/>
        <v>293.33333333333468</v>
      </c>
      <c r="BI62" s="62">
        <f ca="1">AVERAGE(OFFSET($BH$3,0,0,'Données projet'!$E$11+1,1))-AVERAGE(OFFSET($H$3,0,0,'Données projet'!$E$11+1,1))</f>
        <v>258.10018111196456</v>
      </c>
      <c r="BJ62" s="62">
        <f t="shared" si="38"/>
        <v>277.07615193566789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150.32632227441124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150.32632227441124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26.395200000000028</v>
      </c>
      <c r="D63" s="12">
        <f t="shared" si="32"/>
        <v>8.3102007832524514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267.90133937949287</v>
      </c>
      <c r="H63" s="70">
        <f t="shared" si="1"/>
        <v>353.77857303083135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-1.1368683772161603E-13</v>
      </c>
      <c r="O63" s="14">
        <f>N63*VLOOKUP('Données projet'!$B$9,Paramètres!$A$1:$I$89,3,0)*VLOOKUP('Données projet'!$B$9,Paramètres!$A$1:$I$89,5,0)</f>
        <v>-8.3355189417488869E-14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352.38614056474506</v>
      </c>
      <c r="T63" s="62">
        <f t="shared" si="34"/>
        <v>378.20947420822085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198.13046584952826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198.13046584952826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4.5224624045658861E-14</v>
      </c>
      <c r="AK63" s="14">
        <f t="shared" si="35"/>
        <v>7.4514601661523691E-13</v>
      </c>
      <c r="AL63" s="22">
        <f t="shared" si="4"/>
        <v>1.3765621991510601E-12</v>
      </c>
      <c r="AM63" s="62">
        <f t="shared" si="5"/>
        <v>293.33333333333468</v>
      </c>
      <c r="AN63" s="62">
        <f ca="1">AVERAGE(OFFSET($AM$3,0,0,'Données projet'!$E$10+1,1))-AVERAGE(OFFSET($H$3,0,0,'Données projet'!$E$10+1,1))</f>
        <v>263.69035859639422</v>
      </c>
      <c r="AO63" s="62">
        <f t="shared" si="36"/>
        <v>283.08545363666826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185.2856397501437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185.2856397501437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5.6843418860808015E-14</v>
      </c>
      <c r="BE63" s="14">
        <f>BD63*VLOOKUP('Données projet'!$B$11,Paramètres!$A$1:$I$89,3,0)*VLOOKUP('Données projet'!$B$11,Paramètres!$A$1:$I$89,5,0)</f>
        <v>4.4337866711430253E-14</v>
      </c>
      <c r="BF63" s="14">
        <f t="shared" si="37"/>
        <v>7.3222115536967035E-13</v>
      </c>
      <c r="BG63" s="22">
        <f t="shared" si="7"/>
        <v>1.3525069634579169E-12</v>
      </c>
      <c r="BH63" s="62">
        <f t="shared" si="8"/>
        <v>293.33333333333468</v>
      </c>
      <c r="BI63" s="62">
        <f ca="1">AVERAGE(OFFSET($BH$3,0,0,'Données projet'!$E$11+1,1))-AVERAGE(OFFSET($H$3,0,0,'Données projet'!$E$11+1,1))</f>
        <v>258.10018111196456</v>
      </c>
      <c r="BJ63" s="62">
        <f t="shared" si="38"/>
        <v>277.07615193566789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147.37851478461297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147.37851478461297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26.835120000000028</v>
      </c>
      <c r="D64" s="12">
        <f t="shared" si="32"/>
        <v>8.4324643598508455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272.24100207604187</v>
      </c>
      <c r="H64" s="70">
        <f t="shared" si="1"/>
        <v>354.75770942674023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-1.1368683772161603E-13</v>
      </c>
      <c r="O64" s="14">
        <f>N64*VLOOKUP('Données projet'!$B$9,Paramètres!$A$1:$I$89,3,0)*VLOOKUP('Données projet'!$B$9,Paramètres!$A$1:$I$89,5,0)</f>
        <v>-8.3355189417488869E-14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352.38614056474506</v>
      </c>
      <c r="T64" s="62">
        <f t="shared" si="34"/>
        <v>378.20947420822085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194.24524826187047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194.24524826187047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4.5224624045658861E-14</v>
      </c>
      <c r="AK64" s="14">
        <f t="shared" si="35"/>
        <v>7.4514601661523691E-13</v>
      </c>
      <c r="AL64" s="22">
        <f t="shared" si="4"/>
        <v>1.3765621991510601E-12</v>
      </c>
      <c r="AM64" s="62">
        <f t="shared" si="5"/>
        <v>293.33333333333468</v>
      </c>
      <c r="AN64" s="62">
        <f ca="1">AVERAGE(OFFSET($AM$3,0,0,'Données projet'!$E$10+1,1))-AVERAGE(OFFSET($H$3,0,0,'Données projet'!$E$10+1,1))</f>
        <v>263.69035859639422</v>
      </c>
      <c r="AO64" s="62">
        <f t="shared" si="36"/>
        <v>283.08545363666826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181.6523013677245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181.6523013677245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5.6843418860808015E-14</v>
      </c>
      <c r="BE64" s="14">
        <f>BD64*VLOOKUP('Données projet'!$B$11,Paramètres!$A$1:$I$89,3,0)*VLOOKUP('Données projet'!$B$11,Paramètres!$A$1:$I$89,5,0)</f>
        <v>4.4337866711430253E-14</v>
      </c>
      <c r="BF64" s="14">
        <f t="shared" si="37"/>
        <v>7.3222115536967035E-13</v>
      </c>
      <c r="BG64" s="22">
        <f t="shared" si="7"/>
        <v>1.3525069634579169E-12</v>
      </c>
      <c r="BH64" s="62">
        <f t="shared" si="8"/>
        <v>293.33333333333468</v>
      </c>
      <c r="BI64" s="62">
        <f ca="1">AVERAGE(OFFSET($BH$3,0,0,'Données projet'!$E$11+1,1))-AVERAGE(OFFSET($H$3,0,0,'Données projet'!$E$11+1,1))</f>
        <v>258.10018111196456</v>
      </c>
      <c r="BJ64" s="62">
        <f t="shared" si="38"/>
        <v>277.07615193566789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144.48851200170463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144.48851200170463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27.275040000000029</v>
      </c>
      <c r="D65" s="12">
        <f t="shared" si="32"/>
        <v>8.5544948449075129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276.57886546946173</v>
      </c>
      <c r="H65" s="70">
        <f t="shared" si="1"/>
        <v>355.73643985488059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-1.1368683772161603E-13</v>
      </c>
      <c r="O65" s="14">
        <f>N65*VLOOKUP('Données projet'!$B$9,Paramètres!$A$1:$I$89,3,0)*VLOOKUP('Données projet'!$B$9,Paramètres!$A$1:$I$89,5,0)</f>
        <v>-8.3355189417488869E-14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352.38614056474506</v>
      </c>
      <c r="T65" s="62">
        <f t="shared" si="34"/>
        <v>378.20947420822085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190.43621742135792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190.43621742135792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4.5224624045658861E-14</v>
      </c>
      <c r="AK65" s="14">
        <f t="shared" si="35"/>
        <v>7.4514601661523691E-13</v>
      </c>
      <c r="AL65" s="22">
        <f t="shared" si="4"/>
        <v>1.3765621991510601E-12</v>
      </c>
      <c r="AM65" s="62">
        <f t="shared" si="5"/>
        <v>293.33333333333468</v>
      </c>
      <c r="AN65" s="62">
        <f ca="1">AVERAGE(OFFSET($AM$3,0,0,'Données projet'!$E$10+1,1))-AVERAGE(OFFSET($H$3,0,0,'Données projet'!$E$10+1,1))</f>
        <v>263.69035859639422</v>
      </c>
      <c r="AO65" s="62">
        <f t="shared" si="36"/>
        <v>283.08545363666826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178.09021053486697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178.09021053486697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5.6843418860808015E-14</v>
      </c>
      <c r="BE65" s="14">
        <f>BD65*VLOOKUP('Données projet'!$B$11,Paramètres!$A$1:$I$89,3,0)*VLOOKUP('Données projet'!$B$11,Paramètres!$A$1:$I$89,5,0)</f>
        <v>4.4337866711430253E-14</v>
      </c>
      <c r="BF65" s="14">
        <f t="shared" si="37"/>
        <v>7.3222115536967035E-13</v>
      </c>
      <c r="BG65" s="22">
        <f t="shared" si="7"/>
        <v>1.3525069634579169E-12</v>
      </c>
      <c r="BH65" s="62">
        <f t="shared" si="8"/>
        <v>293.33333333333468</v>
      </c>
      <c r="BI65" s="62">
        <f ca="1">AVERAGE(OFFSET($BH$3,0,0,'Données projet'!$E$11+1,1))-AVERAGE(OFFSET($H$3,0,0,'Données projet'!$E$11+1,1))</f>
        <v>258.10018111196456</v>
      </c>
      <c r="BJ65" s="62">
        <f t="shared" si="38"/>
        <v>277.07615193566789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141.65518041064149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141.65518041064149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27.71496000000003</v>
      </c>
      <c r="D66" s="12">
        <f t="shared" si="32"/>
        <v>8.6762964320028857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280.91496193125062</v>
      </c>
      <c r="H66" s="70">
        <f t="shared" si="1"/>
        <v>356.71477161907171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-1.1368683772161603E-13</v>
      </c>
      <c r="O66" s="14">
        <f>N66*VLOOKUP('Données projet'!$B$9,Paramètres!$A$1:$I$89,3,0)*VLOOKUP('Données projet'!$B$9,Paramètres!$A$1:$I$89,5,0)</f>
        <v>-8.3355189417488869E-14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352.38614056474506</v>
      </c>
      <c r="T66" s="62">
        <f t="shared" si="34"/>
        <v>378.20947420822085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186.70187935234841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186.70187935234841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4.5224624045658861E-14</v>
      </c>
      <c r="AK66" s="14">
        <f t="shared" si="35"/>
        <v>7.4514601661523691E-13</v>
      </c>
      <c r="AL66" s="22">
        <f t="shared" si="4"/>
        <v>1.3765621991510601E-12</v>
      </c>
      <c r="AM66" s="62">
        <f t="shared" si="5"/>
        <v>293.33333333333468</v>
      </c>
      <c r="AN66" s="62">
        <f ca="1">AVERAGE(OFFSET($AM$3,0,0,'Données projet'!$E$10+1,1))-AVERAGE(OFFSET($H$3,0,0,'Données projet'!$E$10+1,1))</f>
        <v>263.69035859639422</v>
      </c>
      <c r="AO66" s="62">
        <f t="shared" si="36"/>
        <v>283.08545363666826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174.5979701305809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174.5979701305809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5.6843418860808015E-14</v>
      </c>
      <c r="BE66" s="14">
        <f>BD66*VLOOKUP('Données projet'!$B$11,Paramètres!$A$1:$I$89,3,0)*VLOOKUP('Données projet'!$B$11,Paramètres!$A$1:$I$89,5,0)</f>
        <v>4.4337866711430253E-14</v>
      </c>
      <c r="BF66" s="14">
        <f t="shared" si="37"/>
        <v>7.3222115536967035E-13</v>
      </c>
      <c r="BG66" s="22">
        <f t="shared" si="7"/>
        <v>1.3525069634579169E-12</v>
      </c>
      <c r="BH66" s="62">
        <f t="shared" si="8"/>
        <v>293.33333333333468</v>
      </c>
      <c r="BI66" s="62">
        <f ca="1">AVERAGE(OFFSET($BH$3,0,0,'Données projet'!$E$11+1,1))-AVERAGE(OFFSET($H$3,0,0,'Données projet'!$E$11+1,1))</f>
        <v>258.10018111196456</v>
      </c>
      <c r="BJ66" s="62">
        <f t="shared" si="38"/>
        <v>277.07615193566789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138.87740872391745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138.87740872391745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28.154880000000031</v>
      </c>
      <c r="D67" s="12">
        <f t="shared" si="32"/>
        <v>8.7978731739521301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285.24932274629742</v>
      </c>
      <c r="H67" s="70">
        <f t="shared" si="1"/>
        <v>357.69271177796668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-1.1368683772161603E-13</v>
      </c>
      <c r="O67" s="14">
        <f>N67*VLOOKUP('Données projet'!$B$9,Paramètres!$A$1:$I$89,3,0)*VLOOKUP('Données projet'!$B$9,Paramètres!$A$1:$I$89,5,0)</f>
        <v>-8.3355189417488869E-14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352.38614056474506</v>
      </c>
      <c r="T67" s="62">
        <f t="shared" si="34"/>
        <v>378.20947420822085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183.04076937515086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183.04076937515086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4.5224624045658861E-14</v>
      </c>
      <c r="AK67" s="14">
        <f t="shared" si="35"/>
        <v>7.4514601661523691E-13</v>
      </c>
      <c r="AL67" s="22">
        <f t="shared" si="4"/>
        <v>1.3765621991510601E-12</v>
      </c>
      <c r="AM67" s="62">
        <f t="shared" si="5"/>
        <v>293.33333333333468</v>
      </c>
      <c r="AN67" s="62">
        <f ca="1">AVERAGE(OFFSET($AM$3,0,0,'Données projet'!$E$10+1,1))-AVERAGE(OFFSET($H$3,0,0,'Données projet'!$E$10+1,1))</f>
        <v>263.69035859639422</v>
      </c>
      <c r="AO67" s="62">
        <f t="shared" si="36"/>
        <v>283.08545363666826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171.17421043056655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171.17421043056655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5.6843418860808015E-14</v>
      </c>
      <c r="BE67" s="14">
        <f>BD67*VLOOKUP('Données projet'!$B$11,Paramètres!$A$1:$I$89,3,0)*VLOOKUP('Données projet'!$B$11,Paramètres!$A$1:$I$89,5,0)</f>
        <v>4.4337866711430253E-14</v>
      </c>
      <c r="BF67" s="14">
        <f t="shared" si="37"/>
        <v>7.3222115536967035E-13</v>
      </c>
      <c r="BG67" s="22">
        <f t="shared" si="7"/>
        <v>1.3525069634579169E-12</v>
      </c>
      <c r="BH67" s="62">
        <f t="shared" si="8"/>
        <v>293.33333333333468</v>
      </c>
      <c r="BI67" s="62">
        <f ca="1">AVERAGE(OFFSET($BH$3,0,0,'Données projet'!$E$11+1,1))-AVERAGE(OFFSET($H$3,0,0,'Données projet'!$E$11+1,1))</f>
        <v>258.10018111196456</v>
      </c>
      <c r="BJ67" s="62">
        <f t="shared" si="38"/>
        <v>277.07615193566789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136.15410744569664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136.15410744569664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28.594800000000031</v>
      </c>
      <c r="D68" s="12">
        <f t="shared" si="32"/>
        <v>8.9192289896543979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289.58197816575347</v>
      </c>
      <c r="H68" s="70">
        <f t="shared" ref="H68:H131" si="56">(B68+E68+F68)*44/12+(C68+D68)*0.475*44/12</f>
        <v>358.67026715698142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-1.1368683772161603E-13</v>
      </c>
      <c r="O68" s="14">
        <f>N68*VLOOKUP('Données projet'!$B$9,Paramètres!$A$1:$I$89,3,0)*VLOOKUP('Données projet'!$B$9,Paramètres!$A$1:$I$89,5,0)</f>
        <v>-8.3355189417488869E-14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352.38614056474506</v>
      </c>
      <c r="T68" s="62">
        <f t="shared" si="34"/>
        <v>378.20947420822085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179.45145153154957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179.45145153154957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4.5224624045658861E-14</v>
      </c>
      <c r="AK68" s="14">
        <f t="shared" si="35"/>
        <v>7.4514601661523691E-13</v>
      </c>
      <c r="AL68" s="22">
        <f t="shared" ref="AL68:AL131" si="58">(AJ68+AK68)*0.475*44/12</f>
        <v>1.3765621991510601E-12</v>
      </c>
      <c r="AM68" s="62">
        <f t="shared" ref="AM68:AM131" si="59">AL68+(AD68+AE68)*44/12</f>
        <v>293.33333333333468</v>
      </c>
      <c r="AN68" s="62">
        <f ca="1">AVERAGE(OFFSET($AM$3,0,0,'Données projet'!$E$10+1,1))-AVERAGE(OFFSET($H$3,0,0,'Données projet'!$E$10+1,1))</f>
        <v>263.69035859639422</v>
      </c>
      <c r="AO68" s="62">
        <f t="shared" si="36"/>
        <v>283.08545363666826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167.81758856998226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167.81758856998226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5.6843418860808015E-14</v>
      </c>
      <c r="BE68" s="14">
        <f>BD68*VLOOKUP('Données projet'!$B$11,Paramètres!$A$1:$I$89,3,0)*VLOOKUP('Données projet'!$B$11,Paramètres!$A$1:$I$89,5,0)</f>
        <v>4.4337866711430253E-14</v>
      </c>
      <c r="BF68" s="14">
        <f t="shared" si="37"/>
        <v>7.3222115536967035E-13</v>
      </c>
      <c r="BG68" s="22">
        <f t="shared" ref="BG68:BG131" si="61">(BE68+BF68)*0.475*44/12</f>
        <v>1.3525069634579169E-12</v>
      </c>
      <c r="BH68" s="62">
        <f t="shared" ref="BH68:BH131" si="62">BG68+(AY68+AZ68)*44/12</f>
        <v>293.33333333333468</v>
      </c>
      <c r="BI68" s="62">
        <f ca="1">AVERAGE(OFFSET($BH$3,0,0,'Données projet'!$E$11+1,1))-AVERAGE(OFFSET($H$3,0,0,'Données projet'!$E$11+1,1))</f>
        <v>258.10018111196456</v>
      </c>
      <c r="BJ68" s="62">
        <f t="shared" si="38"/>
        <v>277.07615193566789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133.48420844449197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133.48420844449197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29.034720000000032</v>
      </c>
      <c r="D69" s="12">
        <f t="shared" ref="D69:D132" si="86">IFERROR(EXP(-1.0587+0.8836*LN(C69)+0.284),0)</f>
        <v>9.0403676705086458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293.91295745655822</v>
      </c>
      <c r="H69" s="70">
        <f t="shared" si="56"/>
        <v>359.64744435946926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-1.1368683772161603E-13</v>
      </c>
      <c r="O69" s="14">
        <f>N69*VLOOKUP('Données projet'!$B$9,Paramètres!$A$1:$I$89,3,0)*VLOOKUP('Données projet'!$B$9,Paramètres!$A$1:$I$89,5,0)</f>
        <v>-8.3355189417488869E-14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352.38614056474506</v>
      </c>
      <c r="T69" s="62">
        <f t="shared" ref="T69:T132" si="88">$T$3</f>
        <v>378.20947420822085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175.93251802159358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175.93251802159358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4.5224624045658861E-14</v>
      </c>
      <c r="AK69" s="14">
        <f t="shared" ref="AK69:AK132" si="89">EXP(-1.0587+0.8836*LN(AJ69)+0.284)</f>
        <v>7.4514601661523691E-13</v>
      </c>
      <c r="AL69" s="22">
        <f t="shared" si="58"/>
        <v>1.3765621991510601E-12</v>
      </c>
      <c r="AM69" s="62">
        <f t="shared" si="59"/>
        <v>293.33333333333468</v>
      </c>
      <c r="AN69" s="62">
        <f ca="1">AVERAGE(OFFSET($AM$3,0,0,'Données projet'!$E$10+1,1))-AVERAGE(OFFSET($H$3,0,0,'Données projet'!$E$10+1,1))</f>
        <v>263.69035859639422</v>
      </c>
      <c r="AO69" s="62">
        <f t="shared" ref="AO69:AO132" si="90">$AO$3</f>
        <v>283.08545363666826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164.52678801674688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164.52678801674688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5.6843418860808015E-14</v>
      </c>
      <c r="BE69" s="14">
        <f>BD69*VLOOKUP('Données projet'!$B$11,Paramètres!$A$1:$I$89,3,0)*VLOOKUP('Données projet'!$B$11,Paramètres!$A$1:$I$89,5,0)</f>
        <v>4.4337866711430253E-14</v>
      </c>
      <c r="BF69" s="14">
        <f t="shared" ref="BF69:BF132" si="91">EXP(-1.0587+0.8836*LN(BE69)+0.284)</f>
        <v>7.3222115536967035E-13</v>
      </c>
      <c r="BG69" s="22">
        <f t="shared" si="61"/>
        <v>1.3525069634579169E-12</v>
      </c>
      <c r="BH69" s="62">
        <f t="shared" si="62"/>
        <v>293.33333333333468</v>
      </c>
      <c r="BI69" s="62">
        <f ca="1">AVERAGE(OFFSET($BH$3,0,0,'Données projet'!$E$11+1,1))-AVERAGE(OFFSET($H$3,0,0,'Données projet'!$E$11+1,1))</f>
        <v>258.10018111196456</v>
      </c>
      <c r="BJ69" s="62">
        <f t="shared" ref="BJ69:BJ132" si="92">$BJ$3</f>
        <v>277.07615193566789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130.86666453422333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130.86666453422333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29.474640000000033</v>
      </c>
      <c r="D70" s="12">
        <f t="shared" si="86"/>
        <v>9.1612928864296013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298.24228894787785</v>
      </c>
      <c r="H70" s="70">
        <f t="shared" si="56"/>
        <v>360.62424977719826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-1.1368683772161603E-13</v>
      </c>
      <c r="O70" s="14">
        <f>N70*VLOOKUP('Données projet'!$B$9,Paramètres!$A$1:$I$89,3,0)*VLOOKUP('Données projet'!$B$9,Paramètres!$A$1:$I$89,5,0)</f>
        <v>-8.3355189417488869E-14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352.38614056474506</v>
      </c>
      <c r="T70" s="62">
        <f t="shared" si="88"/>
        <v>378.20947420822085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172.48258865143032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172.48258865143032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4.5224624045658861E-14</v>
      </c>
      <c r="AK70" s="14">
        <f t="shared" si="89"/>
        <v>7.4514601661523691E-13</v>
      </c>
      <c r="AL70" s="22">
        <f t="shared" si="58"/>
        <v>1.3765621991510601E-12</v>
      </c>
      <c r="AM70" s="62">
        <f t="shared" si="59"/>
        <v>293.33333333333468</v>
      </c>
      <c r="AN70" s="62">
        <f ca="1">AVERAGE(OFFSET($AM$3,0,0,'Données projet'!$E$10+1,1))-AVERAGE(OFFSET($H$3,0,0,'Données projet'!$E$10+1,1))</f>
        <v>263.69035859639422</v>
      </c>
      <c r="AO70" s="62">
        <f t="shared" si="90"/>
        <v>283.08545363666826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161.30051805517027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161.30051805517027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5.6843418860808015E-14</v>
      </c>
      <c r="BE70" s="14">
        <f>BD70*VLOOKUP('Données projet'!$B$11,Paramètres!$A$1:$I$89,3,0)*VLOOKUP('Données projet'!$B$11,Paramètres!$A$1:$I$89,5,0)</f>
        <v>4.4337866711430253E-14</v>
      </c>
      <c r="BF70" s="14">
        <f t="shared" si="91"/>
        <v>7.3222115536967035E-13</v>
      </c>
      <c r="BG70" s="22">
        <f t="shared" si="61"/>
        <v>1.3525069634579169E-12</v>
      </c>
      <c r="BH70" s="62">
        <f t="shared" si="62"/>
        <v>293.33333333333468</v>
      </c>
      <c r="BI70" s="62">
        <f ca="1">AVERAGE(OFFSET($BH$3,0,0,'Données projet'!$E$11+1,1))-AVERAGE(OFFSET($H$3,0,0,'Données projet'!$E$11+1,1))</f>
        <v>258.10018111196456</v>
      </c>
      <c r="BJ70" s="62">
        <f t="shared" si="92"/>
        <v>277.07615193566789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128.30044906349093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128.30044906349093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29.914560000000034</v>
      </c>
      <c r="D71" s="12">
        <f t="shared" si="86"/>
        <v>9.2820081914942847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302.57000007469304</v>
      </c>
      <c r="H71" s="70">
        <f t="shared" si="56"/>
        <v>361.60068960018589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-1.1368683772161603E-13</v>
      </c>
      <c r="O71" s="14">
        <f>N71*VLOOKUP('Données projet'!$B$9,Paramètres!$A$1:$I$89,3,0)*VLOOKUP('Données projet'!$B$9,Paramètres!$A$1:$I$89,5,0)</f>
        <v>-8.3355189417488869E-14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352.38614056474506</v>
      </c>
      <c r="T71" s="62">
        <f t="shared" si="88"/>
        <v>378.20947420822085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169.10031029196682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169.10031029196682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4.5224624045658861E-14</v>
      </c>
      <c r="AK71" s="14">
        <f t="shared" si="89"/>
        <v>7.4514601661523691E-13</v>
      </c>
      <c r="AL71" s="22">
        <f t="shared" si="58"/>
        <v>1.3765621991510601E-12</v>
      </c>
      <c r="AM71" s="62">
        <f t="shared" si="59"/>
        <v>293.33333333333468</v>
      </c>
      <c r="AN71" s="62">
        <f ca="1">AVERAGE(OFFSET($AM$3,0,0,'Données projet'!$E$10+1,1))-AVERAGE(OFFSET($H$3,0,0,'Données projet'!$E$10+1,1))</f>
        <v>263.69035859639422</v>
      </c>
      <c r="AO71" s="62">
        <f t="shared" si="90"/>
        <v>283.08545363666826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158.13751327970982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158.13751327970982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5.6843418860808015E-14</v>
      </c>
      <c r="BE71" s="14">
        <f>BD71*VLOOKUP('Données projet'!$B$11,Paramètres!$A$1:$I$89,3,0)*VLOOKUP('Données projet'!$B$11,Paramètres!$A$1:$I$89,5,0)</f>
        <v>4.4337866711430253E-14</v>
      </c>
      <c r="BF71" s="14">
        <f t="shared" si="91"/>
        <v>7.3222115536967035E-13</v>
      </c>
      <c r="BG71" s="22">
        <f t="shared" si="61"/>
        <v>1.3525069634579169E-12</v>
      </c>
      <c r="BH71" s="62">
        <f t="shared" si="62"/>
        <v>293.33333333333468</v>
      </c>
      <c r="BI71" s="62">
        <f ca="1">AVERAGE(OFFSET($BH$3,0,0,'Données projet'!$E$11+1,1))-AVERAGE(OFFSET($H$3,0,0,'Données projet'!$E$11+1,1))</f>
        <v>258.10018111196456</v>
      </c>
      <c r="BJ71" s="62">
        <f t="shared" si="92"/>
        <v>277.07615193566789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125.78455551290271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125.78455551290271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30.354480000000034</v>
      </c>
      <c r="D72" s="12">
        <f t="shared" si="86"/>
        <v>9.4025170292470417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306.89611741874938</v>
      </c>
      <c r="H72" s="70">
        <f t="shared" si="56"/>
        <v>362.57676982593864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-1.1368683772161603E-13</v>
      </c>
      <c r="O72" s="14">
        <f>N72*VLOOKUP('Données projet'!$B$9,Paramètres!$A$1:$I$89,3,0)*VLOOKUP('Données projet'!$B$9,Paramètres!$A$1:$I$89,5,0)</f>
        <v>-8.3355189417488869E-14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352.38614056474506</v>
      </c>
      <c r="T72" s="62">
        <f t="shared" si="88"/>
        <v>378.20947420822085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165.7843563481463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165.7843563481463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4.5224624045658861E-14</v>
      </c>
      <c r="AK72" s="14">
        <f t="shared" si="89"/>
        <v>7.4514601661523691E-13</v>
      </c>
      <c r="AL72" s="22">
        <f t="shared" si="58"/>
        <v>1.3765621991510601E-12</v>
      </c>
      <c r="AM72" s="62">
        <f t="shared" si="59"/>
        <v>293.33333333333468</v>
      </c>
      <c r="AN72" s="62">
        <f ca="1">AVERAGE(OFFSET($AM$3,0,0,'Données projet'!$E$10+1,1))-AVERAGE(OFFSET($H$3,0,0,'Données projet'!$E$10+1,1))</f>
        <v>263.69035859639422</v>
      </c>
      <c r="AO72" s="62">
        <f t="shared" si="90"/>
        <v>283.08545363666826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155.03653309865373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155.03653309865373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5.6843418860808015E-14</v>
      </c>
      <c r="BE72" s="14">
        <f>BD72*VLOOKUP('Données projet'!$B$11,Paramètres!$A$1:$I$89,3,0)*VLOOKUP('Données projet'!$B$11,Paramètres!$A$1:$I$89,5,0)</f>
        <v>4.4337866711430253E-14</v>
      </c>
      <c r="BF72" s="14">
        <f t="shared" si="91"/>
        <v>7.3222115536967035E-13</v>
      </c>
      <c r="BG72" s="22">
        <f t="shared" si="61"/>
        <v>1.3525069634579169E-12</v>
      </c>
      <c r="BH72" s="62">
        <f t="shared" si="62"/>
        <v>293.33333333333468</v>
      </c>
      <c r="BI72" s="62">
        <f ca="1">AVERAGE(OFFSET($BH$3,0,0,'Données projet'!$E$11+1,1))-AVERAGE(OFFSET($H$3,0,0,'Données projet'!$E$11+1,1))</f>
        <v>258.10018111196456</v>
      </c>
      <c r="BJ72" s="62">
        <f t="shared" si="92"/>
        <v>277.07615193566789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123.31799710029799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123.31799710029799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30.794400000000035</v>
      </c>
      <c r="D73" s="12">
        <f t="shared" si="86"/>
        <v>9.5228227376882426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311.22066674706736</v>
      </c>
      <c r="H73" s="70">
        <f t="shared" si="56"/>
        <v>363.55249626814037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-1.1368683772161603E-13</v>
      </c>
      <c r="O73" s="14">
        <f>N73*VLOOKUP('Données projet'!$B$9,Paramètres!$A$1:$I$89,3,0)*VLOOKUP('Données projet'!$B$9,Paramètres!$A$1:$I$89,5,0)</f>
        <v>-8.3355189417488869E-14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352.38614056474506</v>
      </c>
      <c r="T73" s="62">
        <f t="shared" si="88"/>
        <v>378.20947420822085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162.5334262386319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162.5334262386319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4.5224624045658861E-14</v>
      </c>
      <c r="AK73" s="14">
        <f t="shared" si="89"/>
        <v>7.4514601661523691E-13</v>
      </c>
      <c r="AL73" s="22">
        <f t="shared" si="58"/>
        <v>1.3765621991510601E-12</v>
      </c>
      <c r="AM73" s="62">
        <f t="shared" si="59"/>
        <v>293.33333333333468</v>
      </c>
      <c r="AN73" s="62">
        <f ca="1">AVERAGE(OFFSET($AM$3,0,0,'Données projet'!$E$10+1,1))-AVERAGE(OFFSET($H$3,0,0,'Données projet'!$E$10+1,1))</f>
        <v>263.69035859639422</v>
      </c>
      <c r="AO73" s="62">
        <f t="shared" si="90"/>
        <v>283.08545363666826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151.99636124753701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151.99636124753701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5.6843418860808015E-14</v>
      </c>
      <c r="BE73" s="14">
        <f>BD73*VLOOKUP('Données projet'!$B$11,Paramètres!$A$1:$I$89,3,0)*VLOOKUP('Données projet'!$B$11,Paramètres!$A$1:$I$89,5,0)</f>
        <v>4.4337866711430253E-14</v>
      </c>
      <c r="BF73" s="14">
        <f t="shared" si="91"/>
        <v>7.3222115536967035E-13</v>
      </c>
      <c r="BG73" s="22">
        <f t="shared" si="61"/>
        <v>1.3525069634579169E-12</v>
      </c>
      <c r="BH73" s="62">
        <f t="shared" si="62"/>
        <v>293.33333333333468</v>
      </c>
      <c r="BI73" s="62">
        <f ca="1">AVERAGE(OFFSET($BH$3,0,0,'Données projet'!$E$11+1,1))-AVERAGE(OFFSET($H$3,0,0,'Données projet'!$E$11+1,1))</f>
        <v>258.10018111196456</v>
      </c>
      <c r="BJ73" s="62">
        <f t="shared" si="92"/>
        <v>277.07615193566789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120.89980639371235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120.89980639371235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31.234320000000036</v>
      </c>
      <c r="D74" s="12">
        <f t="shared" si="86"/>
        <v>9.6429285539698348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315.54367304818851</v>
      </c>
      <c r="H74" s="70">
        <f t="shared" si="56"/>
        <v>364.52787456483082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-1.1368683772161603E-13</v>
      </c>
      <c r="O74" s="14">
        <f>N74*VLOOKUP('Données projet'!$B$9,Paramètres!$A$1:$I$89,3,0)*VLOOKUP('Données projet'!$B$9,Paramètres!$A$1:$I$89,5,0)</f>
        <v>-8.3355189417488869E-14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352.38614056474506</v>
      </c>
      <c r="T74" s="62">
        <f t="shared" si="88"/>
        <v>378.20947420822085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159.34624488569352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159.34624488569352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4.5224624045658861E-14</v>
      </c>
      <c r="AK74" s="14">
        <f t="shared" si="89"/>
        <v>7.4514601661523691E-13</v>
      </c>
      <c r="AL74" s="22">
        <f t="shared" si="58"/>
        <v>1.3765621991510601E-12</v>
      </c>
      <c r="AM74" s="62">
        <f t="shared" si="59"/>
        <v>293.33333333333468</v>
      </c>
      <c r="AN74" s="62">
        <f ca="1">AVERAGE(OFFSET($AM$3,0,0,'Données projet'!$E$10+1,1))-AVERAGE(OFFSET($H$3,0,0,'Données projet'!$E$10+1,1))</f>
        <v>263.69035859639422</v>
      </c>
      <c r="AO74" s="62">
        <f t="shared" si="90"/>
        <v>283.08545363666826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149.01580531209896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149.01580531209896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5.6843418860808015E-14</v>
      </c>
      <c r="BE74" s="14">
        <f>BD74*VLOOKUP('Données projet'!$B$11,Paramètres!$A$1:$I$89,3,0)*VLOOKUP('Données projet'!$B$11,Paramètres!$A$1:$I$89,5,0)</f>
        <v>4.4337866711430253E-14</v>
      </c>
      <c r="BF74" s="14">
        <f t="shared" si="91"/>
        <v>7.3222115536967035E-13</v>
      </c>
      <c r="BG74" s="22">
        <f t="shared" si="61"/>
        <v>1.3525069634579169E-12</v>
      </c>
      <c r="BH74" s="62">
        <f t="shared" si="62"/>
        <v>293.33333333333468</v>
      </c>
      <c r="BI74" s="62">
        <f ca="1">AVERAGE(OFFSET($BH$3,0,0,'Données projet'!$E$11+1,1))-AVERAGE(OFFSET($H$3,0,0,'Données projet'!$E$11+1,1))</f>
        <v>258.10018111196456</v>
      </c>
      <c r="BJ74" s="62">
        <f t="shared" si="92"/>
        <v>277.07615193566789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118.52903493193217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118.52903493193217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31.674240000000037</v>
      </c>
      <c r="D75" s="12">
        <f t="shared" si="86"/>
        <v>9.7628376188188373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319.86516056632115</v>
      </c>
      <c r="H75" s="70">
        <f t="shared" si="56"/>
        <v>365.50291018610955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-1.1368683772161603E-13</v>
      </c>
      <c r="O75" s="14">
        <f>N75*VLOOKUP('Données projet'!$B$9,Paramètres!$A$1:$I$89,3,0)*VLOOKUP('Données projet'!$B$9,Paramètres!$A$1:$I$89,5,0)</f>
        <v>-8.3355189417488869E-14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352.38614056474506</v>
      </c>
      <c r="T75" s="62">
        <f t="shared" si="88"/>
        <v>378.20947420822085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156.22156221509758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156.22156221509758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4.5224624045658861E-14</v>
      </c>
      <c r="AK75" s="14">
        <f t="shared" si="89"/>
        <v>7.4514601661523691E-13</v>
      </c>
      <c r="AL75" s="22">
        <f t="shared" si="58"/>
        <v>1.3765621991510601E-12</v>
      </c>
      <c r="AM75" s="62">
        <f t="shared" si="59"/>
        <v>293.33333333333468</v>
      </c>
      <c r="AN75" s="62">
        <f ca="1">AVERAGE(OFFSET($AM$3,0,0,'Données projet'!$E$10+1,1))-AVERAGE(OFFSET($H$3,0,0,'Données projet'!$E$10+1,1))</f>
        <v>263.69035859639422</v>
      </c>
      <c r="AO75" s="62">
        <f t="shared" si="90"/>
        <v>283.08545363666826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146.09369626059524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146.09369626059524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5.6843418860808015E-14</v>
      </c>
      <c r="BE75" s="14">
        <f>BD75*VLOOKUP('Données projet'!$B$11,Paramètres!$A$1:$I$89,3,0)*VLOOKUP('Données projet'!$B$11,Paramètres!$A$1:$I$89,5,0)</f>
        <v>4.4337866711430253E-14</v>
      </c>
      <c r="BF75" s="14">
        <f t="shared" si="91"/>
        <v>7.3222115536967035E-13</v>
      </c>
      <c r="BG75" s="22">
        <f t="shared" si="61"/>
        <v>1.3525069634579169E-12</v>
      </c>
      <c r="BH75" s="62">
        <f t="shared" si="62"/>
        <v>293.33333333333468</v>
      </c>
      <c r="BI75" s="62">
        <f ca="1">AVERAGE(OFFSET($BH$3,0,0,'Données projet'!$E$11+1,1))-AVERAGE(OFFSET($H$3,0,0,'Données projet'!$E$11+1,1))</f>
        <v>258.10018111196456</v>
      </c>
      <c r="BJ75" s="62">
        <f t="shared" si="92"/>
        <v>277.07615193566789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116.20475285248969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116.20475285248969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32.114160000000034</v>
      </c>
      <c r="D76" s="12">
        <f t="shared" si="86"/>
        <v>9.8825529807080699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324.18515283353622</v>
      </c>
      <c r="H76" s="70">
        <f t="shared" si="56"/>
        <v>366.47760844139992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-1.1368683772161603E-13</v>
      </c>
      <c r="O76" s="14">
        <f>N76*VLOOKUP('Données projet'!$B$9,Paramètres!$A$1:$I$89,3,0)*VLOOKUP('Données projet'!$B$9,Paramètres!$A$1:$I$89,5,0)</f>
        <v>-8.3355189417488869E-14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352.38614056474506</v>
      </c>
      <c r="T76" s="62">
        <f t="shared" si="88"/>
        <v>378.20947420822085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153.15815266580378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153.15815266580378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4.5224624045658861E-14</v>
      </c>
      <c r="AK76" s="14">
        <f t="shared" si="89"/>
        <v>7.4514601661523691E-13</v>
      </c>
      <c r="AL76" s="22">
        <f t="shared" si="58"/>
        <v>1.3765621991510601E-12</v>
      </c>
      <c r="AM76" s="62">
        <f t="shared" si="59"/>
        <v>293.33333333333468</v>
      </c>
      <c r="AN76" s="62">
        <f ca="1">AVERAGE(OFFSET($AM$3,0,0,'Données projet'!$E$10+1,1))-AVERAGE(OFFSET($H$3,0,0,'Données projet'!$E$10+1,1))</f>
        <v>263.69035859639422</v>
      </c>
      <c r="AO76" s="62">
        <f t="shared" si="90"/>
        <v>283.08545363666826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143.22888798528098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143.22888798528098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5.6843418860808015E-14</v>
      </c>
      <c r="BE76" s="14">
        <f>BD76*VLOOKUP('Données projet'!$B$11,Paramètres!$A$1:$I$89,3,0)*VLOOKUP('Données projet'!$B$11,Paramètres!$A$1:$I$89,5,0)</f>
        <v>4.4337866711430253E-14</v>
      </c>
      <c r="BF76" s="14">
        <f t="shared" si="91"/>
        <v>7.3222115536967035E-13</v>
      </c>
      <c r="BG76" s="22">
        <f t="shared" si="61"/>
        <v>1.3525069634579169E-12</v>
      </c>
      <c r="BH76" s="62">
        <f t="shared" si="62"/>
        <v>293.33333333333468</v>
      </c>
      <c r="BI76" s="62">
        <f ca="1">AVERAGE(OFFSET($BH$3,0,0,'Données projet'!$E$11+1,1))-AVERAGE(OFFSET($H$3,0,0,'Données projet'!$E$11+1,1))</f>
        <v>258.10018111196456</v>
      </c>
      <c r="BJ76" s="62">
        <f t="shared" si="92"/>
        <v>277.07615193566789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113.926048526953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113.926048526953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32.554080000000035</v>
      </c>
      <c r="D77" s="12">
        <f t="shared" si="86"/>
        <v>10.002077599791894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328.50367270014829</v>
      </c>
      <c r="H77" s="70">
        <f t="shared" si="56"/>
        <v>367.45197448630427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-1.1368683772161603E-13</v>
      </c>
      <c r="O77" s="14">
        <f>N77*VLOOKUP('Données projet'!$B$9,Paramètres!$A$1:$I$89,3,0)*VLOOKUP('Données projet'!$B$9,Paramètres!$A$1:$I$89,5,0)</f>
        <v>-8.3355189417488869E-14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352.38614056474506</v>
      </c>
      <c r="T77" s="62">
        <f t="shared" si="88"/>
        <v>378.20947420822085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150.15481470927631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150.15481470927631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4.5224624045658861E-14</v>
      </c>
      <c r="AK77" s="14">
        <f t="shared" si="89"/>
        <v>7.4514601661523691E-13</v>
      </c>
      <c r="AL77" s="22">
        <f t="shared" si="58"/>
        <v>1.3765621991510601E-12</v>
      </c>
      <c r="AM77" s="62">
        <f t="shared" si="59"/>
        <v>293.33333333333468</v>
      </c>
      <c r="AN77" s="62">
        <f ca="1">AVERAGE(OFFSET($AM$3,0,0,'Données projet'!$E$10+1,1))-AVERAGE(OFFSET($H$3,0,0,'Données projet'!$E$10+1,1))</f>
        <v>263.69035859639422</v>
      </c>
      <c r="AO77" s="62">
        <f t="shared" si="90"/>
        <v>283.08545363666826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140.4202568528851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140.4202568528851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5.6843418860808015E-14</v>
      </c>
      <c r="BE77" s="14">
        <f>BD77*VLOOKUP('Données projet'!$B$11,Paramètres!$A$1:$I$89,3,0)*VLOOKUP('Données projet'!$B$11,Paramètres!$A$1:$I$89,5,0)</f>
        <v>4.4337866711430253E-14</v>
      </c>
      <c r="BF77" s="14">
        <f t="shared" si="91"/>
        <v>7.3222115536967035E-13</v>
      </c>
      <c r="BG77" s="22">
        <f t="shared" si="61"/>
        <v>1.3525069634579169E-12</v>
      </c>
      <c r="BH77" s="62">
        <f t="shared" si="62"/>
        <v>293.33333333333468</v>
      </c>
      <c r="BI77" s="62">
        <f ca="1">AVERAGE(OFFSET($BH$3,0,0,'Données projet'!$E$11+1,1))-AVERAGE(OFFSET($H$3,0,0,'Données projet'!$E$11+1,1))</f>
        <v>258.10018111196456</v>
      </c>
      <c r="BJ77" s="62">
        <f t="shared" si="92"/>
        <v>277.07615193566789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111.69202820336767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111.69202820336767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32.994000000000035</v>
      </c>
      <c r="D78" s="12">
        <f t="shared" si="86"/>
        <v>10.121414351623146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332.82074236340696</v>
      </c>
      <c r="H78" s="70">
        <f t="shared" si="56"/>
        <v>368.42601332907702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-1.1368683772161603E-13</v>
      </c>
      <c r="O78" s="14">
        <f>N78*VLOOKUP('Données projet'!$B$9,Paramètres!$A$1:$I$89,3,0)*VLOOKUP('Données projet'!$B$9,Paramètres!$A$1:$I$89,5,0)</f>
        <v>-8.3355189417488869E-14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352.38614056474506</v>
      </c>
      <c r="T78" s="62">
        <f t="shared" si="88"/>
        <v>378.20947420822085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147.21037037822106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147.21037037822106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4.5224624045658861E-14</v>
      </c>
      <c r="AK78" s="14">
        <f t="shared" si="89"/>
        <v>7.4514601661523691E-13</v>
      </c>
      <c r="AL78" s="22">
        <f t="shared" si="58"/>
        <v>1.3765621991510601E-12</v>
      </c>
      <c r="AM78" s="62">
        <f t="shared" si="59"/>
        <v>293.33333333333468</v>
      </c>
      <c r="AN78" s="62">
        <f ca="1">AVERAGE(OFFSET($AM$3,0,0,'Données projet'!$E$10+1,1))-AVERAGE(OFFSET($H$3,0,0,'Données projet'!$E$10+1,1))</f>
        <v>263.69035859639422</v>
      </c>
      <c r="AO78" s="62">
        <f t="shared" si="90"/>
        <v>283.08545363666826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137.66670126389968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137.66670126389968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5.6843418860808015E-14</v>
      </c>
      <c r="BE78" s="14">
        <f>BD78*VLOOKUP('Données projet'!$B$11,Paramètres!$A$1:$I$89,3,0)*VLOOKUP('Données projet'!$B$11,Paramètres!$A$1:$I$89,5,0)</f>
        <v>4.4337866711430253E-14</v>
      </c>
      <c r="BF78" s="14">
        <f t="shared" si="91"/>
        <v>7.3222115536967035E-13</v>
      </c>
      <c r="BG78" s="22">
        <f t="shared" si="61"/>
        <v>1.3525069634579169E-12</v>
      </c>
      <c r="BH78" s="62">
        <f t="shared" si="62"/>
        <v>293.33333333333468</v>
      </c>
      <c r="BI78" s="62">
        <f ca="1">AVERAGE(OFFSET($BH$3,0,0,'Données projet'!$E$11+1,1))-AVERAGE(OFFSET($H$3,0,0,'Données projet'!$E$11+1,1))</f>
        <v>258.10018111196456</v>
      </c>
      <c r="BJ78" s="62">
        <f t="shared" si="92"/>
        <v>277.07615193566789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109.50181565571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109.50181565571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33.433920000000036</v>
      </c>
      <c r="D79" s="12">
        <f t="shared" si="86"/>
        <v>10.240566030666152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337.13638339461619</v>
      </c>
      <c r="H79" s="70">
        <f t="shared" si="56"/>
        <v>369.39972983674357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-1.1368683772161603E-13</v>
      </c>
      <c r="O79" s="14">
        <f>N79*VLOOKUP('Données projet'!$B$9,Paramètres!$A$1:$I$89,3,0)*VLOOKUP('Données projet'!$B$9,Paramètres!$A$1:$I$89,5,0)</f>
        <v>-8.3355189417488869E-14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352.38614056474506</v>
      </c>
      <c r="T79" s="62">
        <f t="shared" si="88"/>
        <v>378.20947420822085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144.32366480456409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144.32366480456409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4.5224624045658861E-14</v>
      </c>
      <c r="AK79" s="14">
        <f t="shared" si="89"/>
        <v>7.4514601661523691E-13</v>
      </c>
      <c r="AL79" s="22">
        <f t="shared" si="58"/>
        <v>1.3765621991510601E-12</v>
      </c>
      <c r="AM79" s="62">
        <f t="shared" si="59"/>
        <v>293.33333333333468</v>
      </c>
      <c r="AN79" s="62">
        <f ca="1">AVERAGE(OFFSET($AM$3,0,0,'Données projet'!$E$10+1,1))-AVERAGE(OFFSET($H$3,0,0,'Données projet'!$E$10+1,1))</f>
        <v>263.69035859639422</v>
      </c>
      <c r="AO79" s="62">
        <f t="shared" si="90"/>
        <v>283.08545363666826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134.96714122051119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134.96714122051119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5.6843418860808015E-14</v>
      </c>
      <c r="BE79" s="14">
        <f>BD79*VLOOKUP('Données projet'!$B$11,Paramètres!$A$1:$I$89,3,0)*VLOOKUP('Données projet'!$B$11,Paramètres!$A$1:$I$89,5,0)</f>
        <v>4.4337866711430253E-14</v>
      </c>
      <c r="BF79" s="14">
        <f t="shared" si="91"/>
        <v>7.3222115536967035E-13</v>
      </c>
      <c r="BG79" s="22">
        <f t="shared" si="61"/>
        <v>1.3525069634579169E-12</v>
      </c>
      <c r="BH79" s="62">
        <f t="shared" si="62"/>
        <v>293.33333333333468</v>
      </c>
      <c r="BI79" s="62">
        <f ca="1">AVERAGE(OFFSET($BH$3,0,0,'Données projet'!$E$11+1,1))-AVERAGE(OFFSET($H$3,0,0,'Données projet'!$E$11+1,1))</f>
        <v>258.10018111196456</v>
      </c>
      <c r="BJ79" s="62">
        <f t="shared" si="92"/>
        <v>277.07615193566789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107.35455184021417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107.35455184021417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33.873840000000037</v>
      </c>
      <c r="D80" s="12">
        <f t="shared" si="86"/>
        <v>10.359535353619648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341.45061676478355</v>
      </c>
      <c r="H80" s="70">
        <f t="shared" si="56"/>
        <v>370.37312874088758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-1.1368683772161603E-13</v>
      </c>
      <c r="O80" s="14">
        <f>N80*VLOOKUP('Données projet'!$B$9,Paramètres!$A$1:$I$89,3,0)*VLOOKUP('Données projet'!$B$9,Paramètres!$A$1:$I$89,5,0)</f>
        <v>-8.3355189417488869E-14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352.38614056474506</v>
      </c>
      <c r="T80" s="62">
        <f t="shared" si="88"/>
        <v>378.20947420822085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141.49356576649001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141.49356576649001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4.5224624045658861E-14</v>
      </c>
      <c r="AK80" s="14">
        <f t="shared" si="89"/>
        <v>7.4514601661523691E-13</v>
      </c>
      <c r="AL80" s="22">
        <f t="shared" si="58"/>
        <v>1.3765621991510601E-12</v>
      </c>
      <c r="AM80" s="62">
        <f t="shared" si="59"/>
        <v>293.33333333333468</v>
      </c>
      <c r="AN80" s="62">
        <f ca="1">AVERAGE(OFFSET($AM$3,0,0,'Données projet'!$E$10+1,1))-AVERAGE(OFFSET($H$3,0,0,'Données projet'!$E$10+1,1))</f>
        <v>263.69035859639422</v>
      </c>
      <c r="AO80" s="62">
        <f t="shared" si="90"/>
        <v>283.08545363666826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132.32051790300451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132.32051790300451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5.6843418860808015E-14</v>
      </c>
      <c r="BE80" s="14">
        <f>BD80*VLOOKUP('Données projet'!$B$11,Paramètres!$A$1:$I$89,3,0)*VLOOKUP('Données projet'!$B$11,Paramètres!$A$1:$I$89,5,0)</f>
        <v>4.4337866711430253E-14</v>
      </c>
      <c r="BF80" s="14">
        <f t="shared" si="91"/>
        <v>7.3222115536967035E-13</v>
      </c>
      <c r="BG80" s="22">
        <f t="shared" si="61"/>
        <v>1.3525069634579169E-12</v>
      </c>
      <c r="BH80" s="62">
        <f t="shared" si="62"/>
        <v>293.33333333333468</v>
      </c>
      <c r="BI80" s="62">
        <f ca="1">AVERAGE(OFFSET($BH$3,0,0,'Données projet'!$E$11+1,1))-AVERAGE(OFFSET($H$3,0,0,'Données projet'!$E$11+1,1))</f>
        <v>258.10018111196456</v>
      </c>
      <c r="BJ80" s="62">
        <f t="shared" si="92"/>
        <v>277.07615193566789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105.2493945584386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105.2493945584386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34.313760000000038</v>
      </c>
      <c r="D81" s="12">
        <f t="shared" si="86"/>
        <v>10.47832496256212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345.76346286890089</v>
      </c>
      <c r="H81" s="70">
        <f t="shared" si="56"/>
        <v>371.34621464312909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-1.1368683772161603E-13</v>
      </c>
      <c r="O81" s="14">
        <f>N81*VLOOKUP('Données projet'!$B$9,Paramètres!$A$1:$I$89,3,0)*VLOOKUP('Données projet'!$B$9,Paramètres!$A$1:$I$89,5,0)</f>
        <v>-8.3355189417488869E-14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352.38614056474506</v>
      </c>
      <c r="T81" s="62">
        <f t="shared" si="88"/>
        <v>378.20947420822085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138.71896324436258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138.71896324436258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4.5224624045658861E-14</v>
      </c>
      <c r="AK81" s="14">
        <f t="shared" si="89"/>
        <v>7.4514601661523691E-13</v>
      </c>
      <c r="AL81" s="22">
        <f t="shared" si="58"/>
        <v>1.3765621991510601E-12</v>
      </c>
      <c r="AM81" s="62">
        <f t="shared" si="59"/>
        <v>293.33333333333468</v>
      </c>
      <c r="AN81" s="62">
        <f ca="1">AVERAGE(OFFSET($AM$3,0,0,'Données projet'!$E$10+1,1))-AVERAGE(OFFSET($H$3,0,0,'Données projet'!$E$10+1,1))</f>
        <v>263.69035859639422</v>
      </c>
      <c r="AO81" s="62">
        <f t="shared" si="90"/>
        <v>283.08545363666826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129.7257932544733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129.7257932544733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5.6843418860808015E-14</v>
      </c>
      <c r="BE81" s="14">
        <f>BD81*VLOOKUP('Données projet'!$B$11,Paramètres!$A$1:$I$89,3,0)*VLOOKUP('Données projet'!$B$11,Paramètres!$A$1:$I$89,5,0)</f>
        <v>4.4337866711430253E-14</v>
      </c>
      <c r="BF81" s="14">
        <f t="shared" si="91"/>
        <v>7.3222115536967035E-13</v>
      </c>
      <c r="BG81" s="22">
        <f t="shared" si="61"/>
        <v>1.3525069634579169E-12</v>
      </c>
      <c r="BH81" s="62">
        <f t="shared" si="62"/>
        <v>293.33333333333468</v>
      </c>
      <c r="BI81" s="62">
        <f ca="1">AVERAGE(OFFSET($BH$3,0,0,'Données projet'!$E$11+1,1))-AVERAGE(OFFSET($H$3,0,0,'Données projet'!$E$11+1,1))</f>
        <v>258.10018111196456</v>
      </c>
      <c r="BJ81" s="62">
        <f t="shared" si="92"/>
        <v>277.07615193566789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103.18551812693948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103.18551812693948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34.753680000000038</v>
      </c>
      <c r="D82" s="12">
        <f t="shared" si="86"/>
        <v>10.596937427931287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350.07494154894357</v>
      </c>
      <c r="H82" s="70">
        <f t="shared" si="56"/>
        <v>372.31899202031371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-1.1368683772161603E-13</v>
      </c>
      <c r="O82" s="14">
        <f>N82*VLOOKUP('Données projet'!$B$9,Paramètres!$A$1:$I$89,3,0)*VLOOKUP('Données projet'!$B$9,Paramètres!$A$1:$I$89,5,0)</f>
        <v>-8.3355189417488869E-14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352.38614056474506</v>
      </c>
      <c r="T82" s="62">
        <f t="shared" si="88"/>
        <v>378.20947420822085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135.99876898535365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135.99876898535365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4.5224624045658861E-14</v>
      </c>
      <c r="AK82" s="14">
        <f t="shared" si="89"/>
        <v>7.4514601661523691E-13</v>
      </c>
      <c r="AL82" s="22">
        <f t="shared" si="58"/>
        <v>1.3765621991510601E-12</v>
      </c>
      <c r="AM82" s="62">
        <f t="shared" si="59"/>
        <v>293.33333333333468</v>
      </c>
      <c r="AN82" s="62">
        <f ca="1">AVERAGE(OFFSET($AM$3,0,0,'Données projet'!$E$10+1,1))-AVERAGE(OFFSET($H$3,0,0,'Données projet'!$E$10+1,1))</f>
        <v>263.69035859639422</v>
      </c>
      <c r="AO82" s="62">
        <f t="shared" si="90"/>
        <v>283.08545363666826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127.18194957367403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127.18194957367403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5.6843418860808015E-14</v>
      </c>
      <c r="BE82" s="14">
        <f>BD82*VLOOKUP('Données projet'!$B$11,Paramètres!$A$1:$I$89,3,0)*VLOOKUP('Données projet'!$B$11,Paramètres!$A$1:$I$89,5,0)</f>
        <v>4.4337866711430253E-14</v>
      </c>
      <c r="BF82" s="14">
        <f t="shared" si="91"/>
        <v>7.3222115536967035E-13</v>
      </c>
      <c r="BG82" s="22">
        <f t="shared" si="61"/>
        <v>1.3525069634579169E-12</v>
      </c>
      <c r="BH82" s="62">
        <f t="shared" si="62"/>
        <v>293.33333333333468</v>
      </c>
      <c r="BI82" s="62">
        <f ca="1">AVERAGE(OFFSET($BH$3,0,0,'Données projet'!$E$11+1,1))-AVERAGE(OFFSET($H$3,0,0,'Données projet'!$E$11+1,1))</f>
        <v>258.10018111196456</v>
      </c>
      <c r="BJ82" s="62">
        <f t="shared" si="92"/>
        <v>277.07615193566789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101.16211305342175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101.16211305342175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35.193600000000039</v>
      </c>
      <c r="D83" s="12">
        <f t="shared" si="86"/>
        <v>10.715375251348396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354.38507211567213</v>
      </c>
      <c r="H83" s="70">
        <f t="shared" si="56"/>
        <v>373.29146522943182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-1.1368683772161603E-13</v>
      </c>
      <c r="O83" s="14">
        <f>N83*VLOOKUP('Données projet'!$B$9,Paramètres!$A$1:$I$89,3,0)*VLOOKUP('Données projet'!$B$9,Paramètres!$A$1:$I$89,5,0)</f>
        <v>-8.3355189417488869E-14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352.38614056474506</v>
      </c>
      <c r="T83" s="62">
        <f t="shared" si="88"/>
        <v>378.20947420822085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133.33191607660922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133.33191607660922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4.5224624045658861E-14</v>
      </c>
      <c r="AK83" s="14">
        <f t="shared" si="89"/>
        <v>7.4514601661523691E-13</v>
      </c>
      <c r="AL83" s="22">
        <f t="shared" si="58"/>
        <v>1.3765621991510601E-12</v>
      </c>
      <c r="AM83" s="62">
        <f t="shared" si="59"/>
        <v>293.33333333333468</v>
      </c>
      <c r="AN83" s="62">
        <f ca="1">AVERAGE(OFFSET($AM$3,0,0,'Données projet'!$E$10+1,1))-AVERAGE(OFFSET($H$3,0,0,'Données projet'!$E$10+1,1))</f>
        <v>263.69035859639422</v>
      </c>
      <c r="AO83" s="62">
        <f t="shared" si="90"/>
        <v>283.08545363666826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124.6879891158638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124.6879891158638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5.6843418860808015E-14</v>
      </c>
      <c r="BE83" s="14">
        <f>BD83*VLOOKUP('Données projet'!$B$11,Paramètres!$A$1:$I$89,3,0)*VLOOKUP('Données projet'!$B$11,Paramètres!$A$1:$I$89,5,0)</f>
        <v>4.4337866711430253E-14</v>
      </c>
      <c r="BF83" s="14">
        <f t="shared" si="91"/>
        <v>7.3222115536967035E-13</v>
      </c>
      <c r="BG83" s="22">
        <f t="shared" si="61"/>
        <v>1.3525069634579169E-12</v>
      </c>
      <c r="BH83" s="62">
        <f t="shared" si="62"/>
        <v>293.33333333333468</v>
      </c>
      <c r="BI83" s="62">
        <f ca="1">AVERAGE(OFFSET($BH$3,0,0,'Données projet'!$E$11+1,1))-AVERAGE(OFFSET($H$3,0,0,'Données projet'!$E$11+1,1))</f>
        <v>258.10018111196456</v>
      </c>
      <c r="BJ83" s="62">
        <f t="shared" si="92"/>
        <v>277.07615193566789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99.178385719240467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99.178385719240467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35.63352000000004</v>
      </c>
      <c r="D84" s="12">
        <f t="shared" si="86"/>
        <v>10.833640868297293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358.69387336931277</v>
      </c>
      <c r="H84" s="70">
        <f t="shared" si="56"/>
        <v>374.2636385122845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-1.1368683772161603E-13</v>
      </c>
      <c r="O84" s="14">
        <f>N84*VLOOKUP('Données projet'!$B$9,Paramètres!$A$1:$I$89,3,0)*VLOOKUP('Données projet'!$B$9,Paramètres!$A$1:$I$89,5,0)</f>
        <v>-8.3355189417488869E-14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352.38614056474506</v>
      </c>
      <c r="T84" s="62">
        <f t="shared" si="88"/>
        <v>378.20947420822085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130.7173585267856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130.7173585267856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4.5224624045658861E-14</v>
      </c>
      <c r="AK84" s="14">
        <f t="shared" si="89"/>
        <v>7.4514601661523691E-13</v>
      </c>
      <c r="AL84" s="22">
        <f t="shared" si="58"/>
        <v>1.3765621991510601E-12</v>
      </c>
      <c r="AM84" s="62">
        <f t="shared" si="59"/>
        <v>293.33333333333468</v>
      </c>
      <c r="AN84" s="62">
        <f ca="1">AVERAGE(OFFSET($AM$3,0,0,'Données projet'!$E$10+1,1))-AVERAGE(OFFSET($H$3,0,0,'Données projet'!$E$10+1,1))</f>
        <v>263.69035859639422</v>
      </c>
      <c r="AO84" s="62">
        <f t="shared" si="90"/>
        <v>283.08545363666826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122.24293370146555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122.24293370146555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4.4337866711430253E-14</v>
      </c>
      <c r="BF84" s="14">
        <f t="shared" si="91"/>
        <v>7.3222115536967035E-13</v>
      </c>
      <c r="BG84" s="22">
        <f t="shared" si="61"/>
        <v>1.3525069634579169E-12</v>
      </c>
      <c r="BH84" s="62">
        <f t="shared" si="62"/>
        <v>293.33333333333468</v>
      </c>
      <c r="BI84" s="62">
        <f ca="1">AVERAGE(OFFSET($BH$3,0,0,'Données projet'!$E$11+1,1))-AVERAGE(OFFSET($H$3,0,0,'Données projet'!$E$11+1,1))</f>
        <v>258.10018111196456</v>
      </c>
      <c r="BJ84" s="62">
        <f t="shared" si="92"/>
        <v>277.07615193566789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97.233558068128275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97.233558068128275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36.073440000000041</v>
      </c>
      <c r="D85" s="12">
        <f t="shared" si="86"/>
        <v>10.951736650667446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363.00136361918766</v>
      </c>
      <c r="H85" s="70">
        <f t="shared" si="56"/>
        <v>375.23551599991254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-1.1368683772161603E-13</v>
      </c>
      <c r="O85" s="14">
        <f>N85*VLOOKUP('Données projet'!$B$9,Paramètres!$A$1:$I$89,3,0)*VLOOKUP('Données projet'!$B$9,Paramètres!$A$1:$I$89,5,0)</f>
        <v>-8.3355189417488869E-14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352.38614056474506</v>
      </c>
      <c r="T85" s="62">
        <f t="shared" si="88"/>
        <v>378.20947420822085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128.15407085579139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128.15407085579139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4.5224624045658861E-14</v>
      </c>
      <c r="AK85" s="14">
        <f t="shared" si="89"/>
        <v>7.4514601661523691E-13</v>
      </c>
      <c r="AL85" s="22">
        <f t="shared" si="58"/>
        <v>1.3765621991510601E-12</v>
      </c>
      <c r="AM85" s="62">
        <f t="shared" si="59"/>
        <v>293.33333333333468</v>
      </c>
      <c r="AN85" s="62">
        <f ca="1">AVERAGE(OFFSET($AM$3,0,0,'Données projet'!$E$10+1,1))-AVERAGE(OFFSET($H$3,0,0,'Données projet'!$E$10+1,1))</f>
        <v>263.69035859639422</v>
      </c>
      <c r="AO85" s="62">
        <f t="shared" si="90"/>
        <v>283.08545363666826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119.84582433240709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119.84582433240709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4.4337866711430253E-14</v>
      </c>
      <c r="BF85" s="14">
        <f t="shared" si="91"/>
        <v>7.3222115536967035E-13</v>
      </c>
      <c r="BG85" s="22">
        <f t="shared" si="61"/>
        <v>1.3525069634579169E-12</v>
      </c>
      <c r="BH85" s="62">
        <f t="shared" si="62"/>
        <v>293.33333333333468</v>
      </c>
      <c r="BI85" s="62">
        <f ca="1">AVERAGE(OFFSET($BH$3,0,0,'Données projet'!$E$11+1,1))-AVERAGE(OFFSET($H$3,0,0,'Données projet'!$E$11+1,1))</f>
        <v>258.10018111196456</v>
      </c>
      <c r="BJ85" s="62">
        <f t="shared" si="92"/>
        <v>277.07615193566789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95.326867301026653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95.326867301026653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36.513360000000041</v>
      </c>
      <c r="D86" s="12">
        <f t="shared" si="86"/>
        <v>11.069664909169337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367.30756070236015</v>
      </c>
      <c r="H86" s="70">
        <f t="shared" si="56"/>
        <v>376.20710171680332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-1.1368683772161603E-13</v>
      </c>
      <c r="O86" s="14">
        <f>N86*VLOOKUP('Données projet'!$B$9,Paramètres!$A$1:$I$89,3,0)*VLOOKUP('Données projet'!$B$9,Paramètres!$A$1:$I$89,5,0)</f>
        <v>-8.3355189417488869E-14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352.38614056474506</v>
      </c>
      <c r="T86" s="62">
        <f t="shared" si="88"/>
        <v>378.20947420822085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125.64104769257426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125.64104769257426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4.5224624045658861E-14</v>
      </c>
      <c r="AK86" s="14">
        <f t="shared" si="89"/>
        <v>7.4514601661523691E-13</v>
      </c>
      <c r="AL86" s="22">
        <f t="shared" si="58"/>
        <v>1.3765621991510601E-12</v>
      </c>
      <c r="AM86" s="62">
        <f t="shared" si="59"/>
        <v>293.33333333333468</v>
      </c>
      <c r="AN86" s="62">
        <f ca="1">AVERAGE(OFFSET($AM$3,0,0,'Données projet'!$E$10+1,1))-AVERAGE(OFFSET($H$3,0,0,'Données projet'!$E$10+1,1))</f>
        <v>263.69035859639422</v>
      </c>
      <c r="AO86" s="62">
        <f t="shared" si="90"/>
        <v>283.08545363666826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117.49572081598353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117.49572081598353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4.4337866711430253E-14</v>
      </c>
      <c r="BF86" s="14">
        <f t="shared" si="91"/>
        <v>7.3222115536967035E-13</v>
      </c>
      <c r="BG86" s="22">
        <f t="shared" si="61"/>
        <v>1.3525069634579169E-12</v>
      </c>
      <c r="BH86" s="62">
        <f t="shared" si="62"/>
        <v>293.33333333333468</v>
      </c>
      <c r="BI86" s="62">
        <f ca="1">AVERAGE(OFFSET($BH$3,0,0,'Données projet'!$E$11+1,1))-AVERAGE(OFFSET($H$3,0,0,'Données projet'!$E$11+1,1))</f>
        <v>258.10018111196456</v>
      </c>
      <c r="BJ86" s="62">
        <f t="shared" si="92"/>
        <v>277.07615193566789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93.457565576901359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93.457565576901359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36.953280000000042</v>
      </c>
      <c r="D87" s="12">
        <f t="shared" si="86"/>
        <v>11.18742789563017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371.61248200135606</v>
      </c>
      <c r="H87" s="70">
        <f t="shared" si="56"/>
        <v>377.17839958488923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-1.1368683772161603E-13</v>
      </c>
      <c r="O87" s="14">
        <f>N87*VLOOKUP('Données projet'!$B$9,Paramètres!$A$1:$I$89,3,0)*VLOOKUP('Données projet'!$B$9,Paramètres!$A$1:$I$89,5,0)</f>
        <v>-8.3355189417488869E-14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352.38614056474506</v>
      </c>
      <c r="T87" s="62">
        <f t="shared" si="88"/>
        <v>378.20947420822085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123.17730338079505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123.17730338079505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4.5224624045658861E-14</v>
      </c>
      <c r="AK87" s="14">
        <f t="shared" si="89"/>
        <v>7.4514601661523691E-13</v>
      </c>
      <c r="AL87" s="22">
        <f t="shared" si="58"/>
        <v>1.3765621991510601E-12</v>
      </c>
      <c r="AM87" s="62">
        <f t="shared" si="59"/>
        <v>293.33333333333468</v>
      </c>
      <c r="AN87" s="62">
        <f ca="1">AVERAGE(OFFSET($AM$3,0,0,'Données projet'!$E$10+1,1))-AVERAGE(OFFSET($H$3,0,0,'Données projet'!$E$10+1,1))</f>
        <v>263.69035859639422</v>
      </c>
      <c r="AO87" s="62">
        <f t="shared" si="90"/>
        <v>283.08545363666826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115.19170139609543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115.19170139609543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4.4337866711430253E-14</v>
      </c>
      <c r="BF87" s="14">
        <f t="shared" si="91"/>
        <v>7.3222115536967035E-13</v>
      </c>
      <c r="BG87" s="22">
        <f t="shared" si="61"/>
        <v>1.3525069634579169E-12</v>
      </c>
      <c r="BH87" s="62">
        <f t="shared" si="62"/>
        <v>293.33333333333468</v>
      </c>
      <c r="BI87" s="62">
        <f ca="1">AVERAGE(OFFSET($BH$3,0,0,'Données projet'!$E$11+1,1))-AVERAGE(OFFSET($H$3,0,0,'Données projet'!$E$11+1,1))</f>
        <v>258.10018111196456</v>
      </c>
      <c r="BJ87" s="62">
        <f t="shared" si="92"/>
        <v>277.07615193566789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91.624919719424696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91.624919719424696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37.393200000000043</v>
      </c>
      <c r="D88" s="12">
        <f t="shared" si="86"/>
        <v>11.305027805177145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375.91614446101693</v>
      </c>
      <c r="H88" s="70">
        <f t="shared" si="56"/>
        <v>378.14941342735028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-1.1368683772161603E-13</v>
      </c>
      <c r="O88" s="14">
        <f>N88*VLOOKUP('Données projet'!$B$9,Paramètres!$A$1:$I$89,3,0)*VLOOKUP('Données projet'!$B$9,Paramètres!$A$1:$I$89,5,0)</f>
        <v>-8.3355189417488869E-14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352.38614056474506</v>
      </c>
      <c r="T88" s="62">
        <f t="shared" si="88"/>
        <v>378.20947420822085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120.76187159223419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120.76187159223419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4.5224624045658861E-14</v>
      </c>
      <c r="AK88" s="14">
        <f t="shared" si="89"/>
        <v>7.4514601661523691E-13</v>
      </c>
      <c r="AL88" s="22">
        <f t="shared" si="58"/>
        <v>1.3765621991510601E-12</v>
      </c>
      <c r="AM88" s="62">
        <f t="shared" si="59"/>
        <v>293.33333333333468</v>
      </c>
      <c r="AN88" s="62">
        <f ca="1">AVERAGE(OFFSET($AM$3,0,0,'Données projet'!$E$10+1,1))-AVERAGE(OFFSET($H$3,0,0,'Données projet'!$E$10+1,1))</f>
        <v>263.69035859639422</v>
      </c>
      <c r="AO88" s="62">
        <f t="shared" si="90"/>
        <v>283.08545363666826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112.93286239171825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112.93286239171825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4.4337866711430253E-14</v>
      </c>
      <c r="BF88" s="14">
        <f t="shared" si="91"/>
        <v>7.3222115536967035E-13</v>
      </c>
      <c r="BG88" s="22">
        <f t="shared" si="61"/>
        <v>1.3525069634579169E-12</v>
      </c>
      <c r="BH88" s="62">
        <f t="shared" si="62"/>
        <v>293.33333333333468</v>
      </c>
      <c r="BI88" s="62">
        <f ca="1">AVERAGE(OFFSET($BH$3,0,0,'Données projet'!$E$11+1,1))-AVERAGE(OFFSET($H$3,0,0,'Données projet'!$E$11+1,1))</f>
        <v>258.10018111196456</v>
      </c>
      <c r="BJ88" s="62">
        <f t="shared" si="92"/>
        <v>277.07615193566789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89.828210929409551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89.828210929409551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37.833120000000044</v>
      </c>
      <c r="D89" s="12">
        <f t="shared" si="86"/>
        <v>11.422466778315025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380.21856460453745</v>
      </c>
      <c r="H89" s="70">
        <f t="shared" si="56"/>
        <v>379.12014697223208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-1.1368683772161603E-13</v>
      </c>
      <c r="O89" s="14">
        <f>N89*VLOOKUP('Données projet'!$B$9,Paramètres!$A$1:$I$89,3,0)*VLOOKUP('Données projet'!$B$9,Paramètres!$A$1:$I$89,5,0)</f>
        <v>-8.3355189417488869E-14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352.38614056474506</v>
      </c>
      <c r="T89" s="62">
        <f t="shared" si="88"/>
        <v>378.20947420822085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118.39380494777907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118.39380494777907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4.5224624045658861E-14</v>
      </c>
      <c r="AK89" s="14">
        <f t="shared" si="89"/>
        <v>7.4514601661523691E-13</v>
      </c>
      <c r="AL89" s="22">
        <f t="shared" si="58"/>
        <v>1.3765621991510601E-12</v>
      </c>
      <c r="AM89" s="62">
        <f t="shared" si="59"/>
        <v>293.33333333333468</v>
      </c>
      <c r="AN89" s="62">
        <f ca="1">AVERAGE(OFFSET($AM$3,0,0,'Données projet'!$E$10+1,1))-AVERAGE(OFFSET($H$3,0,0,'Données projet'!$E$10+1,1))</f>
        <v>263.69035859639422</v>
      </c>
      <c r="AO89" s="62">
        <f t="shared" si="90"/>
        <v>283.08545363666826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110.71831784246115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110.71831784246115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4.4337866711430253E-14</v>
      </c>
      <c r="BF89" s="14">
        <f t="shared" si="91"/>
        <v>7.3222115536967035E-13</v>
      </c>
      <c r="BG89" s="22">
        <f t="shared" si="61"/>
        <v>1.3525069634579169E-12</v>
      </c>
      <c r="BH89" s="62">
        <f t="shared" si="62"/>
        <v>293.33333333333468</v>
      </c>
      <c r="BI89" s="62">
        <f ca="1">AVERAGE(OFFSET($BH$3,0,0,'Données projet'!$E$11+1,1))-AVERAGE(OFFSET($H$3,0,0,'Données projet'!$E$11+1,1))</f>
        <v>258.10018111196456</v>
      </c>
      <c r="BJ89" s="62">
        <f t="shared" si="92"/>
        <v>277.07615193566789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88.066734502882454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88.066734502882454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38.273040000000044</v>
      </c>
      <c r="D90" s="12">
        <f t="shared" si="86"/>
        <v>11.539746902904355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384.51975854873575</v>
      </c>
      <c r="H90" s="70">
        <f t="shared" si="56"/>
        <v>380.0906038558918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-1.1368683772161603E-13</v>
      </c>
      <c r="O90" s="14">
        <f>N90*VLOOKUP('Données projet'!$B$9,Paramètres!$A$1:$I$89,3,0)*VLOOKUP('Données projet'!$B$9,Paramètres!$A$1:$I$89,5,0)</f>
        <v>-8.3355189417488869E-14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352.38614056474506</v>
      </c>
      <c r="T90" s="62">
        <f t="shared" si="88"/>
        <v>378.20947420822085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116.07217464584369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116.07217464584369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4.5224624045658861E-14</v>
      </c>
      <c r="AK90" s="14">
        <f t="shared" si="89"/>
        <v>7.4514601661523691E-13</v>
      </c>
      <c r="AL90" s="22">
        <f t="shared" si="58"/>
        <v>1.3765621991510601E-12</v>
      </c>
      <c r="AM90" s="62">
        <f t="shared" si="59"/>
        <v>293.33333333333468</v>
      </c>
      <c r="AN90" s="62">
        <f ca="1">AVERAGE(OFFSET($AM$3,0,0,'Données projet'!$E$10+1,1))-AVERAGE(OFFSET($H$3,0,0,'Données projet'!$E$10+1,1))</f>
        <v>263.69035859639422</v>
      </c>
      <c r="AO90" s="62">
        <f t="shared" si="90"/>
        <v>283.08545363666826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108.54719916107618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108.54719916107618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4.4337866711430253E-14</v>
      </c>
      <c r="BF90" s="14">
        <f t="shared" si="91"/>
        <v>7.3222115536967035E-13</v>
      </c>
      <c r="BG90" s="22">
        <f t="shared" si="61"/>
        <v>1.3525069634579169E-12</v>
      </c>
      <c r="BH90" s="62">
        <f t="shared" si="62"/>
        <v>293.33333333333468</v>
      </c>
      <c r="BI90" s="62">
        <f ca="1">AVERAGE(OFFSET($BH$3,0,0,'Données projet'!$E$11+1,1))-AVERAGE(OFFSET($H$3,0,0,'Données projet'!$E$11+1,1))</f>
        <v>258.10018111196456</v>
      </c>
      <c r="BJ90" s="62">
        <f t="shared" si="92"/>
        <v>277.07615193566789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86.339799554685015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86.339799554685015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38.712960000000045</v>
      </c>
      <c r="D91" s="12">
        <f t="shared" si="86"/>
        <v>11.656870216046109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388.81974201860186</v>
      </c>
      <c r="H91" s="70">
        <f t="shared" si="56"/>
        <v>381.06078762628033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-1.1368683772161603E-13</v>
      </c>
      <c r="O91" s="14">
        <f>N91*VLOOKUP('Données projet'!$B$9,Paramètres!$A$1:$I$89,3,0)*VLOOKUP('Données projet'!$B$9,Paramètres!$A$1:$I$89,5,0)</f>
        <v>-8.3355189417488869E-14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352.38614056474506</v>
      </c>
      <c r="T91" s="62">
        <f t="shared" si="88"/>
        <v>378.20947420822085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113.79607009807459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113.79607009807459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4.5224624045658861E-14</v>
      </c>
      <c r="AK91" s="14">
        <f t="shared" si="89"/>
        <v>7.4514601661523691E-13</v>
      </c>
      <c r="AL91" s="22">
        <f t="shared" si="58"/>
        <v>1.3765621991510601E-12</v>
      </c>
      <c r="AM91" s="62">
        <f t="shared" si="59"/>
        <v>293.33333333333468</v>
      </c>
      <c r="AN91" s="62">
        <f ca="1">AVERAGE(OFFSET($AM$3,0,0,'Données projet'!$E$10+1,1))-AVERAGE(OFFSET($H$3,0,0,'Données projet'!$E$10+1,1))</f>
        <v>263.69035859639422</v>
      </c>
      <c r="AO91" s="62">
        <f t="shared" si="90"/>
        <v>283.08545363666826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106.41865479278154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106.41865479278154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4.4337866711430253E-14</v>
      </c>
      <c r="BF91" s="14">
        <f t="shared" si="91"/>
        <v>7.3222115536967035E-13</v>
      </c>
      <c r="BG91" s="22">
        <f t="shared" si="61"/>
        <v>1.3525069634579169E-12</v>
      </c>
      <c r="BH91" s="62">
        <f t="shared" si="62"/>
        <v>293.33333333333468</v>
      </c>
      <c r="BI91" s="62">
        <f ca="1">AVERAGE(OFFSET($BH$3,0,0,'Données projet'!$E$11+1,1))-AVERAGE(OFFSET($H$3,0,0,'Données projet'!$E$11+1,1))</f>
        <v>258.10018111196456</v>
      </c>
      <c r="BJ91" s="62">
        <f t="shared" si="92"/>
        <v>277.07615193566789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84.646728747495416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84.646728747495416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39.152880000000046</v>
      </c>
      <c r="D92" s="12">
        <f t="shared" si="86"/>
        <v>11.773838705878219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393.11853036116554</v>
      </c>
      <c r="H92" s="70">
        <f t="shared" si="56"/>
        <v>382.03070174607126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-1.1368683772161603E-13</v>
      </c>
      <c r="O92" s="14">
        <f>N92*VLOOKUP('Données projet'!$B$9,Paramètres!$A$1:$I$89,3,0)*VLOOKUP('Données projet'!$B$9,Paramètres!$A$1:$I$89,5,0)</f>
        <v>-8.3355189417488869E-14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352.38614056474506</v>
      </c>
      <c r="T92" s="62">
        <f t="shared" si="88"/>
        <v>378.20947420822085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111.56459857220057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111.56459857220057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4.5224624045658861E-14</v>
      </c>
      <c r="AK92" s="14">
        <f t="shared" si="89"/>
        <v>7.4514601661523691E-13</v>
      </c>
      <c r="AL92" s="22">
        <f t="shared" si="58"/>
        <v>1.3765621991510601E-12</v>
      </c>
      <c r="AM92" s="62">
        <f t="shared" si="59"/>
        <v>293.33333333333468</v>
      </c>
      <c r="AN92" s="62">
        <f ca="1">AVERAGE(OFFSET($AM$3,0,0,'Données projet'!$E$10+1,1))-AVERAGE(OFFSET($H$3,0,0,'Données projet'!$E$10+1,1))</f>
        <v>263.69035859639422</v>
      </c>
      <c r="AO92" s="62">
        <f t="shared" si="90"/>
        <v>283.08545363666826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104.33184988126528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104.33184988126528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4.4337866711430253E-14</v>
      </c>
      <c r="BF92" s="14">
        <f t="shared" si="91"/>
        <v>7.3222115536967035E-13</v>
      </c>
      <c r="BG92" s="22">
        <f t="shared" si="61"/>
        <v>1.3525069634579169E-12</v>
      </c>
      <c r="BH92" s="62">
        <f t="shared" si="62"/>
        <v>293.33333333333468</v>
      </c>
      <c r="BI92" s="62">
        <f ca="1">AVERAGE(OFFSET($BH$3,0,0,'Données projet'!$E$11+1,1))-AVERAGE(OFFSET($H$3,0,0,'Données projet'!$E$11+1,1))</f>
        <v>258.10018111196456</v>
      </c>
      <c r="BJ92" s="62">
        <f t="shared" si="92"/>
        <v>277.07615193566789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82.986858026163588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82.986858026163588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39.592800000000047</v>
      </c>
      <c r="D93" s="12">
        <f t="shared" si="86"/>
        <v>11.890654313289112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397.41613855872339</v>
      </c>
      <c r="H93" s="70">
        <f t="shared" si="56"/>
        <v>383.00034959564528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-1.1368683772161603E-13</v>
      </c>
      <c r="O93" s="14">
        <f>N93*VLOOKUP('Données projet'!$B$9,Paramètres!$A$1:$I$89,3,0)*VLOOKUP('Données projet'!$B$9,Paramètres!$A$1:$I$89,5,0)</f>
        <v>-8.3355189417488869E-14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352.38614056474506</v>
      </c>
      <c r="T93" s="62">
        <f t="shared" si="88"/>
        <v>378.20947420822085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109.3768848418857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109.3768848418857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4.5224624045658861E-14</v>
      </c>
      <c r="AK93" s="14">
        <f t="shared" si="89"/>
        <v>7.4514601661523691E-13</v>
      </c>
      <c r="AL93" s="22">
        <f t="shared" si="58"/>
        <v>1.3765621991510601E-12</v>
      </c>
      <c r="AM93" s="62">
        <f t="shared" si="59"/>
        <v>293.33333333333468</v>
      </c>
      <c r="AN93" s="62">
        <f ca="1">AVERAGE(OFFSET($AM$3,0,0,'Données projet'!$E$10+1,1))-AVERAGE(OFFSET($H$3,0,0,'Données projet'!$E$10+1,1))</f>
        <v>263.69035859639422</v>
      </c>
      <c r="AO93" s="62">
        <f t="shared" si="90"/>
        <v>283.08545363666826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102.28596594123856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102.28596594123856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4.4337866711430253E-14</v>
      </c>
      <c r="BF93" s="14">
        <f t="shared" si="91"/>
        <v>7.3222115536967035E-13</v>
      </c>
      <c r="BG93" s="22">
        <f t="shared" si="61"/>
        <v>1.3525069634579169E-12</v>
      </c>
      <c r="BH93" s="62">
        <f t="shared" si="62"/>
        <v>293.33333333333468</v>
      </c>
      <c r="BI93" s="62">
        <f ca="1">AVERAGE(OFFSET($BH$3,0,0,'Données projet'!$E$11+1,1))-AVERAGE(OFFSET($H$3,0,0,'Données projet'!$E$11+1,1))</f>
        <v>258.10018111196456</v>
      </c>
      <c r="BJ93" s="62">
        <f t="shared" si="92"/>
        <v>277.07615193566789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81.359536357255905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81.359536357255905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40.032720000000047</v>
      </c>
      <c r="D94" s="12">
        <f t="shared" si="86"/>
        <v>12.007318933552847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401.7125812414609</v>
      </c>
      <c r="H94" s="70">
        <f t="shared" si="56"/>
        <v>383.96973447593791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-1.1368683772161603E-13</v>
      </c>
      <c r="O94" s="14">
        <f>N94*VLOOKUP('Données projet'!$B$9,Paramètres!$A$1:$I$89,3,0)*VLOOKUP('Données projet'!$B$9,Paramètres!$A$1:$I$89,5,0)</f>
        <v>-8.3355189417488869E-14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352.38614056474506</v>
      </c>
      <c r="T94" s="62">
        <f t="shared" si="88"/>
        <v>378.20947420822085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107.23207084344868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107.23207084344868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4.5224624045658861E-14</v>
      </c>
      <c r="AK94" s="14">
        <f t="shared" si="89"/>
        <v>7.4514601661523691E-13</v>
      </c>
      <c r="AL94" s="22">
        <f t="shared" si="58"/>
        <v>1.3765621991510601E-12</v>
      </c>
      <c r="AM94" s="62">
        <f t="shared" si="59"/>
        <v>293.33333333333468</v>
      </c>
      <c r="AN94" s="62">
        <f ca="1">AVERAGE(OFFSET($AM$3,0,0,'Données projet'!$E$10+1,1))-AVERAGE(OFFSET($H$3,0,0,'Données projet'!$E$10+1,1))</f>
        <v>263.69035859639422</v>
      </c>
      <c r="AO94" s="62">
        <f t="shared" si="90"/>
        <v>283.08545363666826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100.28020053740977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100.28020053740977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4.4337866711430253E-14</v>
      </c>
      <c r="BF94" s="14">
        <f t="shared" si="91"/>
        <v>7.3222115536967035E-13</v>
      </c>
      <c r="BG94" s="22">
        <f t="shared" si="61"/>
        <v>1.3525069634579169E-12</v>
      </c>
      <c r="BH94" s="62">
        <f t="shared" si="62"/>
        <v>293.33333333333468</v>
      </c>
      <c r="BI94" s="62">
        <f ca="1">AVERAGE(OFFSET($BH$3,0,0,'Données projet'!$E$11+1,1))-AVERAGE(OFFSET($H$3,0,0,'Données projet'!$E$11+1,1))</f>
        <v>258.10018111196456</v>
      </c>
      <c r="BJ94" s="62">
        <f t="shared" si="92"/>
        <v>277.07615193566789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79.764125473707296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79.764125473707296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40.472640000000048</v>
      </c>
      <c r="D95" s="12">
        <f t="shared" si="86"/>
        <v>12.123834417890372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406.00787269950501</v>
      </c>
      <c r="H95" s="70">
        <f t="shared" si="56"/>
        <v>384.9388596111591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-1.1368683772161603E-13</v>
      </c>
      <c r="O95" s="14">
        <f>N95*VLOOKUP('Données projet'!$B$9,Paramètres!$A$1:$I$89,3,0)*VLOOKUP('Données projet'!$B$9,Paramètres!$A$1:$I$89,5,0)</f>
        <v>-8.3355189417488869E-14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352.38614056474506</v>
      </c>
      <c r="T95" s="62">
        <f t="shared" si="88"/>
        <v>378.20947420822085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105.12931533931365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105.12931533931365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4.5224624045658861E-14</v>
      </c>
      <c r="AK95" s="14">
        <f t="shared" si="89"/>
        <v>7.4514601661523691E-13</v>
      </c>
      <c r="AL95" s="22">
        <f t="shared" si="58"/>
        <v>1.3765621991510601E-12</v>
      </c>
      <c r="AM95" s="62">
        <f t="shared" si="59"/>
        <v>293.33333333333468</v>
      </c>
      <c r="AN95" s="62">
        <f ca="1">AVERAGE(OFFSET($AM$3,0,0,'Données projet'!$E$10+1,1))-AVERAGE(OFFSET($H$3,0,0,'Données projet'!$E$10+1,1))</f>
        <v>263.69035859639422</v>
      </c>
      <c r="AO95" s="62">
        <f t="shared" si="90"/>
        <v>283.08545363666826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98.313766969753956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98.313766969753956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4.4337866711430253E-14</v>
      </c>
      <c r="BF95" s="14">
        <f t="shared" si="91"/>
        <v>7.3222115536967035E-13</v>
      </c>
      <c r="BG95" s="22">
        <f t="shared" si="61"/>
        <v>1.3525069634579169E-12</v>
      </c>
      <c r="BH95" s="62">
        <f t="shared" si="62"/>
        <v>293.33333333333468</v>
      </c>
      <c r="BI95" s="62">
        <f ca="1">AVERAGE(OFFSET($BH$3,0,0,'Données projet'!$E$11+1,1))-AVERAGE(OFFSET($H$3,0,0,'Données projet'!$E$11+1,1))</f>
        <v>258.10018111196456</v>
      </c>
      <c r="BJ95" s="62">
        <f t="shared" si="92"/>
        <v>277.07615193566789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78.199999624480512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78.199999624480512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40.912560000000049</v>
      </c>
      <c r="D96" s="12">
        <f t="shared" si="86"/>
        <v>12.24020257496093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410.30202689443564</v>
      </c>
      <c r="H96" s="70">
        <f t="shared" si="56"/>
        <v>385.90772815139036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-1.1368683772161603E-13</v>
      </c>
      <c r="O96" s="14">
        <f>N96*VLOOKUP('Données projet'!$B$9,Paramètres!$A$1:$I$89,3,0)*VLOOKUP('Données projet'!$B$9,Paramètres!$A$1:$I$89,5,0)</f>
        <v>-8.3355189417488869E-14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352.38614056474506</v>
      </c>
      <c r="T96" s="62">
        <f t="shared" si="88"/>
        <v>378.20947420822085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103.0677935880605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103.0677935880605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4.5224624045658861E-14</v>
      </c>
      <c r="AK96" s="14">
        <f t="shared" si="89"/>
        <v>7.4514601661523691E-13</v>
      </c>
      <c r="AL96" s="22">
        <f t="shared" si="58"/>
        <v>1.3765621991510601E-12</v>
      </c>
      <c r="AM96" s="62">
        <f t="shared" si="59"/>
        <v>293.33333333333468</v>
      </c>
      <c r="AN96" s="62">
        <f ca="1">AVERAGE(OFFSET($AM$3,0,0,'Données projet'!$E$10+1,1))-AVERAGE(OFFSET($H$3,0,0,'Données projet'!$E$10+1,1))</f>
        <v>263.69035859639422</v>
      </c>
      <c r="AO96" s="62">
        <f t="shared" si="90"/>
        <v>283.08545363666826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96.385893964953837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96.385893964953837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4.4337866711430253E-14</v>
      </c>
      <c r="BF96" s="14">
        <f t="shared" si="91"/>
        <v>7.3222115536967035E-13</v>
      </c>
      <c r="BG96" s="22">
        <f t="shared" si="61"/>
        <v>1.3525069634579169E-12</v>
      </c>
      <c r="BH96" s="62">
        <f t="shared" si="62"/>
        <v>293.33333333333468</v>
      </c>
      <c r="BI96" s="62">
        <f ca="1">AVERAGE(OFFSET($BH$3,0,0,'Données projet'!$E$11+1,1))-AVERAGE(OFFSET($H$3,0,0,'Données projet'!$E$11+1,1))</f>
        <v>258.10018111196456</v>
      </c>
      <c r="BJ96" s="62">
        <f t="shared" si="92"/>
        <v>277.07615193566789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76.666545329134507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76.666545329134507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41.35248000000005</v>
      </c>
      <c r="D97" s="12">
        <f t="shared" si="86"/>
        <v>12.356425172287532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414.59505747029016</v>
      </c>
      <c r="H97" s="70">
        <f t="shared" si="56"/>
        <v>386.87634317506752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-1.1368683772161603E-13</v>
      </c>
      <c r="O97" s="14">
        <f>N97*VLOOKUP('Données projet'!$B$9,Paramètres!$A$1:$I$89,3,0)*VLOOKUP('Données projet'!$B$9,Paramètres!$A$1:$I$89,5,0)</f>
        <v>-8.3355189417488869E-14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352.38614056474506</v>
      </c>
      <c r="T97" s="62">
        <f t="shared" si="88"/>
        <v>378.20947420822085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101.0466970209453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101.0466970209453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4.5224624045658861E-14</v>
      </c>
      <c r="AK97" s="14">
        <f t="shared" si="89"/>
        <v>7.4514601661523691E-13</v>
      </c>
      <c r="AL97" s="22">
        <f t="shared" si="58"/>
        <v>1.3765621991510601E-12</v>
      </c>
      <c r="AM97" s="62">
        <f t="shared" si="59"/>
        <v>293.33333333333468</v>
      </c>
      <c r="AN97" s="62">
        <f ca="1">AVERAGE(OFFSET($AM$3,0,0,'Données projet'!$E$10+1,1))-AVERAGE(OFFSET($H$3,0,0,'Données projet'!$E$10+1,1))</f>
        <v>263.69035859639422</v>
      </c>
      <c r="AO97" s="62">
        <f t="shared" si="90"/>
        <v>283.08545363666826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94.495825373891421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94.495825373891421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4.4337866711430253E-14</v>
      </c>
      <c r="BF97" s="14">
        <f t="shared" si="91"/>
        <v>7.3222115536967035E-13</v>
      </c>
      <c r="BG97" s="22">
        <f t="shared" si="61"/>
        <v>1.3525069634579169E-12</v>
      </c>
      <c r="BH97" s="62">
        <f t="shared" si="62"/>
        <v>293.33333333333468</v>
      </c>
      <c r="BI97" s="62">
        <f ca="1">AVERAGE(OFFSET($BH$3,0,0,'Données projet'!$E$11+1,1))-AVERAGE(OFFSET($H$3,0,0,'Données projet'!$E$11+1,1))</f>
        <v>258.10018111196456</v>
      </c>
      <c r="BJ97" s="62">
        <f t="shared" si="92"/>
        <v>277.07615193566789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75.163161137205464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75.163161137205464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41.79240000000005</v>
      </c>
      <c r="D98" s="12">
        <f t="shared" si="86"/>
        <v>12.472503937619983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418.88697776408452</v>
      </c>
      <c r="H98" s="70">
        <f t="shared" si="56"/>
        <v>387.84470769135487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-1.1368683772161603E-13</v>
      </c>
      <c r="O98" s="14">
        <f>N98*VLOOKUP('Données projet'!$B$9,Paramètres!$A$1:$I$89,3,0)*VLOOKUP('Données projet'!$B$9,Paramètres!$A$1:$I$89,5,0)</f>
        <v>-8.3355189417488869E-14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352.38614056474506</v>
      </c>
      <c r="T98" s="62">
        <f t="shared" si="88"/>
        <v>378.20947420822085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99.065232924764061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99.065232924764061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4.5224624045658861E-14</v>
      </c>
      <c r="AK98" s="14">
        <f t="shared" si="89"/>
        <v>7.4514601661523691E-13</v>
      </c>
      <c r="AL98" s="22">
        <f t="shared" si="58"/>
        <v>1.3765621991510601E-12</v>
      </c>
      <c r="AM98" s="62">
        <f t="shared" si="59"/>
        <v>293.33333333333468</v>
      </c>
      <c r="AN98" s="62">
        <f ca="1">AVERAGE(OFFSET($AM$3,0,0,'Données projet'!$E$10+1,1))-AVERAGE(OFFSET($H$3,0,0,'Données projet'!$E$10+1,1))</f>
        <v>263.69035859639422</v>
      </c>
      <c r="AO98" s="62">
        <f t="shared" si="90"/>
        <v>283.08545363666826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92.642819875071737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92.642819875071737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4.4337866711430253E-14</v>
      </c>
      <c r="BF98" s="14">
        <f t="shared" si="91"/>
        <v>7.3222115536967035E-13</v>
      </c>
      <c r="BG98" s="22">
        <f t="shared" si="61"/>
        <v>1.3525069634579169E-12</v>
      </c>
      <c r="BH98" s="62">
        <f t="shared" si="62"/>
        <v>293.33333333333468</v>
      </c>
      <c r="BI98" s="62">
        <f ca="1">AVERAGE(OFFSET($BH$3,0,0,'Données projet'!$E$11+1,1))-AVERAGE(OFFSET($H$3,0,0,'Données projet'!$E$11+1,1))</f>
        <v>258.10018111196456</v>
      </c>
      <c r="BJ98" s="62">
        <f t="shared" si="92"/>
        <v>277.07615193566789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73.689257392306345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73.689257392306345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42.232320000000051</v>
      </c>
      <c r="D99" s="12">
        <f t="shared" si="86"/>
        <v>12.588440560238929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423.17780081587983</v>
      </c>
      <c r="H99" s="70">
        <f t="shared" si="56"/>
        <v>388.81282464241622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-1.1368683772161603E-13</v>
      </c>
      <c r="O99" s="14">
        <f>N99*VLOOKUP('Données projet'!$B$9,Paramètres!$A$1:$I$89,3,0)*VLOOKUP('Données projet'!$B$9,Paramètres!$A$1:$I$89,5,0)</f>
        <v>-8.3355189417488869E-14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352.38614056474506</v>
      </c>
      <c r="T99" s="62">
        <f t="shared" si="88"/>
        <v>378.20947420822085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97.122624130935165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97.122624130935165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4.5224624045658861E-14</v>
      </c>
      <c r="AK99" s="14">
        <f t="shared" si="89"/>
        <v>7.4514601661523691E-13</v>
      </c>
      <c r="AL99" s="22">
        <f t="shared" si="58"/>
        <v>1.3765621991510601E-12</v>
      </c>
      <c r="AM99" s="62">
        <f t="shared" si="59"/>
        <v>293.33333333333468</v>
      </c>
      <c r="AN99" s="62">
        <f ca="1">AVERAGE(OFFSET($AM$3,0,0,'Données projet'!$E$10+1,1))-AVERAGE(OFFSET($H$3,0,0,'Données projet'!$E$10+1,1))</f>
        <v>263.69035859639422</v>
      </c>
      <c r="AO99" s="62">
        <f t="shared" si="90"/>
        <v>283.08545363666826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90.826150683862153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90.826150683862153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4.4337866711430253E-14</v>
      </c>
      <c r="BF99" s="14">
        <f t="shared" si="91"/>
        <v>7.3222115536967035E-13</v>
      </c>
      <c r="BG99" s="22">
        <f t="shared" si="61"/>
        <v>1.3525069634579169E-12</v>
      </c>
      <c r="BH99" s="62">
        <f t="shared" si="62"/>
        <v>293.33333333333468</v>
      </c>
      <c r="BI99" s="62">
        <f ca="1">AVERAGE(OFFSET($BH$3,0,0,'Données projet'!$E$11+1,1))-AVERAGE(OFFSET($H$3,0,0,'Données projet'!$E$11+1,1))</f>
        <v>258.10018111196456</v>
      </c>
      <c r="BJ99" s="62">
        <f t="shared" si="92"/>
        <v>277.07615193566789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72.244256000852175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72.244256000852175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42.672240000000052</v>
      </c>
      <c r="D100" s="12">
        <f t="shared" si="86"/>
        <v>12.704236692203981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427.46753937841714</v>
      </c>
      <c r="H100" s="70">
        <f t="shared" si="56"/>
        <v>389.78069690558868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-1.1368683772161603E-13</v>
      </c>
      <c r="O100" s="14">
        <f>N100*VLOOKUP('Données projet'!$B$9,Paramètres!$A$1:$I$89,3,0)*VLOOKUP('Données projet'!$B$9,Paramètres!$A$1:$I$89,5,0)</f>
        <v>-8.3355189417488869E-14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352.38614056474506</v>
      </c>
      <c r="T100" s="62">
        <f t="shared" si="88"/>
        <v>378.20947420822085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95.218108710678891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95.218108710678891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4.5224624045658861E-14</v>
      </c>
      <c r="AK100" s="14">
        <f t="shared" si="89"/>
        <v>7.4514601661523691E-13</v>
      </c>
      <c r="AL100" s="22">
        <f t="shared" si="58"/>
        <v>1.3765621991510601E-12</v>
      </c>
      <c r="AM100" s="62">
        <f t="shared" si="59"/>
        <v>293.33333333333468</v>
      </c>
      <c r="AN100" s="62">
        <f ca="1">AVERAGE(OFFSET($AM$3,0,0,'Données projet'!$E$10+1,1))-AVERAGE(OFFSET($H$3,0,0,'Données projet'!$E$10+1,1))</f>
        <v>263.69035859639422</v>
      </c>
      <c r="AO100" s="62">
        <f t="shared" si="90"/>
        <v>283.08545363666826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89.045105267433385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89.045105267433385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4.4337866711430253E-14</v>
      </c>
      <c r="BF100" s="14">
        <f t="shared" si="91"/>
        <v>7.3222115536967035E-13</v>
      </c>
      <c r="BG100" s="22">
        <f t="shared" si="61"/>
        <v>1.3525069634579169E-12</v>
      </c>
      <c r="BH100" s="62">
        <f t="shared" si="62"/>
        <v>293.33333333333468</v>
      </c>
      <c r="BI100" s="62">
        <f ca="1">AVERAGE(OFFSET($BH$3,0,0,'Données projet'!$E$11+1,1))-AVERAGE(OFFSET($H$3,0,0,'Données projet'!$E$11+1,1))</f>
        <v>258.10018111196456</v>
      </c>
      <c r="BJ100" s="62">
        <f t="shared" si="92"/>
        <v>277.07615193566789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70.827590205320604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70.827590205320604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43.112160000000053</v>
      </c>
      <c r="D101" s="12">
        <f t="shared" si="86"/>
        <v>12.819893949548909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431.75620592634283</v>
      </c>
      <c r="H101" s="70">
        <f t="shared" si="56"/>
        <v>390.74832729546438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-1.1368683772161603E-13</v>
      </c>
      <c r="O101" s="14">
        <f>N101*VLOOKUP('Données projet'!$B$9,Paramètres!$A$1:$I$89,3,0)*VLOOKUP('Données projet'!$B$9,Paramètres!$A$1:$I$89,5,0)</f>
        <v>-8.3355189417488869E-14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352.38614056474506</v>
      </c>
      <c r="T101" s="62">
        <f t="shared" si="88"/>
        <v>378.20947420822085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93.350939676174136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93.350939676174136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4.5224624045658861E-14</v>
      </c>
      <c r="AK101" s="14">
        <f t="shared" si="89"/>
        <v>7.4514601661523691E-13</v>
      </c>
      <c r="AL101" s="22">
        <f t="shared" si="58"/>
        <v>1.3765621991510601E-12</v>
      </c>
      <c r="AM101" s="62">
        <f t="shared" si="59"/>
        <v>293.33333333333468</v>
      </c>
      <c r="AN101" s="62">
        <f ca="1">AVERAGE(OFFSET($AM$3,0,0,'Données projet'!$E$10+1,1))-AVERAGE(OFFSET($H$3,0,0,'Données projet'!$E$10+1,1))</f>
        <v>263.69035859639422</v>
      </c>
      <c r="AO101" s="62">
        <f t="shared" si="90"/>
        <v>283.08545363666826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87.298985065290353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87.298985065290353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4.4337866711430253E-14</v>
      </c>
      <c r="BF101" s="14">
        <f t="shared" si="91"/>
        <v>7.3222115536967035E-13</v>
      </c>
      <c r="BG101" s="22">
        <f t="shared" si="61"/>
        <v>1.3525069634579169E-12</v>
      </c>
      <c r="BH101" s="62">
        <f t="shared" si="62"/>
        <v>293.33333333333468</v>
      </c>
      <c r="BI101" s="62">
        <f ca="1">AVERAGE(OFFSET($BH$3,0,0,'Données projet'!$E$11+1,1))-AVERAGE(OFFSET($H$3,0,0,'Données projet'!$E$11+1,1))</f>
        <v>258.10018111196456</v>
      </c>
      <c r="BJ101" s="62">
        <f t="shared" si="92"/>
        <v>277.07615193566789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69.438704361958585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69.438704361958585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43.552080000000053</v>
      </c>
      <c r="D102" s="12">
        <f t="shared" si="86"/>
        <v>12.935413913426684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436.04381266504851</v>
      </c>
      <c r="H102" s="70">
        <f t="shared" si="56"/>
        <v>391.71571856588486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-1.1368683772161603E-13</v>
      </c>
      <c r="O102" s="14">
        <f>N102*VLOOKUP('Données projet'!$B$9,Paramètres!$A$1:$I$89,3,0)*VLOOKUP('Données projet'!$B$9,Paramètres!$A$1:$I$89,5,0)</f>
        <v>-8.3355189417488869E-14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352.38614056474506</v>
      </c>
      <c r="T102" s="62">
        <f t="shared" si="88"/>
        <v>378.20947420822085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91.520384687575358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91.520384687575358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4.5224624045658861E-14</v>
      </c>
      <c r="AK102" s="14">
        <f t="shared" si="89"/>
        <v>7.4514601661523691E-13</v>
      </c>
      <c r="AL102" s="22">
        <f t="shared" si="58"/>
        <v>1.3765621991510601E-12</v>
      </c>
      <c r="AM102" s="62">
        <f t="shared" si="59"/>
        <v>293.33333333333468</v>
      </c>
      <c r="AN102" s="62">
        <f ca="1">AVERAGE(OFFSET($AM$3,0,0,'Données projet'!$E$10+1,1))-AVERAGE(OFFSET($H$3,0,0,'Données projet'!$E$10+1,1))</f>
        <v>263.69035859639422</v>
      </c>
      <c r="AO102" s="62">
        <f t="shared" si="90"/>
        <v>283.08545363666826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85.587105215283188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85.587105215283188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4.4337866711430253E-14</v>
      </c>
      <c r="BF102" s="14">
        <f t="shared" si="91"/>
        <v>7.3222115536967035E-13</v>
      </c>
      <c r="BG102" s="22">
        <f t="shared" si="61"/>
        <v>1.3525069634579169E-12</v>
      </c>
      <c r="BH102" s="62">
        <f t="shared" si="62"/>
        <v>293.33333333333468</v>
      </c>
      <c r="BI102" s="62">
        <f ca="1">AVERAGE(OFFSET($BH$3,0,0,'Données projet'!$E$11+1,1))-AVERAGE(OFFSET($H$3,0,0,'Données projet'!$E$11+1,1))</f>
        <v>258.10018111196456</v>
      </c>
      <c r="BJ102" s="62">
        <f t="shared" si="92"/>
        <v>277.07615193566789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68.077053722848191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68.077053722848191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43.992000000000054</v>
      </c>
      <c r="D103" s="12">
        <f t="shared" si="86"/>
        <v>13.050798131206891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440.33037153914137</v>
      </c>
      <c r="H103" s="70">
        <f t="shared" si="56"/>
        <v>392.68287341185209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-1.1368683772161603E-13</v>
      </c>
      <c r="O103" s="14">
        <f>N103*VLOOKUP('Données projet'!$B$9,Paramètres!$A$1:$I$89,3,0)*VLOOKUP('Données projet'!$B$9,Paramètres!$A$1:$I$89,5,0)</f>
        <v>-8.3355189417488869E-14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352.38614056474506</v>
      </c>
      <c r="T103" s="62">
        <f t="shared" si="88"/>
        <v>378.20947420822085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89.725725765774712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89.725725765774712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4.5224624045658861E-14</v>
      </c>
      <c r="AK103" s="14">
        <f t="shared" si="89"/>
        <v>7.4514601661523691E-13</v>
      </c>
      <c r="AL103" s="22">
        <f t="shared" si="58"/>
        <v>1.3765621991510601E-12</v>
      </c>
      <c r="AM103" s="62">
        <f t="shared" si="59"/>
        <v>293.33333333333468</v>
      </c>
      <c r="AN103" s="62">
        <f ca="1">AVERAGE(OFFSET($AM$3,0,0,'Données projet'!$E$10+1,1))-AVERAGE(OFFSET($H$3,0,0,'Données projet'!$E$10+1,1))</f>
        <v>263.69035859639422</v>
      </c>
      <c r="AO103" s="62">
        <f t="shared" si="90"/>
        <v>283.08545363666826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83.908794284991046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83.908794284991046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4.4337866711430253E-14</v>
      </c>
      <c r="BF103" s="14">
        <f t="shared" si="91"/>
        <v>7.3222115536967035E-13</v>
      </c>
      <c r="BG103" s="22">
        <f t="shared" si="61"/>
        <v>1.3525069634579169E-12</v>
      </c>
      <c r="BH103" s="62">
        <f t="shared" si="62"/>
        <v>293.33333333333468</v>
      </c>
      <c r="BI103" s="62">
        <f ca="1">AVERAGE(OFFSET($BH$3,0,0,'Données projet'!$E$11+1,1))-AVERAGE(OFFSET($H$3,0,0,'Données projet'!$E$11+1,1))</f>
        <v>258.10018111196456</v>
      </c>
      <c r="BJ103" s="62">
        <f t="shared" si="92"/>
        <v>277.07615193566789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66.742104222245857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66.742104222245857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44.431920000000055</v>
      </c>
      <c r="D104" s="12">
        <f t="shared" si="86"/>
        <v>13.16604811752801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444.61589424056751</v>
      </c>
      <c r="H104" s="70">
        <f t="shared" si="56"/>
        <v>393.64979447136136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-8.3355189417488869E-14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352.38614056474506</v>
      </c>
      <c r="T104" s="62">
        <f t="shared" si="88"/>
        <v>378.20947420822085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87.966259010796719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87.966259010796719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4.5224624045658861E-14</v>
      </c>
      <c r="AK104" s="14">
        <f t="shared" si="89"/>
        <v>7.4514601661523691E-13</v>
      </c>
      <c r="AL104" s="22">
        <f t="shared" si="58"/>
        <v>1.3765621991510601E-12</v>
      </c>
      <c r="AM104" s="62">
        <f t="shared" si="59"/>
        <v>293.33333333333468</v>
      </c>
      <c r="AN104" s="62">
        <f ca="1">AVERAGE(OFFSET($AM$3,0,0,'Données projet'!$E$10+1,1))-AVERAGE(OFFSET($H$3,0,0,'Données projet'!$E$10+1,1))</f>
        <v>263.69035859639422</v>
      </c>
      <c r="AO104" s="62">
        <f t="shared" si="90"/>
        <v>283.08545363666826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82.263394008373353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82.263394008373353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4.4337866711430253E-14</v>
      </c>
      <c r="BF104" s="14">
        <f t="shared" si="91"/>
        <v>7.3222115536967035E-13</v>
      </c>
      <c r="BG104" s="22">
        <f t="shared" si="61"/>
        <v>1.3525069634579169E-12</v>
      </c>
      <c r="BH104" s="62">
        <f t="shared" si="62"/>
        <v>293.33333333333468</v>
      </c>
      <c r="BI104" s="62">
        <f ca="1">AVERAGE(OFFSET($BH$3,0,0,'Données projet'!$E$11+1,1))-AVERAGE(OFFSET($H$3,0,0,'Données projet'!$E$11+1,1))</f>
        <v>258.10018111196456</v>
      </c>
      <c r="BJ104" s="62">
        <f t="shared" si="92"/>
        <v>277.07615193566789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65.433332267111538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65.433332267111538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44.871840000000056</v>
      </c>
      <c r="D105" s="12">
        <f t="shared" si="86"/>
        <v>13.281165355306854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448.90039221640421</v>
      </c>
      <c r="H105" s="70">
        <f t="shared" si="56"/>
        <v>394.61648432715953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-8.3355189417488869E-14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352.38614056474506</v>
      </c>
      <c r="T105" s="62">
        <f t="shared" si="88"/>
        <v>378.20947420822085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86.241294325715089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86.241294325715089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4.5224624045658861E-14</v>
      </c>
      <c r="AK105" s="14">
        <f t="shared" si="89"/>
        <v>7.4514601661523691E-13</v>
      </c>
      <c r="AL105" s="22">
        <f t="shared" si="58"/>
        <v>1.3765621991510601E-12</v>
      </c>
      <c r="AM105" s="62">
        <f t="shared" si="59"/>
        <v>293.33333333333468</v>
      </c>
      <c r="AN105" s="62">
        <f ca="1">AVERAGE(OFFSET($AM$3,0,0,'Données projet'!$E$10+1,1))-AVERAGE(OFFSET($H$3,0,0,'Données projet'!$E$10+1,1))</f>
        <v>263.69035859639422</v>
      </c>
      <c r="AO105" s="62">
        <f t="shared" si="90"/>
        <v>283.08545363666826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80.650259027585051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80.650259027585051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4.4337866711430253E-14</v>
      </c>
      <c r="BF105" s="14">
        <f t="shared" si="91"/>
        <v>7.3222115536967035E-13</v>
      </c>
      <c r="BG105" s="22">
        <f t="shared" si="61"/>
        <v>1.3525069634579169E-12</v>
      </c>
      <c r="BH105" s="62">
        <f t="shared" si="62"/>
        <v>293.33333333333468</v>
      </c>
      <c r="BI105" s="62">
        <f ca="1">AVERAGE(OFFSET($BH$3,0,0,'Données projet'!$E$11+1,1))-AVERAGE(OFFSET($H$3,0,0,'Données projet'!$E$11+1,1))</f>
        <v>258.10018111196456</v>
      </c>
      <c r="BJ105" s="62">
        <f t="shared" si="92"/>
        <v>277.07615193566789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64.150224531745337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64.150224531745337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45.311760000000056</v>
      </c>
      <c r="D106" s="12">
        <f t="shared" si="86"/>
        <v>13.39615129670724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453.18387667633698</v>
      </c>
      <c r="H106" s="70">
        <f t="shared" si="56"/>
        <v>395.58294550843186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-8.3355189417488869E-14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352.38614056474506</v>
      </c>
      <c r="T106" s="62">
        <f t="shared" si="88"/>
        <v>378.20947420822085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84.550155145983339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84.550155145983339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4.5224624045658861E-14</v>
      </c>
      <c r="AK106" s="14">
        <f t="shared" si="89"/>
        <v>7.4514601661523691E-13</v>
      </c>
      <c r="AL106" s="22">
        <f t="shared" si="58"/>
        <v>1.3765621991510601E-12</v>
      </c>
      <c r="AM106" s="62">
        <f t="shared" si="59"/>
        <v>293.33333333333468</v>
      </c>
      <c r="AN106" s="62">
        <f ca="1">AVERAGE(OFFSET($AM$3,0,0,'Données projet'!$E$10+1,1))-AVERAGE(OFFSET($H$3,0,0,'Données projet'!$E$10+1,1))</f>
        <v>263.69035859639422</v>
      </c>
      <c r="AO106" s="62">
        <f t="shared" si="90"/>
        <v>283.08545363666826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79.068756639854826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79.068756639854826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4.4337866711430253E-14</v>
      </c>
      <c r="BF106" s="14">
        <f t="shared" si="91"/>
        <v>7.3222115536967035E-13</v>
      </c>
      <c r="BG106" s="22">
        <f t="shared" si="61"/>
        <v>1.3525069634579169E-12</v>
      </c>
      <c r="BH106" s="62">
        <f t="shared" si="62"/>
        <v>293.33333333333468</v>
      </c>
      <c r="BI106" s="62">
        <f ca="1">AVERAGE(OFFSET($BH$3,0,0,'Données projet'!$E$11+1,1))-AVERAGE(OFFSET($H$3,0,0,'Données projet'!$E$11+1,1))</f>
        <v>258.10018111196456</v>
      </c>
      <c r="BJ106" s="62">
        <f t="shared" si="92"/>
        <v>277.07615193566789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62.892277756451229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62.892277756451229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45.751680000000057</v>
      </c>
      <c r="D107" s="12">
        <f t="shared" si="86"/>
        <v>13.511007364070011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457.46635859983917</v>
      </c>
      <c r="H107" s="70">
        <f t="shared" si="56"/>
        <v>396.54918049242201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-8.3355189417488869E-14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352.38614056474506</v>
      </c>
      <c r="T107" s="62">
        <f t="shared" si="88"/>
        <v>378.20947420822085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82.892178174073081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82.892178174073081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4.5224624045658861E-14</v>
      </c>
      <c r="AK107" s="14">
        <f t="shared" si="89"/>
        <v>7.4514601661523691E-13</v>
      </c>
      <c r="AL107" s="22">
        <f t="shared" si="58"/>
        <v>1.3765621991510601E-12</v>
      </c>
      <c r="AM107" s="62">
        <f t="shared" si="59"/>
        <v>293.33333333333468</v>
      </c>
      <c r="AN107" s="62">
        <f ca="1">AVERAGE(OFFSET($AM$3,0,0,'Données projet'!$E$10+1,1))-AVERAGE(OFFSET($H$3,0,0,'Données projet'!$E$10+1,1))</f>
        <v>263.69035859639422</v>
      </c>
      <c r="AO107" s="62">
        <f t="shared" si="90"/>
        <v>283.08545363666826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77.518266549326782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77.518266549326782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4.4337866711430253E-14</v>
      </c>
      <c r="BF107" s="14">
        <f t="shared" si="91"/>
        <v>7.3222115536967035E-13</v>
      </c>
      <c r="BG107" s="22">
        <f t="shared" si="61"/>
        <v>1.3525069634579169E-12</v>
      </c>
      <c r="BH107" s="62">
        <f t="shared" si="62"/>
        <v>293.33333333333468</v>
      </c>
      <c r="BI107" s="62">
        <f ca="1">AVERAGE(OFFSET($BH$3,0,0,'Données projet'!$E$11+1,1))-AVERAGE(OFFSET($H$3,0,0,'Données projet'!$E$11+1,1))</f>
        <v>258.10018111196456</v>
      </c>
      <c r="BJ107" s="62">
        <f t="shared" si="92"/>
        <v>277.07615193566789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61.658998550148866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61.658998550148866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46.191600000000058</v>
      </c>
      <c r="D108" s="12">
        <f t="shared" si="86"/>
        <v>13.625734950806237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461.74784874306624</v>
      </c>
      <c r="H108" s="70">
        <f t="shared" si="56"/>
        <v>397.5151917059876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-8.3355189417488869E-14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352.38614056474506</v>
      </c>
      <c r="T108" s="62">
        <f t="shared" si="88"/>
        <v>378.20947420822085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81.266713119315881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81.266713119315881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4.5224624045658861E-14</v>
      </c>
      <c r="AK108" s="14">
        <f t="shared" si="89"/>
        <v>7.4514601661523691E-13</v>
      </c>
      <c r="AL108" s="22">
        <f t="shared" si="58"/>
        <v>1.3765621991510601E-12</v>
      </c>
      <c r="AM108" s="62">
        <f t="shared" si="59"/>
        <v>293.33333333333468</v>
      </c>
      <c r="AN108" s="62">
        <f ca="1">AVERAGE(OFFSET($AM$3,0,0,'Données projet'!$E$10+1,1))-AVERAGE(OFFSET($H$3,0,0,'Données projet'!$E$10+1,1))</f>
        <v>263.69035859639422</v>
      </c>
      <c r="AO108" s="62">
        <f t="shared" si="90"/>
        <v>283.08545363666826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75.99818062376842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75.99818062376842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4.4337866711430253E-14</v>
      </c>
      <c r="BF108" s="14">
        <f t="shared" si="91"/>
        <v>7.3222115536967035E-13</v>
      </c>
      <c r="BG108" s="22">
        <f t="shared" si="61"/>
        <v>1.3525069634579169E-12</v>
      </c>
      <c r="BH108" s="62">
        <f t="shared" si="62"/>
        <v>293.33333333333468</v>
      </c>
      <c r="BI108" s="62">
        <f ca="1">AVERAGE(OFFSET($BH$3,0,0,'Données projet'!$E$11+1,1))-AVERAGE(OFFSET($H$3,0,0,'Données projet'!$E$11+1,1))</f>
        <v>258.10018111196456</v>
      </c>
      <c r="BJ108" s="62">
        <f t="shared" si="92"/>
        <v>277.07615193566789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60.449903196856056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60.449903196856056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46.631520000000059</v>
      </c>
      <c r="D109" s="12">
        <f t="shared" si="86"/>
        <v>13.740335422255445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466.02835764548109</v>
      </c>
      <c r="H109" s="70">
        <f t="shared" si="56"/>
        <v>398.48098152709497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-8.3355189417488869E-14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352.38614056474506</v>
      </c>
      <c r="T109" s="62">
        <f t="shared" si="88"/>
        <v>378.20947420822085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79.67312244284669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79.67312244284669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4.5224624045658861E-14</v>
      </c>
      <c r="AK109" s="14">
        <f t="shared" si="89"/>
        <v>7.4514601661523691E-13</v>
      </c>
      <c r="AL109" s="22">
        <f t="shared" si="58"/>
        <v>1.3765621991510601E-12</v>
      </c>
      <c r="AM109" s="62">
        <f t="shared" si="59"/>
        <v>293.33333333333468</v>
      </c>
      <c r="AN109" s="62">
        <f ca="1">AVERAGE(OFFSET($AM$3,0,0,'Données projet'!$E$10+1,1))-AVERAGE(OFFSET($H$3,0,0,'Données projet'!$E$10+1,1))</f>
        <v>263.69035859639422</v>
      </c>
      <c r="AO109" s="62">
        <f t="shared" si="90"/>
        <v>283.08545363666826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74.507902656049396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74.507902656049396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4.4337866711430253E-14</v>
      </c>
      <c r="BF109" s="14">
        <f t="shared" si="91"/>
        <v>7.3222115536967035E-13</v>
      </c>
      <c r="BG109" s="22">
        <f t="shared" si="61"/>
        <v>1.3525069634579169E-12</v>
      </c>
      <c r="BH109" s="62">
        <f t="shared" si="62"/>
        <v>293.33333333333468</v>
      </c>
      <c r="BI109" s="62">
        <f ca="1">AVERAGE(OFFSET($BH$3,0,0,'Données projet'!$E$11+1,1))-AVERAGE(OFFSET($H$3,0,0,'Données projet'!$E$11+1,1))</f>
        <v>258.10018111196456</v>
      </c>
      <c r="BJ109" s="62">
        <f t="shared" si="92"/>
        <v>277.07615193566789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59.264517465965973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59.264517465965973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47.071440000000059</v>
      </c>
      <c r="D110" s="12">
        <f t="shared" si="86"/>
        <v>13.854810116510484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470.30789563622176</v>
      </c>
      <c r="H110" s="70">
        <f t="shared" si="56"/>
        <v>399.44655228625584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-8.3355189417488869E-14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352.38614056474506</v>
      </c>
      <c r="T110" s="62">
        <f t="shared" si="88"/>
        <v>378.20947420822085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78.110781107548718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78.110781107548718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4.5224624045658861E-14</v>
      </c>
      <c r="AK110" s="14">
        <f t="shared" si="89"/>
        <v>7.4514601661523691E-13</v>
      </c>
      <c r="AL110" s="22">
        <f t="shared" si="58"/>
        <v>1.3765621991510601E-12</v>
      </c>
      <c r="AM110" s="62">
        <f t="shared" si="59"/>
        <v>293.33333333333468</v>
      </c>
      <c r="AN110" s="62">
        <f ca="1">AVERAGE(OFFSET($AM$3,0,0,'Données projet'!$E$10+1,1))-AVERAGE(OFFSET($H$3,0,0,'Données projet'!$E$10+1,1))</f>
        <v>263.69035859639422</v>
      </c>
      <c r="AO110" s="62">
        <f t="shared" si="90"/>
        <v>283.08545363666826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73.046848130297533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73.046848130297533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4.4337866711430253E-14</v>
      </c>
      <c r="BF110" s="14">
        <f t="shared" si="91"/>
        <v>7.3222115536967035E-13</v>
      </c>
      <c r="BG110" s="22">
        <f t="shared" si="61"/>
        <v>1.3525069634579169E-12</v>
      </c>
      <c r="BH110" s="62">
        <f t="shared" si="62"/>
        <v>293.33333333333468</v>
      </c>
      <c r="BI110" s="62">
        <f ca="1">AVERAGE(OFFSET($BH$3,0,0,'Données projet'!$E$11+1,1))-AVERAGE(OFFSET($H$3,0,0,'Données projet'!$E$11+1,1))</f>
        <v>258.10018111196456</v>
      </c>
      <c r="BJ110" s="62">
        <f t="shared" si="92"/>
        <v>277.07615193566789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58.102376426244739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58.102376426244739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47.51136000000006</v>
      </c>
      <c r="D111" s="12">
        <f t="shared" si="86"/>
        <v>13.969160345210739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474.58647284022373</v>
      </c>
      <c r="H111" s="70">
        <f t="shared" si="56"/>
        <v>400.41190626790876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-8.3355189417488869E-14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352.38614056474506</v>
      </c>
      <c r="T111" s="62">
        <f t="shared" si="88"/>
        <v>378.20947420822085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76.57907633290182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76.57907633290182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4.5224624045658861E-14</v>
      </c>
      <c r="AK111" s="14">
        <f t="shared" si="89"/>
        <v>7.4514601661523691E-13</v>
      </c>
      <c r="AL111" s="22">
        <f t="shared" si="58"/>
        <v>1.3765621991510601E-12</v>
      </c>
      <c r="AM111" s="62">
        <f t="shared" si="59"/>
        <v>293.33333333333468</v>
      </c>
      <c r="AN111" s="62">
        <f ca="1">AVERAGE(OFFSET($AM$3,0,0,'Données projet'!$E$10+1,1))-AVERAGE(OFFSET($H$3,0,0,'Données projet'!$E$10+1,1))</f>
        <v>263.69035859639422</v>
      </c>
      <c r="AO111" s="62">
        <f t="shared" si="90"/>
        <v>283.08545363666826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71.614443992640403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71.614443992640403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4.4337866711430253E-14</v>
      </c>
      <c r="BF111" s="14">
        <f t="shared" si="91"/>
        <v>7.3222115536967035E-13</v>
      </c>
      <c r="BG111" s="22">
        <f t="shared" si="61"/>
        <v>1.3525069634579169E-12</v>
      </c>
      <c r="BH111" s="62">
        <f t="shared" si="62"/>
        <v>293.33333333333468</v>
      </c>
      <c r="BI111" s="62">
        <f ca="1">AVERAGE(OFFSET($BH$3,0,0,'Données projet'!$E$11+1,1))-AVERAGE(OFFSET($H$3,0,0,'Données projet'!$E$11+1,1))</f>
        <v>258.10018111196456</v>
      </c>
      <c r="BJ111" s="62">
        <f t="shared" si="92"/>
        <v>277.07615193566789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56.963024263476392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56.963024263476392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47.951280000000061</v>
      </c>
      <c r="D112" s="12">
        <f t="shared" si="86"/>
        <v>14.083387394305076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478.86409918410982</v>
      </c>
      <c r="H112" s="70">
        <f t="shared" si="56"/>
        <v>401.37704571174811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-8.3355189417488869E-14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352.38614056474506</v>
      </c>
      <c r="T112" s="62">
        <f t="shared" si="88"/>
        <v>378.20947420822085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75.077407354638083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75.077407354638083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4.5224624045658861E-14</v>
      </c>
      <c r="AK112" s="14">
        <f t="shared" si="89"/>
        <v>7.4514601661523691E-13</v>
      </c>
      <c r="AL112" s="22">
        <f t="shared" si="58"/>
        <v>1.3765621991510601E-12</v>
      </c>
      <c r="AM112" s="62">
        <f t="shared" si="59"/>
        <v>293.33333333333468</v>
      </c>
      <c r="AN112" s="62">
        <f ca="1">AVERAGE(OFFSET($AM$3,0,0,'Données projet'!$E$10+1,1))-AVERAGE(OFFSET($H$3,0,0,'Données projet'!$E$10+1,1))</f>
        <v>263.69035859639422</v>
      </c>
      <c r="AO112" s="62">
        <f t="shared" si="90"/>
        <v>283.08545363666826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70.210128426442466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70.210128426442466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4.4337866711430253E-14</v>
      </c>
      <c r="BF112" s="14">
        <f t="shared" si="91"/>
        <v>7.3222115536967035E-13</v>
      </c>
      <c r="BG112" s="22">
        <f t="shared" si="61"/>
        <v>1.3525069634579169E-12</v>
      </c>
      <c r="BH112" s="62">
        <f t="shared" si="62"/>
        <v>293.33333333333468</v>
      </c>
      <c r="BI112" s="62">
        <f ca="1">AVERAGE(OFFSET($BH$3,0,0,'Données projet'!$E$11+1,1))-AVERAGE(OFFSET($H$3,0,0,'Données projet'!$E$11+1,1))</f>
        <v>258.10018111196456</v>
      </c>
      <c r="BJ112" s="62">
        <f t="shared" si="92"/>
        <v>277.07615193566789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55.846014101683735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55.846014101683735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48.391200000000062</v>
      </c>
      <c r="D113" s="12">
        <f t="shared" si="86"/>
        <v>14.197492524786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483.14078440185739</v>
      </c>
      <c r="H113" s="70">
        <f t="shared" si="56"/>
        <v>402.34197281400236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-8.3355189417488869E-14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352.38614056474506</v>
      </c>
      <c r="T113" s="62">
        <f t="shared" si="88"/>
        <v>378.20947420822085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73.605185189110458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73.605185189110458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4.5224624045658861E-14</v>
      </c>
      <c r="AK113" s="14">
        <f t="shared" si="89"/>
        <v>7.4514601661523691E-13</v>
      </c>
      <c r="AL113" s="22">
        <f t="shared" si="58"/>
        <v>1.3765621991510601E-12</v>
      </c>
      <c r="AM113" s="62">
        <f t="shared" si="59"/>
        <v>293.33333333333468</v>
      </c>
      <c r="AN113" s="62">
        <f ca="1">AVERAGE(OFFSET($AM$3,0,0,'Données projet'!$E$10+1,1))-AVERAGE(OFFSET($H$3,0,0,'Données projet'!$E$10+1,1))</f>
        <v>263.69035859639422</v>
      </c>
      <c r="AO113" s="62">
        <f t="shared" si="90"/>
        <v>283.08545363666826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68.833350631949756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68.833350631949756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4.4337866711430253E-14</v>
      </c>
      <c r="BF113" s="14">
        <f t="shared" si="91"/>
        <v>7.3222115536967035E-13</v>
      </c>
      <c r="BG113" s="22">
        <f t="shared" si="61"/>
        <v>1.3525069634579169E-12</v>
      </c>
      <c r="BH113" s="62">
        <f t="shared" si="62"/>
        <v>293.33333333333468</v>
      </c>
      <c r="BI113" s="62">
        <f ca="1">AVERAGE(OFFSET($BH$3,0,0,'Données projet'!$E$11+1,1))-AVERAGE(OFFSET($H$3,0,0,'Données projet'!$E$11+1,1))</f>
        <v>258.10018111196456</v>
      </c>
      <c r="BJ113" s="62">
        <f t="shared" si="92"/>
        <v>277.07615193566789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54.75090782785491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54.75090782785491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48.831120000000062</v>
      </c>
      <c r="D114" s="12">
        <f t="shared" si="86"/>
        <v>14.311476973396367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487.4165380402531</v>
      </c>
      <c r="H114" s="70">
        <f t="shared" si="56"/>
        <v>403.30668972866545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-8.3355189417488869E-14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352.38614056474506</v>
      </c>
      <c r="T114" s="62">
        <f t="shared" si="88"/>
        <v>378.20947420822085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72.161832402281973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72.161832402281973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4.5224624045658861E-14</v>
      </c>
      <c r="AK114" s="14">
        <f t="shared" si="89"/>
        <v>7.4514601661523691E-13</v>
      </c>
      <c r="AL114" s="22">
        <f t="shared" si="58"/>
        <v>1.3765621991510601E-12</v>
      </c>
      <c r="AM114" s="62">
        <f t="shared" si="59"/>
        <v>293.33333333333468</v>
      </c>
      <c r="AN114" s="62">
        <f ca="1">AVERAGE(OFFSET($AM$3,0,0,'Données projet'!$E$10+1,1))-AVERAGE(OFFSET($H$3,0,0,'Données projet'!$E$10+1,1))</f>
        <v>263.69035859639422</v>
      </c>
      <c r="AO114" s="62">
        <f t="shared" si="90"/>
        <v>283.08545363666826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67.483570610255512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67.483570610255512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4.4337866711430253E-14</v>
      </c>
      <c r="BF114" s="14">
        <f t="shared" si="91"/>
        <v>7.3222115536967035E-13</v>
      </c>
      <c r="BG114" s="22">
        <f t="shared" si="61"/>
        <v>1.3525069634579169E-12</v>
      </c>
      <c r="BH114" s="62">
        <f t="shared" si="62"/>
        <v>293.33333333333468</v>
      </c>
      <c r="BI114" s="62">
        <f ca="1">AVERAGE(OFFSET($BH$3,0,0,'Données projet'!$E$11+1,1))-AVERAGE(OFFSET($H$3,0,0,'Données projet'!$E$11+1,1))</f>
        <v>258.10018111196456</v>
      </c>
      <c r="BJ114" s="62">
        <f t="shared" si="92"/>
        <v>277.07615193566789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53.677275920106993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53.677275920106993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49.271040000000063</v>
      </c>
      <c r="D115" s="12">
        <f t="shared" si="86"/>
        <v>14.425341953309879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491.69136946414687</v>
      </c>
      <c r="H115" s="70">
        <f t="shared" si="56"/>
        <v>404.27119856868148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-8.3355189417488869E-14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352.38614056474506</v>
      </c>
      <c r="T115" s="62">
        <f t="shared" si="88"/>
        <v>378.20947420822085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70.746782883244933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70.746782883244933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4.5224624045658861E-14</v>
      </c>
      <c r="AK115" s="14">
        <f t="shared" si="89"/>
        <v>7.4514601661523691E-13</v>
      </c>
      <c r="AL115" s="22">
        <f t="shared" si="58"/>
        <v>1.3765621991510601E-12</v>
      </c>
      <c r="AM115" s="62">
        <f t="shared" si="59"/>
        <v>293.33333333333468</v>
      </c>
      <c r="AN115" s="62">
        <f ca="1">AVERAGE(OFFSET($AM$3,0,0,'Données projet'!$E$10+1,1))-AVERAGE(OFFSET($H$3,0,0,'Données projet'!$E$10+1,1))</f>
        <v>263.69035859639422</v>
      </c>
      <c r="AO115" s="62">
        <f t="shared" si="90"/>
        <v>283.08545363666826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66.160258951502172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66.160258951502172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4.4337866711430253E-14</v>
      </c>
      <c r="BF115" s="14">
        <f t="shared" si="91"/>
        <v>7.3222115536967035E-13</v>
      </c>
      <c r="BG115" s="22">
        <f t="shared" si="61"/>
        <v>1.3525069634579169E-12</v>
      </c>
      <c r="BH115" s="62">
        <f t="shared" si="62"/>
        <v>293.33333333333468</v>
      </c>
      <c r="BI115" s="62">
        <f ca="1">AVERAGE(OFFSET($BH$3,0,0,'Données projet'!$E$11+1,1))-AVERAGE(OFFSET($H$3,0,0,'Données projet'!$E$11+1,1))</f>
        <v>258.10018111196456</v>
      </c>
      <c r="BJ115" s="62">
        <f t="shared" si="92"/>
        <v>277.07615193566789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52.624697279219212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52.624697279219212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49.710960000000064</v>
      </c>
      <c r="D116" s="12">
        <f t="shared" si="86"/>
        <v>14.539088654786582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495.96528786151089</v>
      </c>
      <c r="H116" s="70">
        <f t="shared" si="56"/>
        <v>405.2355014070867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-8.3355189417488869E-14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352.38614056474506</v>
      </c>
      <c r="T116" s="62">
        <f t="shared" si="88"/>
        <v>378.20947420822085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69.359481622181221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69.359481622181221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4.5224624045658861E-14</v>
      </c>
      <c r="AK116" s="14">
        <f t="shared" si="89"/>
        <v>7.4514601661523691E-13</v>
      </c>
      <c r="AL116" s="22">
        <f t="shared" si="58"/>
        <v>1.3765621991510601E-12</v>
      </c>
      <c r="AM116" s="62">
        <f t="shared" si="59"/>
        <v>293.33333333333468</v>
      </c>
      <c r="AN116" s="62">
        <f ca="1">AVERAGE(OFFSET($AM$3,0,0,'Données projet'!$E$10+1,1))-AVERAGE(OFFSET($H$3,0,0,'Données projet'!$E$10+1,1))</f>
        <v>263.69035859639422</v>
      </c>
      <c r="AO116" s="62">
        <f t="shared" si="90"/>
        <v>283.08545363666826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64.862896627236566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64.862896627236566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4.4337866711430253E-14</v>
      </c>
      <c r="BF116" s="14">
        <f t="shared" si="91"/>
        <v>7.3222115536967035E-13</v>
      </c>
      <c r="BG116" s="22">
        <f t="shared" si="61"/>
        <v>1.3525069634579169E-12</v>
      </c>
      <c r="BH116" s="62">
        <f t="shared" si="62"/>
        <v>293.33333333333468</v>
      </c>
      <c r="BI116" s="62">
        <f ca="1">AVERAGE(OFFSET($BH$3,0,0,'Données projet'!$E$11+1,1))-AVERAGE(OFFSET($H$3,0,0,'Données projet'!$E$11+1,1))</f>
        <v>258.10018111196456</v>
      </c>
      <c r="BJ116" s="62">
        <f t="shared" si="92"/>
        <v>277.07615193566789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51.592759063469657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51.592759063469657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50.150880000000065</v>
      </c>
      <c r="D117" s="12">
        <f t="shared" si="86"/>
        <v>14.652718245804541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500.2383022483163</v>
      </c>
      <c r="H117" s="70">
        <f t="shared" si="56"/>
        <v>406.1996002781097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-8.3355189417488869E-14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352.38614056474506</v>
      </c>
      <c r="T117" s="62">
        <f t="shared" si="88"/>
        <v>378.20947420822085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67.999384492676754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67.999384492676754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4.5224624045658861E-14</v>
      </c>
      <c r="AK117" s="14">
        <f t="shared" si="89"/>
        <v>7.4514601661523691E-13</v>
      </c>
      <c r="AL117" s="22">
        <f t="shared" si="58"/>
        <v>1.3765621991510601E-12</v>
      </c>
      <c r="AM117" s="62">
        <f t="shared" si="59"/>
        <v>293.33333333333468</v>
      </c>
      <c r="AN117" s="62">
        <f ca="1">AVERAGE(OFFSET($AM$3,0,0,'Données projet'!$E$10+1,1))-AVERAGE(OFFSET($H$3,0,0,'Données projet'!$E$10+1,1))</f>
        <v>263.69035859639422</v>
      </c>
      <c r="AO117" s="62">
        <f t="shared" si="90"/>
        <v>283.08545363666826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63.590974786836931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63.590974786836931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4.4337866711430253E-14</v>
      </c>
      <c r="BF117" s="14">
        <f t="shared" si="91"/>
        <v>7.3222115536967035E-13</v>
      </c>
      <c r="BG117" s="22">
        <f t="shared" si="61"/>
        <v>1.3525069634579169E-12</v>
      </c>
      <c r="BH117" s="62">
        <f t="shared" si="62"/>
        <v>293.33333333333468</v>
      </c>
      <c r="BI117" s="62">
        <f ca="1">AVERAGE(OFFSET($BH$3,0,0,'Données projet'!$E$11+1,1))-AVERAGE(OFFSET($H$3,0,0,'Données projet'!$E$11+1,1))</f>
        <v>258.10018111196456</v>
      </c>
      <c r="BJ117" s="62">
        <f t="shared" si="92"/>
        <v>277.07615193566789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50.581056526710789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50.581056526710789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50.590800000000065</v>
      </c>
      <c r="D118" s="12">
        <f t="shared" si="86"/>
        <v>14.766231872668635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504.5104214732321</v>
      </c>
      <c r="H118" s="70">
        <f t="shared" si="56"/>
        <v>407.1634971782313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-8.3355189417488869E-14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352.38614056474506</v>
      </c>
      <c r="T118" s="62">
        <f t="shared" si="88"/>
        <v>378.20947420822085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66.665958038304538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66.665958038304538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4.5224624045658861E-14</v>
      </c>
      <c r="AK118" s="14">
        <f t="shared" si="89"/>
        <v>7.4514601661523691E-13</v>
      </c>
      <c r="AL118" s="22">
        <f t="shared" si="58"/>
        <v>1.3765621991510601E-12</v>
      </c>
      <c r="AM118" s="62">
        <f t="shared" si="59"/>
        <v>293.33333333333468</v>
      </c>
      <c r="AN118" s="62">
        <f ca="1">AVERAGE(OFFSET($AM$3,0,0,'Données projet'!$E$10+1,1))-AVERAGE(OFFSET($H$3,0,0,'Données projet'!$E$10+1,1))</f>
        <v>263.69035859639422</v>
      </c>
      <c r="AO118" s="62">
        <f t="shared" si="90"/>
        <v>283.08545363666826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62.343994557931815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62.343994557931815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4.4337866711430253E-14</v>
      </c>
      <c r="BF118" s="14">
        <f t="shared" si="91"/>
        <v>7.3222115536967035E-13</v>
      </c>
      <c r="BG118" s="22">
        <f t="shared" si="61"/>
        <v>1.3525069634579169E-12</v>
      </c>
      <c r="BH118" s="62">
        <f t="shared" si="62"/>
        <v>293.33333333333468</v>
      </c>
      <c r="BI118" s="62">
        <f ca="1">AVERAGE(OFFSET($BH$3,0,0,'Données projet'!$E$11+1,1))-AVERAGE(OFFSET($H$3,0,0,'Données projet'!$E$11+1,1))</f>
        <v>258.10018111196456</v>
      </c>
      <c r="BJ118" s="62">
        <f t="shared" si="92"/>
        <v>277.07615193566789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49.589192859620148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49.589192859620148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51.030720000000066</v>
      </c>
      <c r="D119" s="12">
        <f t="shared" si="86"/>
        <v>14.879630660597632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508.78165422215778</v>
      </c>
      <c r="H119" s="70">
        <f t="shared" si="56"/>
        <v>408.12719406720765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-8.3355189417488869E-14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352.38614056474506</v>
      </c>
      <c r="T119" s="62">
        <f t="shared" si="88"/>
        <v>378.20947420822085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65.35867926339273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65.35867926339273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4.5224624045658861E-14</v>
      </c>
      <c r="AK119" s="14">
        <f t="shared" si="89"/>
        <v>7.4514601661523691E-13</v>
      </c>
      <c r="AL119" s="22">
        <f t="shared" si="58"/>
        <v>1.3765621991510601E-12</v>
      </c>
      <c r="AM119" s="62">
        <f t="shared" si="59"/>
        <v>293.33333333333468</v>
      </c>
      <c r="AN119" s="62">
        <f ca="1">AVERAGE(OFFSET($AM$3,0,0,'Données projet'!$E$10+1,1))-AVERAGE(OFFSET($H$3,0,0,'Données projet'!$E$10+1,1))</f>
        <v>263.69035859639422</v>
      </c>
      <c r="AO119" s="62">
        <f t="shared" si="90"/>
        <v>283.08545363666826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61.121466850732688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61.121466850732688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4.4337866711430253E-14</v>
      </c>
      <c r="BF119" s="14">
        <f t="shared" si="91"/>
        <v>7.3222115536967035E-13</v>
      </c>
      <c r="BG119" s="22">
        <f t="shared" si="61"/>
        <v>1.3525069634579169E-12</v>
      </c>
      <c r="BH119" s="62">
        <f t="shared" si="62"/>
        <v>293.33333333333468</v>
      </c>
      <c r="BI119" s="62">
        <f ca="1">AVERAGE(OFFSET($BH$3,0,0,'Données projet'!$E$11+1,1))-AVERAGE(OFFSET($H$3,0,0,'Données projet'!$E$11+1,1))</f>
        <v>258.10018111196456</v>
      </c>
      <c r="BJ119" s="62">
        <f t="shared" si="92"/>
        <v>277.07615193566789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48.616779034064052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48.616779034064052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51.470640000000067</v>
      </c>
      <c r="D120" s="12">
        <f t="shared" si="86"/>
        <v>14.992915714290421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513.05200902259332</v>
      </c>
      <c r="H120" s="70">
        <f t="shared" si="56"/>
        <v>409.09069286905594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-8.3355189417488869E-14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352.38614056474506</v>
      </c>
      <c r="T120" s="62">
        <f t="shared" si="88"/>
        <v>378.20947420822085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64.077035427895623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64.077035427895623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4.5224624045658861E-14</v>
      </c>
      <c r="AK120" s="14">
        <f t="shared" si="89"/>
        <v>7.4514601661523691E-13</v>
      </c>
      <c r="AL120" s="22">
        <f t="shared" si="58"/>
        <v>1.3765621991510601E-12</v>
      </c>
      <c r="AM120" s="62">
        <f t="shared" si="59"/>
        <v>293.33333333333468</v>
      </c>
      <c r="AN120" s="62">
        <f ca="1">AVERAGE(OFFSET($AM$3,0,0,'Données projet'!$E$10+1,1))-AVERAGE(OFFSET($H$3,0,0,'Données projet'!$E$10+1,1))</f>
        <v>263.69035859639422</v>
      </c>
      <c r="AO120" s="62">
        <f t="shared" si="90"/>
        <v>283.08545363666826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59.92291216620346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59.92291216620346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4.4337866711430253E-14</v>
      </c>
      <c r="BF120" s="14">
        <f t="shared" si="91"/>
        <v>7.3222115536967035E-13</v>
      </c>
      <c r="BG120" s="22">
        <f t="shared" si="61"/>
        <v>1.3525069634579169E-12</v>
      </c>
      <c r="BH120" s="62">
        <f t="shared" si="62"/>
        <v>293.33333333333468</v>
      </c>
      <c r="BI120" s="62">
        <f ca="1">AVERAGE(OFFSET($BH$3,0,0,'Données projet'!$E$11+1,1))-AVERAGE(OFFSET($H$3,0,0,'Données projet'!$E$11+1,1))</f>
        <v>258.10018111196456</v>
      </c>
      <c r="BJ120" s="62">
        <f t="shared" si="92"/>
        <v>277.07615193566789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47.663433650513248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47.663433650513248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51.910560000000068</v>
      </c>
      <c r="D121" s="12">
        <f t="shared" si="86"/>
        <v>15.106088118472329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517.32149424785723</v>
      </c>
      <c r="H121" s="70">
        <f t="shared" si="56"/>
        <v>410.05399547300607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-8.3355189417488869E-14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352.38614056474506</v>
      </c>
      <c r="T121" s="62">
        <f t="shared" si="88"/>
        <v>378.20947420822085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62.82052384628706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62.82052384628706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4.5224624045658861E-14</v>
      </c>
      <c r="AK121" s="14">
        <f t="shared" si="89"/>
        <v>7.4514601661523691E-13</v>
      </c>
      <c r="AL121" s="22">
        <f t="shared" si="58"/>
        <v>1.3765621991510601E-12</v>
      </c>
      <c r="AM121" s="62">
        <f t="shared" si="59"/>
        <v>293.33333333333468</v>
      </c>
      <c r="AN121" s="62">
        <f ca="1">AVERAGE(OFFSET($AM$3,0,0,'Données projet'!$E$10+1,1))-AVERAGE(OFFSET($H$3,0,0,'Données projet'!$E$10+1,1))</f>
        <v>263.69035859639422</v>
      </c>
      <c r="AO121" s="62">
        <f t="shared" si="90"/>
        <v>283.08545363666826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58.747860407991681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58.747860407991681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4.4337866711430253E-14</v>
      </c>
      <c r="BF121" s="14">
        <f t="shared" si="91"/>
        <v>7.3222115536967035E-13</v>
      </c>
      <c r="BG121" s="22">
        <f t="shared" si="61"/>
        <v>1.3525069634579169E-12</v>
      </c>
      <c r="BH121" s="62">
        <f t="shared" si="62"/>
        <v>293.33333333333468</v>
      </c>
      <c r="BI121" s="62">
        <f ca="1">AVERAGE(OFFSET($BH$3,0,0,'Données projet'!$E$11+1,1))-AVERAGE(OFFSET($H$3,0,0,'Données projet'!$E$11+1,1))</f>
        <v>258.10018111196456</v>
      </c>
      <c r="BJ121" s="62">
        <f t="shared" si="92"/>
        <v>277.07615193566789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46.728782788450609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46.728782788450609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52.350480000000069</v>
      </c>
      <c r="D122" s="12">
        <f t="shared" si="86"/>
        <v>15.219148938422389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521.5901181211558</v>
      </c>
      <c r="H122" s="70">
        <f t="shared" si="56"/>
        <v>411.01710373441909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-8.3355189417488869E-14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352.38614056474506</v>
      </c>
      <c r="T122" s="62">
        <f t="shared" si="88"/>
        <v>378.20947420822085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61.588651690397455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61.588651690397455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4.5224624045658861E-14</v>
      </c>
      <c r="AK122" s="14">
        <f t="shared" si="89"/>
        <v>7.4514601661523691E-13</v>
      </c>
      <c r="AL122" s="22">
        <f t="shared" si="58"/>
        <v>1.3765621991510601E-12</v>
      </c>
      <c r="AM122" s="62">
        <f t="shared" si="59"/>
        <v>293.33333333333468</v>
      </c>
      <c r="AN122" s="62">
        <f ca="1">AVERAGE(OFFSET($AM$3,0,0,'Données projet'!$E$10+1,1))-AVERAGE(OFFSET($H$3,0,0,'Données projet'!$E$10+1,1))</f>
        <v>263.69035859639422</v>
      </c>
      <c r="AO122" s="62">
        <f t="shared" si="90"/>
        <v>283.08545363666826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57.595850698047634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57.595850698047634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4.4337866711430253E-14</v>
      </c>
      <c r="BF122" s="14">
        <f t="shared" si="91"/>
        <v>7.3222115536967035E-13</v>
      </c>
      <c r="BG122" s="22">
        <f t="shared" si="61"/>
        <v>1.3525069634579169E-12</v>
      </c>
      <c r="BH122" s="62">
        <f t="shared" si="62"/>
        <v>293.33333333333468</v>
      </c>
      <c r="BI122" s="62">
        <f ca="1">AVERAGE(OFFSET($BH$3,0,0,'Données projet'!$E$11+1,1))-AVERAGE(OFFSET($H$3,0,0,'Données projet'!$E$11+1,1))</f>
        <v>258.10018111196456</v>
      </c>
      <c r="BJ122" s="62">
        <f t="shared" si="92"/>
        <v>277.07615193566789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45.812459859712277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45.812459859712277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52.790400000000069</v>
      </c>
      <c r="D123" s="12">
        <f t="shared" si="86"/>
        <v>15.332099220482403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525.85788871951388</v>
      </c>
      <c r="H123" s="70">
        <f t="shared" si="56"/>
        <v>411.9800194756736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-8.3355189417488869E-14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352.38614056474506</v>
      </c>
      <c r="T123" s="62">
        <f t="shared" si="88"/>
        <v>378.20947420822085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60.380935796117022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60.380935796117022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4.5224624045658861E-14</v>
      </c>
      <c r="AK123" s="14">
        <f t="shared" si="89"/>
        <v>7.4514601661523691E-13</v>
      </c>
      <c r="AL123" s="22">
        <f t="shared" si="58"/>
        <v>1.3765621991510601E-12</v>
      </c>
      <c r="AM123" s="62">
        <f t="shared" si="59"/>
        <v>293.33333333333468</v>
      </c>
      <c r="AN123" s="62">
        <f ca="1">AVERAGE(OFFSET($AM$3,0,0,'Données projet'!$E$10+1,1))-AVERAGE(OFFSET($H$3,0,0,'Données projet'!$E$10+1,1))</f>
        <v>263.69035859639422</v>
      </c>
      <c r="AO123" s="62">
        <f t="shared" si="90"/>
        <v>283.08545363666826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56.466431195859045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56.466431195859045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4.4337866711430253E-14</v>
      </c>
      <c r="BF123" s="14">
        <f t="shared" si="91"/>
        <v>7.3222115536967035E-13</v>
      </c>
      <c r="BG123" s="22">
        <f t="shared" si="61"/>
        <v>1.3525069634579169E-12</v>
      </c>
      <c r="BH123" s="62">
        <f t="shared" si="62"/>
        <v>293.33333333333468</v>
      </c>
      <c r="BI123" s="62">
        <f ca="1">AVERAGE(OFFSET($BH$3,0,0,'Données projet'!$E$11+1,1))-AVERAGE(OFFSET($H$3,0,0,'Données projet'!$E$11+1,1))</f>
        <v>258.10018111196456</v>
      </c>
      <c r="BJ123" s="62">
        <f t="shared" si="92"/>
        <v>277.07615193566789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44.914105464704704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44.914105464704704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53.23032000000007</v>
      </c>
      <c r="D124" s="12">
        <f t="shared" si="86"/>
        <v>15.444939992548486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530.1248139775679</v>
      </c>
      <c r="H124" s="70">
        <f t="shared" si="56"/>
        <v>412.94274448702203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-8.3355189417488869E-14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352.38614056474506</v>
      </c>
      <c r="T124" s="62">
        <f t="shared" si="88"/>
        <v>378.20947420822085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59.196902473889466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59.196902473889466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4.5224624045658861E-14</v>
      </c>
      <c r="AK124" s="14">
        <f t="shared" si="89"/>
        <v>7.4514601661523691E-13</v>
      </c>
      <c r="AL124" s="22">
        <f t="shared" si="58"/>
        <v>1.3765621991510601E-12</v>
      </c>
      <c r="AM124" s="62">
        <f t="shared" si="59"/>
        <v>293.33333333333468</v>
      </c>
      <c r="AN124" s="62">
        <f ca="1">AVERAGE(OFFSET($AM$3,0,0,'Données projet'!$E$10+1,1))-AVERAGE(OFFSET($H$3,0,0,'Données projet'!$E$10+1,1))</f>
        <v>263.69035859639422</v>
      </c>
      <c r="AO124" s="62">
        <f t="shared" si="90"/>
        <v>283.08545363666826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55.359158921230502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55.359158921230502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4.4337866711430253E-14</v>
      </c>
      <c r="BF124" s="14">
        <f t="shared" si="91"/>
        <v>7.3222115536967035E-13</v>
      </c>
      <c r="BG124" s="22">
        <f t="shared" si="61"/>
        <v>1.3525069634579169E-12</v>
      </c>
      <c r="BH124" s="62">
        <f t="shared" si="62"/>
        <v>293.33333333333468</v>
      </c>
      <c r="BI124" s="62">
        <f ca="1">AVERAGE(OFFSET($BH$3,0,0,'Données projet'!$E$11+1,1))-AVERAGE(OFFSET($H$3,0,0,'Données projet'!$E$11+1,1))</f>
        <v>258.10018111196456</v>
      </c>
      <c r="BJ124" s="62">
        <f t="shared" si="92"/>
        <v>277.07615193566789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44.033367251441156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44.033367251441156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53.670240000000071</v>
      </c>
      <c r="D125" s="12">
        <f t="shared" si="86"/>
        <v>15.55767226454596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534.39090169123256</v>
      </c>
      <c r="H125" s="70">
        <f t="shared" si="56"/>
        <v>413.90528052741763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-8.3355189417488869E-14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352.38614056474506</v>
      </c>
      <c r="T125" s="62">
        <f t="shared" si="88"/>
        <v>378.20947420822085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58.03608732292178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58.03608732292178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4.5224624045658861E-14</v>
      </c>
      <c r="AK125" s="14">
        <f t="shared" si="89"/>
        <v>7.4514601661523691E-13</v>
      </c>
      <c r="AL125" s="22">
        <f t="shared" si="58"/>
        <v>1.3765621991510601E-12</v>
      </c>
      <c r="AM125" s="62">
        <f t="shared" si="59"/>
        <v>293.33333333333468</v>
      </c>
      <c r="AN125" s="62">
        <f ca="1">AVERAGE(OFFSET($AM$3,0,0,'Données projet'!$E$10+1,1))-AVERAGE(OFFSET($H$3,0,0,'Données projet'!$E$10+1,1))</f>
        <v>263.69035859639422</v>
      </c>
      <c r="AO125" s="62">
        <f t="shared" si="90"/>
        <v>283.08545363666826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54.273599580538026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54.273599580538026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4.4337866711430253E-14</v>
      </c>
      <c r="BF125" s="14">
        <f t="shared" si="91"/>
        <v>7.3222115536967035E-13</v>
      </c>
      <c r="BG125" s="22">
        <f t="shared" si="61"/>
        <v>1.3525069634579169E-12</v>
      </c>
      <c r="BH125" s="62">
        <f t="shared" si="62"/>
        <v>293.33333333333468</v>
      </c>
      <c r="BI125" s="62">
        <f ca="1">AVERAGE(OFFSET($BH$3,0,0,'Données projet'!$E$11+1,1))-AVERAGE(OFFSET($H$3,0,0,'Données projet'!$E$11+1,1))</f>
        <v>258.10018111196456</v>
      </c>
      <c r="BJ125" s="62">
        <f t="shared" si="92"/>
        <v>277.07615193566789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43.169899777342444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43.169899777342444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54.110160000000072</v>
      </c>
      <c r="D126" s="12">
        <f t="shared" si="86"/>
        <v>15.670297028888205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538.65615952124278</v>
      </c>
      <c r="H126" s="70">
        <f t="shared" si="56"/>
        <v>414.86762932531371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-8.3355189417488869E-14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352.38614056474506</v>
      </c>
      <c r="T126" s="62">
        <f t="shared" si="88"/>
        <v>378.20947420822085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56.89803504903724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56.89803504903724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4.5224624045658861E-14</v>
      </c>
      <c r="AK126" s="14">
        <f t="shared" si="89"/>
        <v>7.4514601661523691E-13</v>
      </c>
      <c r="AL126" s="22">
        <f t="shared" si="58"/>
        <v>1.3765621991510601E-12</v>
      </c>
      <c r="AM126" s="62">
        <f t="shared" si="59"/>
        <v>293.33333333333468</v>
      </c>
      <c r="AN126" s="62">
        <f ca="1">AVERAGE(OFFSET($AM$3,0,0,'Données projet'!$E$10+1,1))-AVERAGE(OFFSET($H$3,0,0,'Données projet'!$E$10+1,1))</f>
        <v>263.69035859639422</v>
      </c>
      <c r="AO126" s="62">
        <f t="shared" si="90"/>
        <v>283.08545363666826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53.209327396390705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53.209327396390705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4.4337866711430253E-14</v>
      </c>
      <c r="BF126" s="14">
        <f t="shared" si="91"/>
        <v>7.3222115536967035E-13</v>
      </c>
      <c r="BG126" s="22">
        <f t="shared" si="61"/>
        <v>1.3525069634579169E-12</v>
      </c>
      <c r="BH126" s="62">
        <f t="shared" si="62"/>
        <v>293.33333333333468</v>
      </c>
      <c r="BI126" s="62">
        <f ca="1">AVERAGE(OFFSET($BH$3,0,0,'Données projet'!$E$11+1,1))-AVERAGE(OFFSET($H$3,0,0,'Données projet'!$E$11+1,1))</f>
        <v>258.10018111196456</v>
      </c>
      <c r="BJ126" s="62">
        <f t="shared" si="92"/>
        <v>277.07615193566789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42.323364373747651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42.323364373747651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54.550080000000072</v>
      </c>
      <c r="D127" s="12">
        <f t="shared" si="86"/>
        <v>15.782815260920131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542.92059499657705</v>
      </c>
      <c r="H127" s="70">
        <f t="shared" si="56"/>
        <v>415.829792579436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-8.3355189417488869E-14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352.38614056474506</v>
      </c>
      <c r="T127" s="62">
        <f t="shared" si="88"/>
        <v>378.20947420822085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55.782299286100226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55.782299286100226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4.5224624045658861E-14</v>
      </c>
      <c r="AK127" s="14">
        <f t="shared" si="89"/>
        <v>7.4514601661523691E-13</v>
      </c>
      <c r="AL127" s="22">
        <f t="shared" si="58"/>
        <v>1.3765621991510601E-12</v>
      </c>
      <c r="AM127" s="62">
        <f t="shared" si="59"/>
        <v>293.33333333333468</v>
      </c>
      <c r="AN127" s="62">
        <f ca="1">AVERAGE(OFFSET($AM$3,0,0,'Données projet'!$E$10+1,1))-AVERAGE(OFFSET($H$3,0,0,'Données projet'!$E$10+1,1))</f>
        <v>263.69035859639422</v>
      </c>
      <c r="AO127" s="62">
        <f t="shared" si="90"/>
        <v>283.08545363666826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52.165924940632578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52.165924940632578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4.4337866711430253E-14</v>
      </c>
      <c r="BF127" s="14">
        <f t="shared" si="91"/>
        <v>7.3222115536967035E-13</v>
      </c>
      <c r="BG127" s="22">
        <f t="shared" si="61"/>
        <v>1.3525069634579169E-12</v>
      </c>
      <c r="BH127" s="62">
        <f t="shared" si="62"/>
        <v>293.33333333333468</v>
      </c>
      <c r="BI127" s="62">
        <f ca="1">AVERAGE(OFFSET($BH$3,0,0,'Données projet'!$E$11+1,1))-AVERAGE(OFFSET($H$3,0,0,'Données projet'!$E$11+1,1))</f>
        <v>258.10018111196456</v>
      </c>
      <c r="BJ127" s="62">
        <f t="shared" si="92"/>
        <v>277.07615193566789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41.493429013081737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41.493429013081737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54.990000000000073</v>
      </c>
      <c r="D128" s="12">
        <f t="shared" si="86"/>
        <v>15.895227919347036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547.18421551776714</v>
      </c>
      <c r="H128" s="70">
        <f t="shared" si="56"/>
        <v>416.79177195952951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-8.3355189417488869E-14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352.38614056474506</v>
      </c>
      <c r="T128" s="62">
        <f t="shared" si="88"/>
        <v>378.20947420822085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54.688442420942792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54.688442420942792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4.5224624045658861E-14</v>
      </c>
      <c r="AK128" s="14">
        <f t="shared" si="89"/>
        <v>7.4514601661523691E-13</v>
      </c>
      <c r="AL128" s="22">
        <f t="shared" si="58"/>
        <v>1.3765621991510601E-12</v>
      </c>
      <c r="AM128" s="62">
        <f t="shared" si="59"/>
        <v>293.33333333333468</v>
      </c>
      <c r="AN128" s="62">
        <f ca="1">AVERAGE(OFFSET($AM$3,0,0,'Données projet'!$E$10+1,1))-AVERAGE(OFFSET($H$3,0,0,'Données projet'!$E$10+1,1))</f>
        <v>263.69035859639422</v>
      </c>
      <c r="AO128" s="62">
        <f t="shared" si="90"/>
        <v>283.08545363666826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51.142982970619215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51.142982970619215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4.4337866711430253E-14</v>
      </c>
      <c r="BF128" s="14">
        <f t="shared" si="91"/>
        <v>7.3222115536967035E-13</v>
      </c>
      <c r="BG128" s="22">
        <f t="shared" si="61"/>
        <v>1.3525069634579169E-12</v>
      </c>
      <c r="BH128" s="62">
        <f t="shared" si="62"/>
        <v>293.33333333333468</v>
      </c>
      <c r="BI128" s="62">
        <f ca="1">AVERAGE(OFFSET($BH$3,0,0,'Données projet'!$E$11+1,1))-AVERAGE(OFFSET($H$3,0,0,'Données projet'!$E$11+1,1))</f>
        <v>258.10018111196456</v>
      </c>
      <c r="BJ128" s="62">
        <f t="shared" si="92"/>
        <v>277.07615193566789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40.679768178627896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40.679768178627896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55.429920000000074</v>
      </c>
      <c r="D129" s="12">
        <f t="shared" si="86"/>
        <v>16.007535946649178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551.44702836009958</v>
      </c>
      <c r="H129" s="70">
        <f t="shared" si="56"/>
        <v>417.75356910708075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-8.3355189417488869E-14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352.38614056474506</v>
      </c>
      <c r="T129" s="62">
        <f t="shared" si="88"/>
        <v>378.20947420822085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53.616035421724284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53.616035421724284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4.5224624045658861E-14</v>
      </c>
      <c r="AK129" s="14">
        <f t="shared" si="89"/>
        <v>7.4514601661523691E-13</v>
      </c>
      <c r="AL129" s="22">
        <f t="shared" si="58"/>
        <v>1.3765621991510601E-12</v>
      </c>
      <c r="AM129" s="62">
        <f t="shared" si="59"/>
        <v>293.33333333333468</v>
      </c>
      <c r="AN129" s="62">
        <f ca="1">AVERAGE(OFFSET($AM$3,0,0,'Données projet'!$E$10+1,1))-AVERAGE(OFFSET($H$3,0,0,'Données projet'!$E$10+1,1))</f>
        <v>263.69035859639422</v>
      </c>
      <c r="AO129" s="62">
        <f t="shared" si="90"/>
        <v>283.08545363666826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50.140100268704821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50.140100268704821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4.4337866711430253E-14</v>
      </c>
      <c r="BF129" s="14">
        <f t="shared" si="91"/>
        <v>7.3222115536967035E-13</v>
      </c>
      <c r="BG129" s="22">
        <f t="shared" si="61"/>
        <v>1.3525069634579169E-12</v>
      </c>
      <c r="BH129" s="62">
        <f t="shared" si="62"/>
        <v>293.33333333333468</v>
      </c>
      <c r="BI129" s="62">
        <f ca="1">AVERAGE(OFFSET($BH$3,0,0,'Données projet'!$E$11+1,1))-AVERAGE(OFFSET($H$3,0,0,'Données projet'!$E$11+1,1))</f>
        <v>258.10018111196456</v>
      </c>
      <c r="BJ129" s="62">
        <f t="shared" si="92"/>
        <v>277.07615193566789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39.882062736853591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39.882062736853591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55.869840000000075</v>
      </c>
      <c r="D130" s="12">
        <f t="shared" si="86"/>
        <v>16.119740269482985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555.70904067671142</v>
      </c>
      <c r="H130" s="70">
        <f t="shared" si="56"/>
        <v>418.71518563601632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-8.3355189417488869E-14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352.38614056474506</v>
      </c>
      <c r="T130" s="62">
        <f t="shared" si="88"/>
        <v>378.20947420822085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52.564657669656768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52.564657669656768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4.5224624045658861E-14</v>
      </c>
      <c r="AK130" s="14">
        <f t="shared" si="89"/>
        <v>7.4514601661523691E-13</v>
      </c>
      <c r="AL130" s="22">
        <f t="shared" si="58"/>
        <v>1.3765621991510601E-12</v>
      </c>
      <c r="AM130" s="62">
        <f t="shared" si="59"/>
        <v>293.33333333333468</v>
      </c>
      <c r="AN130" s="62">
        <f ca="1">AVERAGE(OFFSET($AM$3,0,0,'Données projet'!$E$10+1,1))-AVERAGE(OFFSET($H$3,0,0,'Données projet'!$E$10+1,1))</f>
        <v>263.69035859639422</v>
      </c>
      <c r="AO130" s="62">
        <f t="shared" si="90"/>
        <v>283.08545363666826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49.156883484876914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49.156883484876914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4.4337866711430253E-14</v>
      </c>
      <c r="BF130" s="14">
        <f t="shared" si="91"/>
        <v>7.3222115536967035E-13</v>
      </c>
      <c r="BG130" s="22">
        <f t="shared" si="61"/>
        <v>1.3525069634579169E-12</v>
      </c>
      <c r="BH130" s="62">
        <f t="shared" si="62"/>
        <v>293.33333333333468</v>
      </c>
      <c r="BI130" s="62">
        <f ca="1">AVERAGE(OFFSET($BH$3,0,0,'Données projet'!$E$11+1,1))-AVERAGE(OFFSET($H$3,0,0,'Données projet'!$E$11+1,1))</f>
        <v>258.10018111196456</v>
      </c>
      <c r="BJ130" s="62">
        <f t="shared" si="92"/>
        <v>277.07615193566789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39.099999812240199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39.099999812240199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56.309760000000075</v>
      </c>
      <c r="D131" s="12">
        <f t="shared" si="86"/>
        <v>16.23184179906918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559.97025950158729</v>
      </c>
      <c r="H131" s="70">
        <f t="shared" si="56"/>
        <v>419.67662313337894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-8.3355189417488869E-14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352.38614056474506</v>
      </c>
      <c r="T131" s="62">
        <f t="shared" si="88"/>
        <v>378.20947420822085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51.533896794030191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51.533896794030191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4.5224624045658861E-14</v>
      </c>
      <c r="AK131" s="14">
        <f t="shared" si="89"/>
        <v>7.4514601661523691E-13</v>
      </c>
      <c r="AL131" s="22">
        <f t="shared" si="58"/>
        <v>1.3765621991510601E-12</v>
      </c>
      <c r="AM131" s="62">
        <f t="shared" si="59"/>
        <v>293.33333333333468</v>
      </c>
      <c r="AN131" s="62">
        <f ca="1">AVERAGE(OFFSET($AM$3,0,0,'Données projet'!$E$10+1,1))-AVERAGE(OFFSET($H$3,0,0,'Données projet'!$E$10+1,1))</f>
        <v>263.69035859639422</v>
      </c>
      <c r="AO131" s="62">
        <f t="shared" si="90"/>
        <v>283.08545363666826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48.192946982476855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48.192946982476855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4.4337866711430253E-14</v>
      </c>
      <c r="BF131" s="14">
        <f t="shared" si="91"/>
        <v>7.3222115536967035E-13</v>
      </c>
      <c r="BG131" s="22">
        <f t="shared" si="61"/>
        <v>1.3525069634579169E-12</v>
      </c>
      <c r="BH131" s="62">
        <f t="shared" si="62"/>
        <v>293.33333333333468</v>
      </c>
      <c r="BI131" s="62">
        <f ca="1">AVERAGE(OFFSET($BH$3,0,0,'Données projet'!$E$11+1,1))-AVERAGE(OFFSET($H$3,0,0,'Données projet'!$E$11+1,1))</f>
        <v>258.10018111196456</v>
      </c>
      <c r="BJ131" s="62">
        <f t="shared" si="92"/>
        <v>277.07615193566789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38.333272664567197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38.333272664567197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56.749680000000076</v>
      </c>
      <c r="D132" s="12">
        <f t="shared" si="86"/>
        <v>16.343841431568354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564.23069175245803</v>
      </c>
      <c r="H132" s="70">
        <f t="shared" ref="H132:H195" si="110">(B132+E132+F132)*44/12+(C132+D132)*0.475*44/12</f>
        <v>420.6378831599817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-8.3355189417488869E-14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352.38614056474506</v>
      </c>
      <c r="T132" s="62">
        <f t="shared" si="88"/>
        <v>378.20947420822085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50.523348510472594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50.523348510472594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4.5224624045658861E-14</v>
      </c>
      <c r="AK132" s="14">
        <f t="shared" si="89"/>
        <v>7.4514601661523691E-13</v>
      </c>
      <c r="AL132" s="22">
        <f t="shared" ref="AL132:AL153" si="112">(AJ132+AK132)*0.475*44/12</f>
        <v>1.3765621991510601E-12</v>
      </c>
      <c r="AM132" s="62">
        <f t="shared" ref="AM132:AM195" si="113">AL132+(AD132+AE132)*44/12</f>
        <v>293.33333333333468</v>
      </c>
      <c r="AN132" s="62">
        <f ca="1">AVERAGE(OFFSET($AM$3,0,0,'Données projet'!$E$10+1,1))-AVERAGE(OFFSET($H$3,0,0,'Données projet'!$E$10+1,1))</f>
        <v>263.69035859639422</v>
      </c>
      <c r="AO132" s="62">
        <f t="shared" si="90"/>
        <v>283.08545363666826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47.247912686945646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47.247912686945646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4.4337866711430253E-14</v>
      </c>
      <c r="BF132" s="14">
        <f t="shared" si="91"/>
        <v>7.3222115536967035E-13</v>
      </c>
      <c r="BG132" s="22">
        <f t="shared" ref="BG132:BG153" si="115">(BE132+BF132)*0.475*44/12</f>
        <v>1.3525069634579169E-12</v>
      </c>
      <c r="BH132" s="62">
        <f t="shared" ref="BH132:BH195" si="116">BG132+(AY132+AZ132)*44/12</f>
        <v>293.33333333333468</v>
      </c>
      <c r="BI132" s="62">
        <f ca="1">AVERAGE(OFFSET($BH$3,0,0,'Données projet'!$E$11+1,1))-AVERAGE(OFFSET($H$3,0,0,'Données projet'!$E$11+1,1))</f>
        <v>258.10018111196456</v>
      </c>
      <c r="BJ132" s="62">
        <f t="shared" si="92"/>
        <v>277.07615193566789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37.581580568602682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37.581580568602682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57.189600000000077</v>
      </c>
      <c r="D133" s="12">
        <f t="shared" ref="D133:D196" si="140">IFERROR(EXP(-1.0587+0.8836*LN(C133)+0.284),0)</f>
        <v>16.455740048444749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568.49034423360922</v>
      </c>
      <c r="H133" s="70">
        <f t="shared" si="110"/>
        <v>421.59896725104136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-8.3355189417488869E-14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352.38614056474506</v>
      </c>
      <c r="T133" s="62">
        <f t="shared" ref="T133:T196" si="142">$T$3</f>
        <v>378.20947420822085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49.532616462381974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49.532616462381974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4.5224624045658861E-14</v>
      </c>
      <c r="AK133" s="14">
        <f t="shared" ref="AK133:AK153" si="143">EXP(-1.0587+0.8836*LN(AJ133)+0.284)</f>
        <v>7.4514601661523691E-13</v>
      </c>
      <c r="AL133" s="22">
        <f t="shared" si="112"/>
        <v>1.3765621991510601E-12</v>
      </c>
      <c r="AM133" s="62">
        <f t="shared" si="113"/>
        <v>293.33333333333468</v>
      </c>
      <c r="AN133" s="62">
        <f ca="1">AVERAGE(OFFSET($AM$3,0,0,'Données projet'!$E$10+1,1))-AVERAGE(OFFSET($H$3,0,0,'Données projet'!$E$10+1,1))</f>
        <v>263.69035859639422</v>
      </c>
      <c r="AO133" s="62">
        <f t="shared" ref="AO133:AO196" si="144">$AO$3</f>
        <v>283.08545363666826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46.321409937535805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46.321409937535805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4.4337866711430253E-14</v>
      </c>
      <c r="BF133" s="14">
        <f t="shared" ref="BF133:BF153" si="145">EXP(-1.0587+0.8836*LN(BE133)+0.284)</f>
        <v>7.3222115536967035E-13</v>
      </c>
      <c r="BG133" s="22">
        <f t="shared" si="115"/>
        <v>1.3525069634579169E-12</v>
      </c>
      <c r="BH133" s="62">
        <f t="shared" si="116"/>
        <v>293.33333333333468</v>
      </c>
      <c r="BI133" s="62">
        <f ca="1">AVERAGE(OFFSET($BH$3,0,0,'Données projet'!$E$11+1,1))-AVERAGE(OFFSET($H$3,0,0,'Données projet'!$E$11+1,1))</f>
        <v>258.10018111196456</v>
      </c>
      <c r="BJ133" s="62">
        <f t="shared" ref="BJ133:BJ196" si="146">$BJ$3</f>
        <v>277.07615193566789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36.844628696153123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36.844628696153123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57.629520000000078</v>
      </c>
      <c r="D134" s="12">
        <f t="shared" si="140"/>
        <v>16.567538516818352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572.74922363859844</v>
      </c>
      <c r="H134" s="70">
        <f t="shared" si="110"/>
        <v>422.55987691679206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-8.3355189417488869E-14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352.38614056474506</v>
      </c>
      <c r="T134" s="62">
        <f t="shared" si="142"/>
        <v>378.20947420822085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48.561312065467526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48.561312065467526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4.5224624045658861E-14</v>
      </c>
      <c r="AK134" s="14">
        <f t="shared" si="143"/>
        <v>7.4514601661523691E-13</v>
      </c>
      <c r="AL134" s="22">
        <f t="shared" si="112"/>
        <v>1.3765621991510601E-12</v>
      </c>
      <c r="AM134" s="62">
        <f t="shared" si="113"/>
        <v>293.33333333333468</v>
      </c>
      <c r="AN134" s="62">
        <f ca="1">AVERAGE(OFFSET($AM$3,0,0,'Données projet'!$E$10+1,1))-AVERAGE(OFFSET($H$3,0,0,'Données projet'!$E$10+1,1))</f>
        <v>263.69035859639422</v>
      </c>
      <c r="AO134" s="62">
        <f t="shared" si="144"/>
        <v>283.08545363666826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45.413075341931012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45.413075341931012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4.4337866711430253E-14</v>
      </c>
      <c r="BF134" s="14">
        <f t="shared" si="145"/>
        <v>7.3222115536967035E-13</v>
      </c>
      <c r="BG134" s="22">
        <f t="shared" si="115"/>
        <v>1.3525069634579169E-12</v>
      </c>
      <c r="BH134" s="62">
        <f t="shared" si="116"/>
        <v>293.33333333333468</v>
      </c>
      <c r="BI134" s="62">
        <f ca="1">AVERAGE(OFFSET($BH$3,0,0,'Données projet'!$E$11+1,1))-AVERAGE(OFFSET($H$3,0,0,'Données projet'!$E$11+1,1))</f>
        <v>258.10018111196456</v>
      </c>
      <c r="BJ134" s="62">
        <f t="shared" si="146"/>
        <v>277.07615193566789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36.122128000426038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36.122128000426038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58.069440000000078</v>
      </c>
      <c r="D135" s="12">
        <f t="shared" si="140"/>
        <v>16.679237689806044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577.00733655288946</v>
      </c>
      <c r="H135" s="70">
        <f t="shared" si="110"/>
        <v>423.52061364307895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-8.3355189417488869E-14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352.38614056474506</v>
      </c>
      <c r="T135" s="62">
        <f t="shared" si="142"/>
        <v>378.20947420822085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47.609054355339389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47.609054355339389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4.5224624045658861E-14</v>
      </c>
      <c r="AK135" s="14">
        <f t="shared" si="143"/>
        <v>7.4514601661523691E-13</v>
      </c>
      <c r="AL135" s="22">
        <f t="shared" si="112"/>
        <v>1.3765621991510601E-12</v>
      </c>
      <c r="AM135" s="62">
        <f t="shared" si="113"/>
        <v>293.33333333333468</v>
      </c>
      <c r="AN135" s="62">
        <f ca="1">AVERAGE(OFFSET($AM$3,0,0,'Données projet'!$E$10+1,1))-AVERAGE(OFFSET($H$3,0,0,'Données projet'!$E$10+1,1))</f>
        <v>263.69035859639422</v>
      </c>
      <c r="AO135" s="62">
        <f t="shared" si="144"/>
        <v>283.08545363666826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44.522552633716629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44.522552633716629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4.4337866711430253E-14</v>
      </c>
      <c r="BF135" s="14">
        <f t="shared" si="145"/>
        <v>7.3222115536967035E-13</v>
      </c>
      <c r="BG135" s="22">
        <f t="shared" si="115"/>
        <v>1.3525069634579169E-12</v>
      </c>
      <c r="BH135" s="62">
        <f t="shared" si="116"/>
        <v>293.33333333333468</v>
      </c>
      <c r="BI135" s="62">
        <f ca="1">AVERAGE(OFFSET($BH$3,0,0,'Données projet'!$E$11+1,1))-AVERAGE(OFFSET($H$3,0,0,'Données projet'!$E$11+1,1))</f>
        <v>258.10018111196456</v>
      </c>
      <c r="BJ135" s="62">
        <f t="shared" si="146"/>
        <v>277.07615193566789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35.413795102660252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35.413795102660252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58.509360000000079</v>
      </c>
      <c r="D136" s="12">
        <f t="shared" si="140"/>
        <v>16.790838406852004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581.26468945640204</v>
      </c>
      <c r="H136" s="70">
        <f t="shared" si="110"/>
        <v>424.48117889193401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-8.3355189417488869E-14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352.38614056474506</v>
      </c>
      <c r="T136" s="62">
        <f t="shared" si="142"/>
        <v>378.20947420822085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46.675469838087011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46.675469838087011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4.5224624045658861E-14</v>
      </c>
      <c r="AK136" s="14">
        <f t="shared" si="143"/>
        <v>7.4514601661523691E-13</v>
      </c>
      <c r="AL136" s="22">
        <f t="shared" si="112"/>
        <v>1.3765621991510601E-12</v>
      </c>
      <c r="AM136" s="62">
        <f t="shared" si="113"/>
        <v>293.33333333333468</v>
      </c>
      <c r="AN136" s="62">
        <f ca="1">AVERAGE(OFFSET($AM$3,0,0,'Données projet'!$E$10+1,1))-AVERAGE(OFFSET($H$3,0,0,'Données projet'!$E$10+1,1))</f>
        <v>263.69035859639422</v>
      </c>
      <c r="AO136" s="62">
        <f t="shared" si="144"/>
        <v>283.08545363666826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43.649492532645112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43.649492532645112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4.4337866711430253E-14</v>
      </c>
      <c r="BF136" s="14">
        <f t="shared" si="145"/>
        <v>7.3222115536967035E-13</v>
      </c>
      <c r="BG136" s="22">
        <f t="shared" si="115"/>
        <v>1.3525069634579169E-12</v>
      </c>
      <c r="BH136" s="62">
        <f t="shared" si="116"/>
        <v>293.33333333333468</v>
      </c>
      <c r="BI136" s="62">
        <f ca="1">AVERAGE(OFFSET($BH$3,0,0,'Données projet'!$E$11+1,1))-AVERAGE(OFFSET($H$3,0,0,'Données projet'!$E$11+1,1))</f>
        <v>258.10018111196456</v>
      </c>
      <c r="BJ136" s="62">
        <f t="shared" si="146"/>
        <v>277.07615193566789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34.71935218097925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34.71935218097925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58.94928000000008</v>
      </c>
      <c r="D137" s="12">
        <f t="shared" si="140"/>
        <v>16.902341494048027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585.5212887259853</v>
      </c>
      <c r="H137" s="70">
        <f t="shared" si="110"/>
        <v>425.44157410213376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-8.3355189417488869E-14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352.38614056474506</v>
      </c>
      <c r="T137" s="62">
        <f t="shared" si="142"/>
        <v>378.20947420822085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45.760192343787622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45.760192343787622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4.5224624045658861E-14</v>
      </c>
      <c r="AK137" s="14">
        <f t="shared" si="143"/>
        <v>7.4514601661523691E-13</v>
      </c>
      <c r="AL137" s="22">
        <f t="shared" si="112"/>
        <v>1.3765621991510601E-12</v>
      </c>
      <c r="AM137" s="62">
        <f t="shared" si="113"/>
        <v>293.33333333333468</v>
      </c>
      <c r="AN137" s="62">
        <f ca="1">AVERAGE(OFFSET($AM$3,0,0,'Données projet'!$E$10+1,1))-AVERAGE(OFFSET($H$3,0,0,'Données projet'!$E$10+1,1))</f>
        <v>263.69035859639422</v>
      </c>
      <c r="AO137" s="62">
        <f t="shared" si="144"/>
        <v>283.08545363666826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42.79355260764153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42.79355260764153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4.4337866711430253E-14</v>
      </c>
      <c r="BF137" s="14">
        <f t="shared" si="145"/>
        <v>7.3222115536967035E-13</v>
      </c>
      <c r="BG137" s="22">
        <f t="shared" si="115"/>
        <v>1.3525069634579169E-12</v>
      </c>
      <c r="BH137" s="62">
        <f t="shared" si="116"/>
        <v>293.33333333333468</v>
      </c>
      <c r="BI137" s="62">
        <f ca="1">AVERAGE(OFFSET($BH$3,0,0,'Données projet'!$E$11+1,1))-AVERAGE(OFFSET($H$3,0,0,'Données projet'!$E$11+1,1))</f>
        <v>258.10018111196456</v>
      </c>
      <c r="BJ137" s="62">
        <f t="shared" si="146"/>
        <v>277.07615193566789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34.038526861424053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34.038526861424053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59.389200000000081</v>
      </c>
      <c r="D138" s="12">
        <f t="shared" si="140"/>
        <v>17.013747764443849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589.77714063781275</v>
      </c>
      <c r="H138" s="70">
        <f t="shared" si="110"/>
        <v>426.40180068973984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-8.3355189417488869E-14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352.38614056474506</v>
      </c>
      <c r="T138" s="62">
        <f t="shared" si="142"/>
        <v>378.20947420822085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44.862862882887299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44.862862882887299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4.5224624045658861E-14</v>
      </c>
      <c r="AK138" s="14">
        <f t="shared" si="143"/>
        <v>7.4514601661523691E-13</v>
      </c>
      <c r="AL138" s="22">
        <f t="shared" si="112"/>
        <v>1.3765621991510601E-12</v>
      </c>
      <c r="AM138" s="62">
        <f t="shared" si="113"/>
        <v>293.33333333333468</v>
      </c>
      <c r="AN138" s="62">
        <f ca="1">AVERAGE(OFFSET($AM$3,0,0,'Données projet'!$E$10+1,1))-AVERAGE(OFFSET($H$3,0,0,'Données projet'!$E$10+1,1))</f>
        <v>263.69035859639422</v>
      </c>
      <c r="AO138" s="62">
        <f t="shared" si="144"/>
        <v>283.08545363666826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41.954397142495459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41.954397142495459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4.4337866711430253E-14</v>
      </c>
      <c r="BF138" s="14">
        <f t="shared" si="145"/>
        <v>7.3222115536967035E-13</v>
      </c>
      <c r="BG138" s="22">
        <f t="shared" si="115"/>
        <v>1.3525069634579169E-12</v>
      </c>
      <c r="BH138" s="62">
        <f t="shared" si="116"/>
        <v>293.33333333333468</v>
      </c>
      <c r="BI138" s="62">
        <f ca="1">AVERAGE(OFFSET($BH$3,0,0,'Données projet'!$E$11+1,1))-AVERAGE(OFFSET($H$3,0,0,'Données projet'!$E$11+1,1))</f>
        <v>258.10018111196456</v>
      </c>
      <c r="BJ138" s="62">
        <f t="shared" si="146"/>
        <v>277.07615193566789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33.371052111122893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33.371052111122893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59.829120000000081</v>
      </c>
      <c r="D139" s="12">
        <f t="shared" si="140"/>
        <v>17.125058018348188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594.03225136970593</v>
      </c>
      <c r="H139" s="70">
        <f t="shared" si="110"/>
        <v>427.36186004862327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-8.3355189417488869E-14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352.38614056474506</v>
      </c>
      <c r="T139" s="62">
        <f t="shared" si="142"/>
        <v>378.20947420822085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43.983129505398303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43.983129505398303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4.5224624045658861E-14</v>
      </c>
      <c r="AK139" s="14">
        <f t="shared" si="143"/>
        <v>7.4514601661523691E-13</v>
      </c>
      <c r="AL139" s="22">
        <f t="shared" si="112"/>
        <v>1.3765621991510601E-12</v>
      </c>
      <c r="AM139" s="62">
        <f t="shared" si="113"/>
        <v>293.33333333333468</v>
      </c>
      <c r="AN139" s="62">
        <f ca="1">AVERAGE(OFFSET($AM$3,0,0,'Données projet'!$E$10+1,1))-AVERAGE(OFFSET($H$3,0,0,'Données projet'!$E$10+1,1))</f>
        <v>263.69035859639422</v>
      </c>
      <c r="AO139" s="62">
        <f t="shared" si="144"/>
        <v>283.08545363666826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41.131697004186613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41.131697004186613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4.4337866711430253E-14</v>
      </c>
      <c r="BF139" s="14">
        <f t="shared" si="145"/>
        <v>7.3222115536967035E-13</v>
      </c>
      <c r="BG139" s="22">
        <f t="shared" si="115"/>
        <v>1.3525069634579169E-12</v>
      </c>
      <c r="BH139" s="62">
        <f t="shared" si="116"/>
        <v>293.33333333333468</v>
      </c>
      <c r="BI139" s="62">
        <f ca="1">AVERAGE(OFFSET($BH$3,0,0,'Données projet'!$E$11+1,1))-AVERAGE(OFFSET($H$3,0,0,'Données projet'!$E$11+1,1))</f>
        <v>258.10018111196456</v>
      </c>
      <c r="BJ139" s="62">
        <f t="shared" si="146"/>
        <v>277.07615193566789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32.716666133555741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32.716666133555741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60.269040000000082</v>
      </c>
      <c r="D140" s="12">
        <f t="shared" si="140"/>
        <v>17.236273043620518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598.28662700338714</v>
      </c>
      <c r="H140" s="70">
        <f t="shared" si="110"/>
        <v>428.32175355097252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-8.3355189417488869E-14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352.38614056474506</v>
      </c>
      <c r="T140" s="62">
        <f t="shared" si="142"/>
        <v>378.20947420822085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43.120647162857487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43.120647162857487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4.5224624045658861E-14</v>
      </c>
      <c r="AK140" s="14">
        <f t="shared" si="143"/>
        <v>7.4514601661523691E-13</v>
      </c>
      <c r="AL140" s="22">
        <f t="shared" si="112"/>
        <v>1.3765621991510601E-12</v>
      </c>
      <c r="AM140" s="62">
        <f t="shared" si="113"/>
        <v>293.33333333333468</v>
      </c>
      <c r="AN140" s="62">
        <f ca="1">AVERAGE(OFFSET($AM$3,0,0,'Données projet'!$E$10+1,1))-AVERAGE(OFFSET($H$3,0,0,'Données projet'!$E$10+1,1))</f>
        <v>263.69035859639422</v>
      </c>
      <c r="AO140" s="62">
        <f t="shared" si="144"/>
        <v>283.08545363666826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40.325129513792469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40.325129513792469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4.4337866711430253E-14</v>
      </c>
      <c r="BF140" s="14">
        <f t="shared" si="145"/>
        <v>7.3222115536967035E-13</v>
      </c>
      <c r="BG140" s="22">
        <f t="shared" si="115"/>
        <v>1.3525069634579169E-12</v>
      </c>
      <c r="BH140" s="62">
        <f t="shared" si="116"/>
        <v>293.33333333333468</v>
      </c>
      <c r="BI140" s="62">
        <f ca="1">AVERAGE(OFFSET($BH$3,0,0,'Données projet'!$E$11+1,1))-AVERAGE(OFFSET($H$3,0,0,'Données projet'!$E$11+1,1))</f>
        <v>258.10018111196456</v>
      </c>
      <c r="BJ140" s="62">
        <f t="shared" si="146"/>
        <v>277.07615193566789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32.07511226587264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32.07511226587264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60.708960000000083</v>
      </c>
      <c r="D141" s="12">
        <f t="shared" si="140"/>
        <v>17.347393615954189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602.54027352666446</v>
      </c>
      <c r="H141" s="70">
        <f t="shared" si="110"/>
        <v>429.28148254778699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-8.3355189417488869E-14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352.38614056474506</v>
      </c>
      <c r="T141" s="62">
        <f t="shared" si="142"/>
        <v>378.20947420822085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42.275077572991613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42.275077572991613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4.5224624045658861E-14</v>
      </c>
      <c r="AK141" s="14">
        <f t="shared" si="143"/>
        <v>7.4514601661523691E-13</v>
      </c>
      <c r="AL141" s="22">
        <f t="shared" si="112"/>
        <v>1.3765621991510601E-12</v>
      </c>
      <c r="AM141" s="62">
        <f t="shared" si="113"/>
        <v>293.33333333333468</v>
      </c>
      <c r="AN141" s="62">
        <f ca="1">AVERAGE(OFFSET($AM$3,0,0,'Données projet'!$E$10+1,1))-AVERAGE(OFFSET($H$3,0,0,'Données projet'!$E$10+1,1))</f>
        <v>263.69035859639422</v>
      </c>
      <c r="AO141" s="62">
        <f t="shared" si="144"/>
        <v>283.08545363666826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39.534378319927356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39.534378319927356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4.4337866711430253E-14</v>
      </c>
      <c r="BF141" s="14">
        <f t="shared" si="145"/>
        <v>7.3222115536967035E-13</v>
      </c>
      <c r="BG141" s="22">
        <f t="shared" si="115"/>
        <v>1.3525069634579169E-12</v>
      </c>
      <c r="BH141" s="62">
        <f t="shared" si="116"/>
        <v>293.33333333333468</v>
      </c>
      <c r="BI141" s="62">
        <f ca="1">AVERAGE(OFFSET($BH$3,0,0,'Données projet'!$E$11+1,1))-AVERAGE(OFFSET($H$3,0,0,'Données projet'!$E$11+1,1))</f>
        <v>258.10018111196456</v>
      </c>
      <c r="BJ141" s="62">
        <f t="shared" si="146"/>
        <v>277.07615193566789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31.446138878225586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31.446138878225586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61.148880000000084</v>
      </c>
      <c r="D142" s="12">
        <f t="shared" si="140"/>
        <v>17.458420499151021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606.79319683555241</v>
      </c>
      <c r="H142" s="70">
        <f t="shared" si="110"/>
        <v>430.24104836935487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-8.3355189417488869E-14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352.38614056474506</v>
      </c>
      <c r="T142" s="62">
        <f t="shared" si="142"/>
        <v>378.20947420822085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41.446089087036484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41.446089087036484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4.5224624045658861E-14</v>
      </c>
      <c r="AK142" s="14">
        <f t="shared" si="143"/>
        <v>7.4514601661523691E-13</v>
      </c>
      <c r="AL142" s="22">
        <f t="shared" si="112"/>
        <v>1.3765621991510601E-12</v>
      </c>
      <c r="AM142" s="62">
        <f t="shared" si="113"/>
        <v>293.33333333333468</v>
      </c>
      <c r="AN142" s="62">
        <f ca="1">AVERAGE(OFFSET($AM$3,0,0,'Données projet'!$E$10+1,1))-AVERAGE(OFFSET($H$3,0,0,'Données projet'!$E$10+1,1))</f>
        <v>263.69035859639422</v>
      </c>
      <c r="AO142" s="62">
        <f t="shared" si="144"/>
        <v>283.08545363666826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38.759133274663334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38.759133274663334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4.4337866711430253E-14</v>
      </c>
      <c r="BF142" s="14">
        <f t="shared" si="145"/>
        <v>7.3222115536967035E-13</v>
      </c>
      <c r="BG142" s="22">
        <f t="shared" si="115"/>
        <v>1.3525069634579169E-12</v>
      </c>
      <c r="BH142" s="62">
        <f t="shared" si="116"/>
        <v>293.33333333333468</v>
      </c>
      <c r="BI142" s="62">
        <f ca="1">AVERAGE(OFFSET($BH$3,0,0,'Données projet'!$E$11+1,1))-AVERAGE(OFFSET($H$3,0,0,'Données projet'!$E$11+1,1))</f>
        <v>258.10018111196456</v>
      </c>
      <c r="BJ142" s="62">
        <f t="shared" si="146"/>
        <v>277.07615193566789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30.829499275074404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30.829499275074404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61.588800000000084</v>
      </c>
      <c r="D143" s="12">
        <f t="shared" si="140"/>
        <v>17.569354445387852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611.0454027363279</v>
      </c>
      <c r="H143" s="70">
        <f t="shared" si="110"/>
        <v>431.20045232571727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-8.3355189417488869E-14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352.38614056474506</v>
      </c>
      <c r="T143" s="62">
        <f t="shared" si="142"/>
        <v>378.20947420822085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40.633356559657884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40.633356559657884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4.5224624045658861E-14</v>
      </c>
      <c r="AK143" s="14">
        <f t="shared" si="143"/>
        <v>7.4514601661523691E-13</v>
      </c>
      <c r="AL143" s="22">
        <f t="shared" si="112"/>
        <v>1.3765621991510601E-12</v>
      </c>
      <c r="AM143" s="62">
        <f t="shared" si="113"/>
        <v>293.33333333333468</v>
      </c>
      <c r="AN143" s="62">
        <f ca="1">AVERAGE(OFFSET($AM$3,0,0,'Données projet'!$E$10+1,1))-AVERAGE(OFFSET($H$3,0,0,'Données projet'!$E$10+1,1))</f>
        <v>263.69035859639422</v>
      </c>
      <c r="AO143" s="62">
        <f t="shared" si="144"/>
        <v>283.08545363666826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37.999090311884153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37.999090311884153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4.4337866711430253E-14</v>
      </c>
      <c r="BF143" s="14">
        <f t="shared" si="145"/>
        <v>7.3222115536967035E-13</v>
      </c>
      <c r="BG143" s="22">
        <f t="shared" si="115"/>
        <v>1.3525069634579169E-12</v>
      </c>
      <c r="BH143" s="62">
        <f t="shared" si="116"/>
        <v>293.33333333333468</v>
      </c>
      <c r="BI143" s="62">
        <f ca="1">AVERAGE(OFFSET($BH$3,0,0,'Données projet'!$E$11+1,1))-AVERAGE(OFFSET($H$3,0,0,'Données projet'!$E$11+1,1))</f>
        <v>258.10018111196456</v>
      </c>
      <c r="BJ143" s="62">
        <f t="shared" si="146"/>
        <v>277.07615193566789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30.224951598427999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30.224951598427999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62.028720000000085</v>
      </c>
      <c r="D144" s="12">
        <f t="shared" si="140"/>
        <v>17.680196195475176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615.29689694752835</v>
      </c>
      <c r="H144" s="70">
        <f t="shared" si="110"/>
        <v>432.1596957071194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-8.3355189417488869E-14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352.38614056474506</v>
      </c>
      <c r="T144" s="62">
        <f t="shared" si="142"/>
        <v>378.20947420822085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39.836561221423288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39.836561221423288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4.5224624045658861E-14</v>
      </c>
      <c r="AK144" s="14">
        <f t="shared" si="143"/>
        <v>7.4514601661523691E-13</v>
      </c>
      <c r="AL144" s="22">
        <f t="shared" si="112"/>
        <v>1.3765621991510601E-12</v>
      </c>
      <c r="AM144" s="62">
        <f t="shared" si="113"/>
        <v>293.33333333333468</v>
      </c>
      <c r="AN144" s="62">
        <f ca="1">AVERAGE(OFFSET($AM$3,0,0,'Données projet'!$E$10+1,1))-AVERAGE(OFFSET($H$3,0,0,'Données projet'!$E$10+1,1))</f>
        <v>263.69035859639422</v>
      </c>
      <c r="AO144" s="62">
        <f t="shared" si="144"/>
        <v>283.08545363666826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37.253951328024641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37.253951328024641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4.4337866711430253E-14</v>
      </c>
      <c r="BF144" s="14">
        <f t="shared" si="145"/>
        <v>7.3222115536967035E-13</v>
      </c>
      <c r="BG144" s="22">
        <f t="shared" si="115"/>
        <v>1.3525069634579169E-12</v>
      </c>
      <c r="BH144" s="62">
        <f t="shared" si="116"/>
        <v>293.33333333333468</v>
      </c>
      <c r="BI144" s="62">
        <f ca="1">AVERAGE(OFFSET($BH$3,0,0,'Données projet'!$E$11+1,1))-AVERAGE(OFFSET($H$3,0,0,'Données projet'!$E$11+1,1))</f>
        <v>258.10018111196456</v>
      </c>
      <c r="BJ144" s="62">
        <f t="shared" si="146"/>
        <v>277.07615193566789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29.632258732982958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29.632258732982958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62.468640000000086</v>
      </c>
      <c r="D145" s="12">
        <f t="shared" si="140"/>
        <v>17.790946479108321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619.54768510188956</v>
      </c>
      <c r="H145" s="70">
        <f t="shared" si="110"/>
        <v>433.11877978444716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-8.3355189417488869E-14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352.38614056474506</v>
      </c>
      <c r="T145" s="62">
        <f t="shared" si="142"/>
        <v>378.20947420822085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39.055390553774302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39.055390553774302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4.5224624045658861E-14</v>
      </c>
      <c r="AK145" s="14">
        <f t="shared" si="143"/>
        <v>7.4514601661523691E-13</v>
      </c>
      <c r="AL145" s="22">
        <f t="shared" si="112"/>
        <v>1.3765621991510601E-12</v>
      </c>
      <c r="AM145" s="62">
        <f t="shared" si="113"/>
        <v>293.33333333333468</v>
      </c>
      <c r="AN145" s="62">
        <f ca="1">AVERAGE(OFFSET($AM$3,0,0,'Données projet'!$E$10+1,1))-AVERAGE(OFFSET($H$3,0,0,'Données projet'!$E$10+1,1))</f>
        <v>263.69035859639422</v>
      </c>
      <c r="AO145" s="62">
        <f t="shared" si="144"/>
        <v>283.08545363666826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36.52342406514871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36.52342406514871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4.4337866711430253E-14</v>
      </c>
      <c r="BF145" s="14">
        <f t="shared" si="145"/>
        <v>7.3222115536967035E-13</v>
      </c>
      <c r="BG145" s="22">
        <f t="shared" si="115"/>
        <v>1.3525069634579169E-12</v>
      </c>
      <c r="BH145" s="62">
        <f t="shared" si="116"/>
        <v>293.33333333333468</v>
      </c>
      <c r="BI145" s="62">
        <f ca="1">AVERAGE(OFFSET($BH$3,0,0,'Données projet'!$E$11+1,1))-AVERAGE(OFFSET($H$3,0,0,'Données projet'!$E$11+1,1))</f>
        <v>258.10018111196456</v>
      </c>
      <c r="BJ145" s="62">
        <f t="shared" si="146"/>
        <v>277.07615193566789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29.051188213122341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29.051188213122341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62.908560000000087</v>
      </c>
      <c r="D146" s="12">
        <f t="shared" si="140"/>
        <v>17.901606015111248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623.79777274822789</v>
      </c>
      <c r="H146" s="70">
        <f t="shared" si="110"/>
        <v>434.07770580965223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-8.3355189417488869E-14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352.38614056474506</v>
      </c>
      <c r="T146" s="62">
        <f t="shared" si="142"/>
        <v>378.20947420822085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38.289538166450853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38.289538166450853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4.5224624045658861E-14</v>
      </c>
      <c r="AK146" s="14">
        <f t="shared" si="143"/>
        <v>7.4514601661523691E-13</v>
      </c>
      <c r="AL146" s="22">
        <f t="shared" si="112"/>
        <v>1.3765621991510601E-12</v>
      </c>
      <c r="AM146" s="62">
        <f t="shared" si="113"/>
        <v>293.33333333333468</v>
      </c>
      <c r="AN146" s="62">
        <f ca="1">AVERAGE(OFFSET($AM$3,0,0,'Données projet'!$E$10+1,1))-AVERAGE(OFFSET($H$3,0,0,'Données projet'!$E$10+1,1))</f>
        <v>263.69035859639422</v>
      </c>
      <c r="AO146" s="62">
        <f t="shared" si="144"/>
        <v>283.08545363666826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35.807221996320145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35.807221996320145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4.4337866711430253E-14</v>
      </c>
      <c r="BF146" s="14">
        <f t="shared" si="145"/>
        <v>7.3222115536967035E-13</v>
      </c>
      <c r="BG146" s="22">
        <f t="shared" si="115"/>
        <v>1.3525069634579169E-12</v>
      </c>
      <c r="BH146" s="62">
        <f t="shared" si="116"/>
        <v>293.33333333333468</v>
      </c>
      <c r="BI146" s="62">
        <f ca="1">AVERAGE(OFFSET($BH$3,0,0,'Données projet'!$E$11+1,1))-AVERAGE(OFFSET($H$3,0,0,'Données projet'!$E$11+1,1))</f>
        <v>258.10018111196456</v>
      </c>
      <c r="BJ146" s="62">
        <f t="shared" si="146"/>
        <v>277.07615193566789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28.481512131738167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28.481512131738167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63.348480000000087</v>
      </c>
      <c r="D147" s="12">
        <f t="shared" si="140"/>
        <v>18.012175511673359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628.04716535326872</v>
      </c>
      <c r="H147" s="70">
        <f t="shared" si="110"/>
        <v>435.03647501616456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-8.3355189417488869E-14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352.38614056474506</v>
      </c>
      <c r="T147" s="62">
        <f t="shared" si="142"/>
        <v>378.20947420822085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37.538703677318985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37.538703677318985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4.5224624045658861E-14</v>
      </c>
      <c r="AK147" s="14">
        <f t="shared" si="143"/>
        <v>7.4514601661523691E-13</v>
      </c>
      <c r="AL147" s="22">
        <f t="shared" si="112"/>
        <v>1.3765621991510601E-12</v>
      </c>
      <c r="AM147" s="62">
        <f t="shared" si="113"/>
        <v>293.33333333333468</v>
      </c>
      <c r="AN147" s="62">
        <f ca="1">AVERAGE(OFFSET($AM$3,0,0,'Données projet'!$E$10+1,1))-AVERAGE(OFFSET($H$3,0,0,'Données projet'!$E$10+1,1))</f>
        <v>263.69035859639422</v>
      </c>
      <c r="AO147" s="62">
        <f t="shared" si="144"/>
        <v>283.08545363666826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35.105064213221176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35.105064213221176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4.4337866711430253E-14</v>
      </c>
      <c r="BF147" s="14">
        <f t="shared" si="145"/>
        <v>7.3222115536967035E-13</v>
      </c>
      <c r="BG147" s="22">
        <f t="shared" si="115"/>
        <v>1.3525069634579169E-12</v>
      </c>
      <c r="BH147" s="62">
        <f t="shared" si="116"/>
        <v>293.33333333333468</v>
      </c>
      <c r="BI147" s="62">
        <f ca="1">AVERAGE(OFFSET($BH$3,0,0,'Données projet'!$E$11+1,1))-AVERAGE(OFFSET($H$3,0,0,'Données projet'!$E$11+1,1))</f>
        <v>258.10018111196456</v>
      </c>
      <c r="BJ147" s="62">
        <f t="shared" si="146"/>
        <v>277.07615193566789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27.923007050841839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27.923007050841839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63.788400000000088</v>
      </c>
      <c r="D148" s="12">
        <f t="shared" si="140"/>
        <v>18.122655666579657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632.29586830342259</v>
      </c>
      <c r="H148" s="70">
        <f t="shared" si="110"/>
        <v>435.99508861929303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-8.3355189417488869E-14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352.38614056474506</v>
      </c>
      <c r="T148" s="62">
        <f t="shared" si="142"/>
        <v>378.20947420822085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36.802592594555179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36.802592594555179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4.5224624045658861E-14</v>
      </c>
      <c r="AK148" s="14">
        <f t="shared" si="143"/>
        <v>7.4514601661523691E-13</v>
      </c>
      <c r="AL148" s="22">
        <f t="shared" si="112"/>
        <v>1.3765621991510601E-12</v>
      </c>
      <c r="AM148" s="62">
        <f t="shared" si="113"/>
        <v>293.33333333333468</v>
      </c>
      <c r="AN148" s="62">
        <f ca="1">AVERAGE(OFFSET($AM$3,0,0,'Données projet'!$E$10+1,1))-AVERAGE(OFFSET($H$3,0,0,'Données projet'!$E$10+1,1))</f>
        <v>263.69035859639422</v>
      </c>
      <c r="AO148" s="62">
        <f t="shared" si="144"/>
        <v>283.08545363666826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34.416675315974821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34.416675315974821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4.4337866711430253E-14</v>
      </c>
      <c r="BF148" s="14">
        <f t="shared" si="145"/>
        <v>7.3222115536967035E-13</v>
      </c>
      <c r="BG148" s="22">
        <f t="shared" si="115"/>
        <v>1.3525069634579169E-12</v>
      </c>
      <c r="BH148" s="62">
        <f t="shared" si="116"/>
        <v>293.33333333333468</v>
      </c>
      <c r="BI148" s="62">
        <f ca="1">AVERAGE(OFFSET($BH$3,0,0,'Données projet'!$E$11+1,1))-AVERAGE(OFFSET($H$3,0,0,'Données projet'!$E$11+1,1))</f>
        <v>258.10018111196456</v>
      </c>
      <c r="BJ148" s="62">
        <f t="shared" si="146"/>
        <v>277.07615193566789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27.375453913927426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27.375453913927426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64.228320000000082</v>
      </c>
      <c r="D149" s="12">
        <f t="shared" si="140"/>
        <v>18.233047167434151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636.5438869065099</v>
      </c>
      <c r="H149" s="70">
        <f t="shared" si="110"/>
        <v>436.95354781661456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-8.3355189417488869E-14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352.38614056474506</v>
      </c>
      <c r="T149" s="62">
        <f t="shared" si="142"/>
        <v>378.20947420822085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36.080916201140944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36.080916201140944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4.5224624045658861E-14</v>
      </c>
      <c r="AK149" s="14">
        <f t="shared" si="143"/>
        <v>7.4514601661523691E-13</v>
      </c>
      <c r="AL149" s="22">
        <f t="shared" si="112"/>
        <v>1.3765621991510601E-12</v>
      </c>
      <c r="AM149" s="62">
        <f t="shared" si="113"/>
        <v>293.33333333333468</v>
      </c>
      <c r="AN149" s="62">
        <f ca="1">AVERAGE(OFFSET($AM$3,0,0,'Données projet'!$E$10+1,1))-AVERAGE(OFFSET($H$3,0,0,'Données projet'!$E$10+1,1))</f>
        <v>263.69035859639422</v>
      </c>
      <c r="AO149" s="62">
        <f t="shared" si="144"/>
        <v>283.08545363666826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33.741785305127699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33.741785305127699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4.4337866711430253E-14</v>
      </c>
      <c r="BF149" s="14">
        <f t="shared" si="145"/>
        <v>7.3222115536967035E-13</v>
      </c>
      <c r="BG149" s="22">
        <f t="shared" si="115"/>
        <v>1.3525069634579169E-12</v>
      </c>
      <c r="BH149" s="62">
        <f t="shared" si="116"/>
        <v>293.33333333333468</v>
      </c>
      <c r="BI149" s="62">
        <f ca="1">AVERAGE(OFFSET($BH$3,0,0,'Données projet'!$E$11+1,1))-AVERAGE(OFFSET($H$3,0,0,'Données projet'!$E$11+1,1))</f>
        <v>258.10018111196456</v>
      </c>
      <c r="BJ149" s="62">
        <f t="shared" si="146"/>
        <v>277.07615193566789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26.838637960053468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26.838637960053468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64.668240000000083</v>
      </c>
      <c r="D150" s="12">
        <f t="shared" si="140"/>
        <v>18.343350691877252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640.79122639343905</v>
      </c>
      <c r="H150" s="70">
        <f t="shared" si="110"/>
        <v>437.91185378835303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-8.3355189417488869E-14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352.38614056474506</v>
      </c>
      <c r="T150" s="62">
        <f t="shared" si="142"/>
        <v>378.20947420822085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35.373391441622424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35.373391441622424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4.5224624045658861E-14</v>
      </c>
      <c r="AK150" s="14">
        <f t="shared" si="143"/>
        <v>7.4514601661523691E-13</v>
      </c>
      <c r="AL150" s="22">
        <f t="shared" si="112"/>
        <v>1.3765621991510601E-12</v>
      </c>
      <c r="AM150" s="62">
        <f t="shared" si="113"/>
        <v>293.33333333333468</v>
      </c>
      <c r="AN150" s="62">
        <f ca="1">AVERAGE(OFFSET($AM$3,0,0,'Données projet'!$E$10+1,1))-AVERAGE(OFFSET($H$3,0,0,'Données projet'!$E$10+1,1))</f>
        <v>263.69035859639422</v>
      </c>
      <c r="AO150" s="62">
        <f t="shared" si="144"/>
        <v>283.08545363666826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33.080129475751029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33.080129475751029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4.4337866711430253E-14</v>
      </c>
      <c r="BF150" s="14">
        <f t="shared" si="145"/>
        <v>7.3222115536967035E-13</v>
      </c>
      <c r="BG150" s="22">
        <f t="shared" si="115"/>
        <v>1.3525069634579169E-12</v>
      </c>
      <c r="BH150" s="62">
        <f t="shared" si="116"/>
        <v>293.33333333333468</v>
      </c>
      <c r="BI150" s="62">
        <f ca="1">AVERAGE(OFFSET($BH$3,0,0,'Données projet'!$E$11+1,1))-AVERAGE(OFFSET($H$3,0,0,'Données projet'!$E$11+1,1))</f>
        <v>258.10018111196456</v>
      </c>
      <c r="BJ150" s="62">
        <f t="shared" si="146"/>
        <v>277.07615193566789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26.312348639609578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26.312348639609578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65.108160000000083</v>
      </c>
      <c r="D151" s="12">
        <f t="shared" si="140"/>
        <v>18.453566907796727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645.03789191983503</v>
      </c>
      <c r="H151" s="70">
        <f t="shared" si="110"/>
        <v>438.87000769774613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-8.3355189417488869E-14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352.38614056474506</v>
      </c>
      <c r="T151" s="62">
        <f t="shared" si="142"/>
        <v>378.20947420822085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34.679740811090568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34.679740811090568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4.5224624045658861E-14</v>
      </c>
      <c r="AK151" s="14">
        <f t="shared" si="143"/>
        <v>7.4514601661523691E-13</v>
      </c>
      <c r="AL151" s="22">
        <f t="shared" si="112"/>
        <v>1.3765621991510601E-12</v>
      </c>
      <c r="AM151" s="62">
        <f t="shared" si="113"/>
        <v>293.33333333333468</v>
      </c>
      <c r="AN151" s="62">
        <f ca="1">AVERAGE(OFFSET($AM$3,0,0,'Données projet'!$E$10+1,1))-AVERAGE(OFFSET($H$3,0,0,'Données projet'!$E$10+1,1))</f>
        <v>263.69035859639422</v>
      </c>
      <c r="AO151" s="62">
        <f t="shared" si="144"/>
        <v>283.08545363666826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32.431448313618226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32.431448313618226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4.4337866711430253E-14</v>
      </c>
      <c r="BF151" s="14">
        <f t="shared" si="145"/>
        <v>7.3222115536967035E-13</v>
      </c>
      <c r="BG151" s="22">
        <f t="shared" si="115"/>
        <v>1.3525069634579169E-12</v>
      </c>
      <c r="BH151" s="62">
        <f t="shared" si="116"/>
        <v>293.33333333333468</v>
      </c>
      <c r="BI151" s="62">
        <f ca="1">AVERAGE(OFFSET($BH$3,0,0,'Données projet'!$E$11+1,1))-AVERAGE(OFFSET($H$3,0,0,'Données projet'!$E$11+1,1))</f>
        <v>258.10018111196456</v>
      </c>
      <c r="BJ151" s="62">
        <f t="shared" si="146"/>
        <v>277.07615193566789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25.796379531734804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25.796379531734804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65.548080000000084</v>
      </c>
      <c r="D152" s="12">
        <f t="shared" si="140"/>
        <v>18.563696473533156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649.28388856762501</v>
      </c>
      <c r="H152" s="70">
        <f t="shared" si="110"/>
        <v>439.82801069140373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-8.3355189417488869E-14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352.38614056474506</v>
      </c>
      <c r="T152" s="62">
        <f t="shared" si="142"/>
        <v>378.20947420822085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33.999692246338334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33.999692246338334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4.5224624045658861E-14</v>
      </c>
      <c r="AK152" s="14">
        <f t="shared" si="143"/>
        <v>7.4514601661523691E-13</v>
      </c>
      <c r="AL152" s="22">
        <f t="shared" si="112"/>
        <v>1.3765621991510601E-12</v>
      </c>
      <c r="AM152" s="62">
        <f t="shared" si="113"/>
        <v>293.33333333333468</v>
      </c>
      <c r="AN152" s="62">
        <f ca="1">AVERAGE(OFFSET($AM$3,0,0,'Données projet'!$E$10+1,1))-AVERAGE(OFFSET($H$3,0,0,'Données projet'!$E$10+1,1))</f>
        <v>263.69035859639422</v>
      </c>
      <c r="AO152" s="62">
        <f t="shared" si="144"/>
        <v>283.08545363666826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31.795487393418409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31.795487393418409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4.4337866711430253E-14</v>
      </c>
      <c r="BF152" s="14">
        <f t="shared" si="145"/>
        <v>7.3222115536967035E-13</v>
      </c>
      <c r="BG152" s="22">
        <f t="shared" si="115"/>
        <v>1.3525069634579169E-12</v>
      </c>
      <c r="BH152" s="62">
        <f t="shared" si="116"/>
        <v>293.33333333333468</v>
      </c>
      <c r="BI152" s="62">
        <f ca="1">AVERAGE(OFFSET($BH$3,0,0,'Données projet'!$E$11+1,1))-AVERAGE(OFFSET($H$3,0,0,'Données projet'!$E$11+1,1))</f>
        <v>258.10018111196456</v>
      </c>
      <c r="BJ152" s="62">
        <f t="shared" si="146"/>
        <v>277.07615193566789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25.290528263355373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25.290528263355373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65.988000000000085</v>
      </c>
      <c r="D153" s="12">
        <f t="shared" si="140"/>
        <v>18.673740038079476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653.52922134657899</v>
      </c>
      <c r="H153" s="70">
        <f t="shared" si="110"/>
        <v>440.78586389965517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-8.3355189417488869E-14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352.38614056474506</v>
      </c>
      <c r="T153" s="62">
        <f t="shared" si="142"/>
        <v>378.20947420822085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33.332979019152226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33.332979019152226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4.5224624045658861E-14</v>
      </c>
      <c r="AK153" s="14">
        <f t="shared" si="143"/>
        <v>7.4514601661523691E-13</v>
      </c>
      <c r="AL153" s="22">
        <f t="shared" si="112"/>
        <v>1.3765621991510601E-12</v>
      </c>
      <c r="AM153" s="62">
        <f t="shared" si="113"/>
        <v>293.33333333333468</v>
      </c>
      <c r="AN153" s="62">
        <f ca="1">AVERAGE(OFFSET($AM$3,0,0,'Données projet'!$E$10+1,1))-AVERAGE(OFFSET($H$3,0,0,'Données projet'!$E$10+1,1))</f>
        <v>263.69035859639422</v>
      </c>
      <c r="AO153" s="62">
        <f t="shared" si="144"/>
        <v>283.08545363666826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31.171997278965851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31.171997278965851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4.4337866711430253E-14</v>
      </c>
      <c r="BF153" s="14">
        <f t="shared" si="145"/>
        <v>7.3222115536967035E-13</v>
      </c>
      <c r="BG153" s="22">
        <f t="shared" si="115"/>
        <v>1.3525069634579169E-12</v>
      </c>
      <c r="BH153" s="62">
        <f t="shared" si="116"/>
        <v>293.33333333333468</v>
      </c>
      <c r="BI153" s="62">
        <f ca="1">AVERAGE(OFFSET($BH$3,0,0,'Données projet'!$E$11+1,1))-AVERAGE(OFFSET($H$3,0,0,'Données projet'!$E$11+1,1))</f>
        <v>258.10018111196456</v>
      </c>
      <c r="BJ153" s="62">
        <f t="shared" si="146"/>
        <v>277.07615193566789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24.794596429810053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24.794596429810053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66.427920000000086</v>
      </c>
      <c r="D154" s="12">
        <f t="shared" si="140"/>
        <v>18.783698241275058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657.77389519580822</v>
      </c>
      <c r="H154" s="70">
        <f t="shared" si="110"/>
        <v>441.74356843688753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-8.3355189417488869E-14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352.38614056474506</v>
      </c>
      <c r="T154" s="62">
        <f t="shared" si="142"/>
        <v>378.20947420822085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32.679339631696322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32.679339631696322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4.5224624045658861E-14</v>
      </c>
      <c r="AK154" s="14">
        <f t="shared" ref="AK154:AK203" si="164">EXP(-1.0587+0.8836*LN(AJ154)+0.284)</f>
        <v>7.4514601661523691E-13</v>
      </c>
      <c r="AL154" s="22">
        <f t="shared" ref="AL154:AL203" si="165">(AJ154+AK154)*0.475*44/12</f>
        <v>1.3765621991510601E-12</v>
      </c>
      <c r="AM154" s="62">
        <f t="shared" si="113"/>
        <v>293.33333333333468</v>
      </c>
      <c r="AN154" s="62">
        <f ca="1">AVERAGE(OFFSET($AM$3,0,0,'Données projet'!$E$10+1,1))-AVERAGE(OFFSET($H$3,0,0,'Données projet'!$E$10+1,1))</f>
        <v>263.69035859639422</v>
      </c>
      <c r="AO154" s="62">
        <f t="shared" si="144"/>
        <v>283.08545363666826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30.560733425366287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30.560733425366287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4.4337866711430253E-14</v>
      </c>
      <c r="BF154" s="14">
        <f t="shared" ref="BF154:BF203" si="167">EXP(-1.0587+0.8836*LN(BE154)+0.284)</f>
        <v>7.3222115536967035E-13</v>
      </c>
      <c r="BG154" s="22">
        <f t="shared" ref="BG154:BG203" si="168">(BE154+BF154)*0.475*44/12</f>
        <v>1.3525069634579169E-12</v>
      </c>
      <c r="BH154" s="62">
        <f t="shared" si="116"/>
        <v>293.33333333333468</v>
      </c>
      <c r="BI154" s="62">
        <f ca="1">AVERAGE(OFFSET($BH$3,0,0,'Données projet'!$E$11+1,1))-AVERAGE(OFFSET($H$3,0,0,'Données projet'!$E$11+1,1))</f>
        <v>258.10018111196456</v>
      </c>
      <c r="BJ154" s="62">
        <f t="shared" si="146"/>
        <v>277.07615193566789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24.308389517032008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24.308389517032008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66.867840000000086</v>
      </c>
      <c r="D155" s="12">
        <f t="shared" si="140"/>
        <v>18.893571713994696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662.017914985223</v>
      </c>
      <c r="H155" s="70">
        <f t="shared" si="110"/>
        <v>442.70112540187426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-8.3355189417488869E-14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352.38614056474506</v>
      </c>
      <c r="T155" s="62">
        <f t="shared" si="142"/>
        <v>378.20947420822085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32.038517713947769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32.038517713947769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4.5224624045658861E-14</v>
      </c>
      <c r="AK155" s="14">
        <f t="shared" si="164"/>
        <v>7.4514601661523691E-13</v>
      </c>
      <c r="AL155" s="22">
        <f t="shared" si="165"/>
        <v>1.3765621991510601E-12</v>
      </c>
      <c r="AM155" s="62">
        <f t="shared" si="113"/>
        <v>293.33333333333468</v>
      </c>
      <c r="AN155" s="62">
        <f ca="1">AVERAGE(OFFSET($AM$3,0,0,'Données projet'!$E$10+1,1))-AVERAGE(OFFSET($H$3,0,0,'Données projet'!$E$10+1,1))</f>
        <v>263.69035859639422</v>
      </c>
      <c r="AO155" s="62">
        <f t="shared" si="144"/>
        <v>283.08545363666826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29.961456083101677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29.961456083101677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4.4337866711430253E-14</v>
      </c>
      <c r="BF155" s="14">
        <f t="shared" si="167"/>
        <v>7.3222115536967035E-13</v>
      </c>
      <c r="BG155" s="22">
        <f t="shared" si="168"/>
        <v>1.3525069634579169E-12</v>
      </c>
      <c r="BH155" s="62">
        <f t="shared" si="116"/>
        <v>293.33333333333468</v>
      </c>
      <c r="BI155" s="62">
        <f ca="1">AVERAGE(OFFSET($BH$3,0,0,'Données projet'!$E$11+1,1))-AVERAGE(OFFSET($H$3,0,0,'Données projet'!$E$11+1,1))</f>
        <v>258.10018111196456</v>
      </c>
      <c r="BJ155" s="62">
        <f t="shared" si="146"/>
        <v>277.07615193566789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23.831716825256606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23.831716825256606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67.307760000000087</v>
      </c>
      <c r="D156" s="12">
        <f t="shared" si="140"/>
        <v>19.003361078332205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666.26128551695103</v>
      </c>
      <c r="H156" s="70">
        <f t="shared" si="110"/>
        <v>443.65853587809534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-8.3355189417488869E-14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352.38614056474506</v>
      </c>
      <c r="T156" s="62">
        <f t="shared" si="142"/>
        <v>378.20947420822085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31.410261923143491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31.410261923143491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4.5224624045658861E-14</v>
      </c>
      <c r="AK156" s="14">
        <f t="shared" si="164"/>
        <v>7.4514601661523691E-13</v>
      </c>
      <c r="AL156" s="22">
        <f t="shared" si="165"/>
        <v>1.3765621991510601E-12</v>
      </c>
      <c r="AM156" s="62">
        <f t="shared" si="113"/>
        <v>293.33333333333468</v>
      </c>
      <c r="AN156" s="62">
        <f ca="1">AVERAGE(OFFSET($AM$3,0,0,'Données projet'!$E$10+1,1))-AVERAGE(OFFSET($H$3,0,0,'Données projet'!$E$10+1,1))</f>
        <v>263.69035859639422</v>
      </c>
      <c r="AO156" s="62">
        <f t="shared" si="144"/>
        <v>283.08545363666826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29.373930203995787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29.373930203995787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4.4337866711430253E-14</v>
      </c>
      <c r="BF156" s="14">
        <f t="shared" si="167"/>
        <v>7.3222115536967035E-13</v>
      </c>
      <c r="BG156" s="22">
        <f t="shared" si="168"/>
        <v>1.3525069634579169E-12</v>
      </c>
      <c r="BH156" s="62">
        <f t="shared" si="116"/>
        <v>293.33333333333468</v>
      </c>
      <c r="BI156" s="62">
        <f ca="1">AVERAGE(OFFSET($BH$3,0,0,'Données projet'!$E$11+1,1))-AVERAGE(OFFSET($H$3,0,0,'Données projet'!$E$11+1,1))</f>
        <v>258.10018111196456</v>
      </c>
      <c r="BJ156" s="62">
        <f t="shared" si="146"/>
        <v>277.07615193566789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23.364391394225287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23.364391394225287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67.747680000000088</v>
      </c>
      <c r="D157" s="12">
        <f t="shared" si="140"/>
        <v>19.113066947779256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670.50401152671782</v>
      </c>
      <c r="H157" s="70">
        <f t="shared" si="110"/>
        <v>444.61580093404905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-8.3355189417488869E-14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352.38614056474506</v>
      </c>
      <c r="T157" s="62">
        <f t="shared" si="142"/>
        <v>378.20947420822085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30.794325845198689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30.794325845198689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4.5224624045658861E-14</v>
      </c>
      <c r="AK157" s="14">
        <f t="shared" si="164"/>
        <v>7.4514601661523691E-13</v>
      </c>
      <c r="AL157" s="22">
        <f t="shared" si="165"/>
        <v>1.3765621991510601E-12</v>
      </c>
      <c r="AM157" s="62">
        <f t="shared" si="113"/>
        <v>293.33333333333468</v>
      </c>
      <c r="AN157" s="62">
        <f ca="1">AVERAGE(OFFSET($AM$3,0,0,'Données projet'!$E$10+1,1))-AVERAGE(OFFSET($H$3,0,0,'Données projet'!$E$10+1,1))</f>
        <v>263.69035859639422</v>
      </c>
      <c r="AO157" s="62">
        <f t="shared" si="144"/>
        <v>283.08545363666826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28.797925349023764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28.797925349023764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4.4337866711430253E-14</v>
      </c>
      <c r="BF157" s="14">
        <f t="shared" si="167"/>
        <v>7.3222115536967035E-13</v>
      </c>
      <c r="BG157" s="22">
        <f t="shared" si="168"/>
        <v>1.3525069634579169E-12</v>
      </c>
      <c r="BH157" s="62">
        <f t="shared" si="116"/>
        <v>293.33333333333468</v>
      </c>
      <c r="BI157" s="62">
        <f ca="1">AVERAGE(OFFSET($BH$3,0,0,'Données projet'!$E$11+1,1))-AVERAGE(OFFSET($H$3,0,0,'Données projet'!$E$11+1,1))</f>
        <v>258.10018111196456</v>
      </c>
      <c r="BJ157" s="62">
        <f t="shared" si="146"/>
        <v>277.07615193566789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22.906229929856121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22.906229929856121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68.187600000000089</v>
      </c>
      <c r="D158" s="12">
        <f t="shared" si="140"/>
        <v>19.22268992739944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674.7460976851894</v>
      </c>
      <c r="H158" s="70">
        <f t="shared" si="110"/>
        <v>445.57292162355418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-8.3355189417488869E-14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352.38614056474506</v>
      </c>
      <c r="T158" s="62">
        <f t="shared" si="142"/>
        <v>378.20947420822085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30.190467898058472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30.190467898058472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4.5224624045658861E-14</v>
      </c>
      <c r="AK158" s="14">
        <f t="shared" si="164"/>
        <v>7.4514601661523691E-13</v>
      </c>
      <c r="AL158" s="22">
        <f t="shared" si="165"/>
        <v>1.3765621991510601E-12</v>
      </c>
      <c r="AM158" s="62">
        <f t="shared" si="113"/>
        <v>293.33333333333468</v>
      </c>
      <c r="AN158" s="62">
        <f ca="1">AVERAGE(OFFSET($AM$3,0,0,'Données projet'!$E$10+1,1))-AVERAGE(OFFSET($H$3,0,0,'Données projet'!$E$10+1,1))</f>
        <v>263.69035859639422</v>
      </c>
      <c r="AO158" s="62">
        <f t="shared" si="144"/>
        <v>283.08545363666826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28.233215597929473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28.233215597929473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4.4337866711430253E-14</v>
      </c>
      <c r="BF158" s="14">
        <f t="shared" si="167"/>
        <v>7.3222115536967035E-13</v>
      </c>
      <c r="BG158" s="22">
        <f t="shared" si="168"/>
        <v>1.3525069634579169E-12</v>
      </c>
      <c r="BH158" s="62">
        <f t="shared" si="116"/>
        <v>293.33333333333468</v>
      </c>
      <c r="BI158" s="62">
        <f ca="1">AVERAGE(OFFSET($BH$3,0,0,'Données projet'!$E$11+1,1))-AVERAGE(OFFSET($H$3,0,0,'Données projet'!$E$11+1,1))</f>
        <v>258.10018111196456</v>
      </c>
      <c r="BJ158" s="62">
        <f t="shared" si="146"/>
        <v>277.07615193566789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22.457052732352338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22.457052732352338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68.627520000000089</v>
      </c>
      <c r="D159" s="12">
        <f t="shared" si="140"/>
        <v>19.332230613997613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678.98754859928056</v>
      </c>
      <c r="H159" s="70">
        <f t="shared" si="110"/>
        <v>446.52989898604596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-8.3355189417488869E-14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352.38614056474506</v>
      </c>
      <c r="T159" s="62">
        <f t="shared" si="142"/>
        <v>378.20947420822085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29.598451236944694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29.598451236944694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4.5224624045658861E-14</v>
      </c>
      <c r="AK159" s="14">
        <f t="shared" si="164"/>
        <v>7.4514601661523691E-13</v>
      </c>
      <c r="AL159" s="22">
        <f t="shared" si="165"/>
        <v>1.3765621991510601E-12</v>
      </c>
      <c r="AM159" s="62">
        <f t="shared" si="113"/>
        <v>293.33333333333468</v>
      </c>
      <c r="AN159" s="62">
        <f ca="1">AVERAGE(OFFSET($AM$3,0,0,'Données projet'!$E$10+1,1))-AVERAGE(OFFSET($H$3,0,0,'Données projet'!$E$10+1,1))</f>
        <v>263.69035859639422</v>
      </c>
      <c r="AO159" s="62">
        <f t="shared" si="144"/>
        <v>283.08545363666826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27.679579460615201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27.679579460615201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4.4337866711430253E-14</v>
      </c>
      <c r="BF159" s="14">
        <f t="shared" si="167"/>
        <v>7.3222115536967035E-13</v>
      </c>
      <c r="BG159" s="22">
        <f t="shared" si="168"/>
        <v>1.3525069634579169E-12</v>
      </c>
      <c r="BH159" s="62">
        <f t="shared" si="116"/>
        <v>293.33333333333468</v>
      </c>
      <c r="BI159" s="62">
        <f ca="1">AVERAGE(OFFSET($BH$3,0,0,'Données projet'!$E$11+1,1))-AVERAGE(OFFSET($H$3,0,0,'Données projet'!$E$11+1,1))</f>
        <v>258.10018111196456</v>
      </c>
      <c r="BJ159" s="62">
        <f t="shared" si="146"/>
        <v>277.07615193566789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22.016683625720564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22.016683625720564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69.06744000000009</v>
      </c>
      <c r="D160" s="12">
        <f t="shared" si="140"/>
        <v>19.441689596284832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683.22836881342755</v>
      </c>
      <c r="H160" s="70">
        <f t="shared" si="110"/>
        <v>447.48673404686292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-8.3355189417488869E-14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352.38614056474506</v>
      </c>
      <c r="T160" s="62">
        <f t="shared" si="142"/>
        <v>378.20947420822085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29.018043661460851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29.018043661460851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4.5224624045658861E-14</v>
      </c>
      <c r="AK160" s="14">
        <f t="shared" si="164"/>
        <v>7.4514601661523691E-13</v>
      </c>
      <c r="AL160" s="22">
        <f t="shared" si="165"/>
        <v>1.3765621991510601E-12</v>
      </c>
      <c r="AM160" s="62">
        <f t="shared" si="113"/>
        <v>293.33333333333468</v>
      </c>
      <c r="AN160" s="62">
        <f ca="1">AVERAGE(OFFSET($AM$3,0,0,'Données projet'!$E$10+1,1))-AVERAGE(OFFSET($H$3,0,0,'Données projet'!$E$10+1,1))</f>
        <v>263.69035859639422</v>
      </c>
      <c r="AO160" s="62">
        <f t="shared" si="144"/>
        <v>283.08545363666826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27.136799790268963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27.136799790268963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4.4337866711430253E-14</v>
      </c>
      <c r="BF160" s="14">
        <f t="shared" si="167"/>
        <v>7.3222115536967035E-13</v>
      </c>
      <c r="BG160" s="22">
        <f t="shared" si="168"/>
        <v>1.3525069634579169E-12</v>
      </c>
      <c r="BH160" s="62">
        <f t="shared" si="116"/>
        <v>293.33333333333468</v>
      </c>
      <c r="BI160" s="62">
        <f ca="1">AVERAGE(OFFSET($BH$3,0,0,'Données projet'!$E$11+1,1))-AVERAGE(OFFSET($H$3,0,0,'Données projet'!$E$11+1,1))</f>
        <v>258.10018111196456</v>
      </c>
      <c r="BJ160" s="62">
        <f t="shared" si="146"/>
        <v>277.07615193566789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21.584949888671208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21.584949888671208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69.507360000000091</v>
      </c>
      <c r="D161" s="12">
        <f t="shared" si="140"/>
        <v>19.551067455038936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687.46856281082762</v>
      </c>
      <c r="H161" s="70">
        <f t="shared" si="110"/>
        <v>448.4434278175263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-8.3355189417488869E-14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352.38614056474506</v>
      </c>
      <c r="T161" s="62">
        <f t="shared" si="142"/>
        <v>378.20947420822085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28.449017524518581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28.449017524518581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4.5224624045658861E-14</v>
      </c>
      <c r="AK161" s="14">
        <f t="shared" si="164"/>
        <v>7.4514601661523691E-13</v>
      </c>
      <c r="AL161" s="22">
        <f t="shared" si="165"/>
        <v>1.3765621991510601E-12</v>
      </c>
      <c r="AM161" s="62">
        <f t="shared" si="113"/>
        <v>293.33333333333468</v>
      </c>
      <c r="AN161" s="62">
        <f ca="1">AVERAGE(OFFSET($AM$3,0,0,'Données projet'!$E$10+1,1))-AVERAGE(OFFSET($H$3,0,0,'Données projet'!$E$10+1,1))</f>
        <v>263.69035859639422</v>
      </c>
      <c r="AO161" s="62">
        <f t="shared" si="144"/>
        <v>283.08545363666826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26.604663698195306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26.604663698195306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4.4337866711430253E-14</v>
      </c>
      <c r="BF161" s="14">
        <f t="shared" si="167"/>
        <v>7.3222115536967035E-13</v>
      </c>
      <c r="BG161" s="22">
        <f t="shared" si="168"/>
        <v>1.3525069634579169E-12</v>
      </c>
      <c r="BH161" s="62">
        <f t="shared" si="116"/>
        <v>293.33333333333468</v>
      </c>
      <c r="BI161" s="62">
        <f ca="1">AVERAGE(OFFSET($BH$3,0,0,'Données projet'!$E$11+1,1))-AVERAGE(OFFSET($H$3,0,0,'Données projet'!$E$11+1,1))</f>
        <v>258.10018111196456</v>
      </c>
      <c r="BJ161" s="62">
        <f t="shared" si="146"/>
        <v>277.07615193566789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21.161682186873811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21.161682186873811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69.947280000000092</v>
      </c>
      <c r="D162" s="12">
        <f t="shared" si="140"/>
        <v>19.660364763261043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691.70813501464738</v>
      </c>
      <c r="H162" s="70">
        <f t="shared" si="110"/>
        <v>449.39998129601315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-8.3355189417488869E-14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352.38614056474506</v>
      </c>
      <c r="T162" s="62">
        <f t="shared" si="142"/>
        <v>378.20947420822085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27.891149643050074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27.891149643050074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4.5224624045658861E-14</v>
      </c>
      <c r="AK162" s="14">
        <f t="shared" si="164"/>
        <v>7.4514601661523691E-13</v>
      </c>
      <c r="AL162" s="22">
        <f t="shared" si="165"/>
        <v>1.3765621991510601E-12</v>
      </c>
      <c r="AM162" s="62">
        <f t="shared" si="113"/>
        <v>293.33333333333468</v>
      </c>
      <c r="AN162" s="62">
        <f ca="1">AVERAGE(OFFSET($AM$3,0,0,'Données projet'!$E$10+1,1))-AVERAGE(OFFSET($H$3,0,0,'Données projet'!$E$10+1,1))</f>
        <v>263.69035859639422</v>
      </c>
      <c r="AO162" s="62">
        <f t="shared" si="144"/>
        <v>283.08545363666826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26.082962470316247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26.082962470316247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4.4337866711430253E-14</v>
      </c>
      <c r="BF162" s="14">
        <f t="shared" si="167"/>
        <v>7.3222115536967035E-13</v>
      </c>
      <c r="BG162" s="22">
        <f t="shared" si="168"/>
        <v>1.3525069634579169E-12</v>
      </c>
      <c r="BH162" s="62">
        <f t="shared" si="116"/>
        <v>293.33333333333468</v>
      </c>
      <c r="BI162" s="62">
        <f ca="1">AVERAGE(OFFSET($BH$3,0,0,'Données projet'!$E$11+1,1))-AVERAGE(OFFSET($H$3,0,0,'Données projet'!$E$11+1,1))</f>
        <v>258.10018111196456</v>
      </c>
      <c r="BJ162" s="62">
        <f t="shared" si="146"/>
        <v>277.07615193566789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20.746714506540854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20.746714506540854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70.387200000000092</v>
      </c>
      <c r="D163" s="12">
        <f t="shared" si="140"/>
        <v>19.769582086327841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695.94708978919823</v>
      </c>
      <c r="H163" s="70">
        <f t="shared" si="110"/>
        <v>450.35639546702112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-8.3355189417488869E-14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352.38614056474506</v>
      </c>
      <c r="T163" s="62">
        <f t="shared" si="142"/>
        <v>378.20947420822085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27.344221210471357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27.344221210471357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4.5224624045658861E-14</v>
      </c>
      <c r="AK163" s="14">
        <f t="shared" si="164"/>
        <v>7.4514601661523691E-13</v>
      </c>
      <c r="AL163" s="22">
        <f t="shared" si="165"/>
        <v>1.3765621991510601E-12</v>
      </c>
      <c r="AM163" s="62">
        <f t="shared" si="113"/>
        <v>293.33333333333468</v>
      </c>
      <c r="AN163" s="62">
        <f ca="1">AVERAGE(OFFSET($AM$3,0,0,'Données projet'!$E$10+1,1))-AVERAGE(OFFSET($H$3,0,0,'Données projet'!$E$10+1,1))</f>
        <v>263.69035859639422</v>
      </c>
      <c r="AO163" s="62">
        <f t="shared" si="144"/>
        <v>283.08545363666826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25.571491485309565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25.571491485309565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4.4337866711430253E-14</v>
      </c>
      <c r="BF163" s="14">
        <f t="shared" si="167"/>
        <v>7.3222115536967035E-13</v>
      </c>
      <c r="BG163" s="22">
        <f t="shared" si="168"/>
        <v>1.3525069634579169E-12</v>
      </c>
      <c r="BH163" s="62">
        <f t="shared" si="116"/>
        <v>293.33333333333468</v>
      </c>
      <c r="BI163" s="62">
        <f ca="1">AVERAGE(OFFSET($BH$3,0,0,'Données projet'!$E$11+1,1))-AVERAGE(OFFSET($H$3,0,0,'Données projet'!$E$11+1,1))</f>
        <v>258.10018111196456</v>
      </c>
      <c r="BJ163" s="62">
        <f t="shared" si="146"/>
        <v>277.07615193566789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20.339884089313934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20.339884089313934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70.827120000000093</v>
      </c>
      <c r="D164" s="12">
        <f t="shared" si="140"/>
        <v>19.878719982140051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700.18543144108196</v>
      </c>
      <c r="H164" s="70">
        <f t="shared" si="110"/>
        <v>451.31267130222739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-8.3355189417488869E-14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352.38614056474506</v>
      </c>
      <c r="T164" s="62">
        <f t="shared" si="142"/>
        <v>378.20947420822085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26.808017710862103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26.808017710862103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4.5224624045658861E-14</v>
      </c>
      <c r="AK164" s="14">
        <f t="shared" si="164"/>
        <v>7.4514601661523691E-13</v>
      </c>
      <c r="AL164" s="22">
        <f t="shared" si="165"/>
        <v>1.3765621991510601E-12</v>
      </c>
      <c r="AM164" s="62">
        <f t="shared" si="113"/>
        <v>293.33333333333468</v>
      </c>
      <c r="AN164" s="62">
        <f ca="1">AVERAGE(OFFSET($AM$3,0,0,'Données projet'!$E$10+1,1))-AVERAGE(OFFSET($H$3,0,0,'Données projet'!$E$10+1,1))</f>
        <v>263.69035859639422</v>
      </c>
      <c r="AO164" s="62">
        <f t="shared" si="144"/>
        <v>283.08545363666826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25.070050134352368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25.070050134352368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4.4337866711430253E-14</v>
      </c>
      <c r="BF164" s="14">
        <f t="shared" si="167"/>
        <v>7.3222115536967035E-13</v>
      </c>
      <c r="BG164" s="22">
        <f t="shared" si="168"/>
        <v>1.3525069634579169E-12</v>
      </c>
      <c r="BH164" s="62">
        <f t="shared" si="116"/>
        <v>293.33333333333468</v>
      </c>
      <c r="BI164" s="62">
        <f ca="1">AVERAGE(OFFSET($BH$3,0,0,'Données projet'!$E$11+1,1))-AVERAGE(OFFSET($H$3,0,0,'Données projet'!$E$11+1,1))</f>
        <v>258.10018111196456</v>
      </c>
      <c r="BJ164" s="62">
        <f t="shared" si="146"/>
        <v>277.07615193566789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19.941031368426781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19.941031368426781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71.267040000000094</v>
      </c>
      <c r="D165" s="12">
        <f t="shared" si="140"/>
        <v>19.987779001267164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704.42316422030865</v>
      </c>
      <c r="H165" s="70">
        <f t="shared" si="110"/>
        <v>452.26880976054042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-8.3355189417488869E-14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352.38614056474506</v>
      </c>
      <c r="T165" s="62">
        <f t="shared" si="142"/>
        <v>378.20947420822085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26.282328834828345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26.282328834828345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4.5224624045658861E-14</v>
      </c>
      <c r="AK165" s="14">
        <f t="shared" si="164"/>
        <v>7.4514601661523691E-13</v>
      </c>
      <c r="AL165" s="22">
        <f t="shared" si="165"/>
        <v>1.3765621991510601E-12</v>
      </c>
      <c r="AM165" s="62">
        <f t="shared" si="113"/>
        <v>293.33333333333468</v>
      </c>
      <c r="AN165" s="62">
        <f ca="1">AVERAGE(OFFSET($AM$3,0,0,'Données projet'!$E$10+1,1))-AVERAGE(OFFSET($H$3,0,0,'Données projet'!$E$10+1,1))</f>
        <v>263.69035859639422</v>
      </c>
      <c r="AO165" s="62">
        <f t="shared" si="144"/>
        <v>283.08545363666826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24.578441742438418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24.578441742438418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4.4337866711430253E-14</v>
      </c>
      <c r="BF165" s="14">
        <f t="shared" si="167"/>
        <v>7.3222115536967035E-13</v>
      </c>
      <c r="BG165" s="22">
        <f t="shared" si="168"/>
        <v>1.3525069634579169E-12</v>
      </c>
      <c r="BH165" s="62">
        <f t="shared" si="116"/>
        <v>293.33333333333468</v>
      </c>
      <c r="BI165" s="62">
        <f ca="1">AVERAGE(OFFSET($BH$3,0,0,'Données projet'!$E$11+1,1))-AVERAGE(OFFSET($H$3,0,0,'Données projet'!$E$11+1,1))</f>
        <v>258.10018111196456</v>
      </c>
      <c r="BJ165" s="62">
        <f t="shared" si="146"/>
        <v>277.07615193566789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19.549999906120089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19.549999906120089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71.706960000000095</v>
      </c>
      <c r="D166" s="12">
        <f t="shared" si="140"/>
        <v>20.09675968708833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708.66029232138442</v>
      </c>
      <c r="H166" s="70">
        <f t="shared" si="110"/>
        <v>453.22481178834568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-8.3355189417488869E-14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352.38614056474506</v>
      </c>
      <c r="T166" s="62">
        <f t="shared" si="142"/>
        <v>378.20947420822085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25.766948397015057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25.766948397015057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4.5224624045658861E-14</v>
      </c>
      <c r="AK166" s="14">
        <f t="shared" si="164"/>
        <v>7.4514601661523691E-13</v>
      </c>
      <c r="AL166" s="22">
        <f t="shared" si="165"/>
        <v>1.3765621991510601E-12</v>
      </c>
      <c r="AM166" s="62">
        <f t="shared" si="113"/>
        <v>293.33333333333468</v>
      </c>
      <c r="AN166" s="62">
        <f ca="1">AVERAGE(OFFSET($AM$3,0,0,'Données projet'!$E$10+1,1))-AVERAGE(OFFSET($H$3,0,0,'Données projet'!$E$10+1,1))</f>
        <v>263.69035859639422</v>
      </c>
      <c r="AO166" s="62">
        <f t="shared" si="144"/>
        <v>283.08545363666826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24.096473491238388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24.096473491238388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4.4337866711430253E-14</v>
      </c>
      <c r="BF166" s="14">
        <f t="shared" si="167"/>
        <v>7.3222115536967035E-13</v>
      </c>
      <c r="BG166" s="22">
        <f t="shared" si="168"/>
        <v>1.3525069634579169E-12</v>
      </c>
      <c r="BH166" s="62">
        <f t="shared" si="116"/>
        <v>293.33333333333468</v>
      </c>
      <c r="BI166" s="62">
        <f ca="1">AVERAGE(OFFSET($BH$3,0,0,'Données projet'!$E$11+1,1))-AVERAGE(OFFSET($H$3,0,0,'Données projet'!$E$11+1,1))</f>
        <v>258.10018111196456</v>
      </c>
      <c r="BJ166" s="62">
        <f t="shared" si="146"/>
        <v>277.07615193566789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19.166636332283588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19.166636332283588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72.146880000000095</v>
      </c>
      <c r="D167" s="12">
        <f t="shared" si="140"/>
        <v>20.205662575929843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712.89681988437133</v>
      </c>
      <c r="H167" s="70">
        <f t="shared" si="110"/>
        <v>454.18067831974463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-8.3355189417488869E-14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352.38614056474506</v>
      </c>
      <c r="T167" s="62">
        <f t="shared" si="142"/>
        <v>378.20947420822085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25.261674255236258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25.261674255236258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4.5224624045658861E-14</v>
      </c>
      <c r="AK167" s="14">
        <f t="shared" si="164"/>
        <v>7.4514601661523691E-13</v>
      </c>
      <c r="AL167" s="22">
        <f t="shared" si="165"/>
        <v>1.3765621991510601E-12</v>
      </c>
      <c r="AM167" s="62">
        <f t="shared" si="113"/>
        <v>293.33333333333468</v>
      </c>
      <c r="AN167" s="62">
        <f ca="1">AVERAGE(OFFSET($AM$3,0,0,'Données projet'!$E$10+1,1))-AVERAGE(OFFSET($H$3,0,0,'Données projet'!$E$10+1,1))</f>
        <v>263.69035859639422</v>
      </c>
      <c r="AO167" s="62">
        <f t="shared" si="144"/>
        <v>283.08545363666826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23.623956343472784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23.623956343472784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4.4337866711430253E-14</v>
      </c>
      <c r="BF167" s="14">
        <f t="shared" si="167"/>
        <v>7.3222115536967035E-13</v>
      </c>
      <c r="BG167" s="22">
        <f t="shared" si="168"/>
        <v>1.3525069634579169E-12</v>
      </c>
      <c r="BH167" s="62">
        <f t="shared" si="116"/>
        <v>293.33333333333468</v>
      </c>
      <c r="BI167" s="62">
        <f ca="1">AVERAGE(OFFSET($BH$3,0,0,'Données projet'!$E$11+1,1))-AVERAGE(OFFSET($H$3,0,0,'Données projet'!$E$11+1,1))</f>
        <v>258.10018111196456</v>
      </c>
      <c r="BJ167" s="62">
        <f t="shared" si="146"/>
        <v>277.07615193566789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18.79079028430133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18.79079028430133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72.586800000000096</v>
      </c>
      <c r="D168" s="12">
        <f t="shared" si="140"/>
        <v>20.314488197199093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717.13275099592363</v>
      </c>
      <c r="H168" s="70">
        <f t="shared" si="110"/>
        <v>455.13641027678852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-8.3355189417488869E-14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352.38614056474506</v>
      </c>
      <c r="T168" s="62">
        <f t="shared" si="142"/>
        <v>378.20947420822085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24.766308231190948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24.766308231190948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4.5224624045658861E-14</v>
      </c>
      <c r="AK168" s="14">
        <f t="shared" si="164"/>
        <v>7.4514601661523691E-13</v>
      </c>
      <c r="AL168" s="22">
        <f t="shared" si="165"/>
        <v>1.3765621991510601E-12</v>
      </c>
      <c r="AM168" s="62">
        <f t="shared" si="113"/>
        <v>293.33333333333468</v>
      </c>
      <c r="AN168" s="62">
        <f ca="1">AVERAGE(OFFSET($AM$3,0,0,'Données projet'!$E$10+1,1))-AVERAGE(OFFSET($H$3,0,0,'Données projet'!$E$10+1,1))</f>
        <v>263.69035859639422</v>
      </c>
      <c r="AO168" s="62">
        <f t="shared" si="144"/>
        <v>283.08545363666826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23.160704968767863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23.160704968767863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4.4337866711430253E-14</v>
      </c>
      <c r="BF168" s="14">
        <f t="shared" si="167"/>
        <v>7.3222115536967035E-13</v>
      </c>
      <c r="BG168" s="22">
        <f t="shared" si="168"/>
        <v>1.3525069634579169E-12</v>
      </c>
      <c r="BH168" s="62">
        <f t="shared" si="116"/>
        <v>293.33333333333468</v>
      </c>
      <c r="BI168" s="62">
        <f ca="1">AVERAGE(OFFSET($BH$3,0,0,'Données projet'!$E$11+1,1))-AVERAGE(OFFSET($H$3,0,0,'Données projet'!$E$11+1,1))</f>
        <v>258.10018111196456</v>
      </c>
      <c r="BJ168" s="62">
        <f t="shared" si="146"/>
        <v>277.07615193566789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18.422314348076551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18.422314348076551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73.026720000000097</v>
      </c>
      <c r="D169" s="12">
        <f t="shared" si="140"/>
        <v>20.42323707351521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721.36808969029369</v>
      </c>
      <c r="H169" s="70">
        <f t="shared" si="110"/>
        <v>456.09200856970585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-8.3355189417488869E-14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352.38614056474506</v>
      </c>
      <c r="T169" s="62">
        <f t="shared" si="142"/>
        <v>378.20947420822085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24.280656032733724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24.280656032733724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4.5224624045658861E-14</v>
      </c>
      <c r="AK169" s="14">
        <f t="shared" si="164"/>
        <v>7.4514601661523691E-13</v>
      </c>
      <c r="AL169" s="22">
        <f t="shared" si="165"/>
        <v>1.3765621991510601E-12</v>
      </c>
      <c r="AM169" s="62">
        <f t="shared" si="113"/>
        <v>293.33333333333468</v>
      </c>
      <c r="AN169" s="62">
        <f ca="1">AVERAGE(OFFSET($AM$3,0,0,'Données projet'!$E$10+1,1))-AVERAGE(OFFSET($H$3,0,0,'Données projet'!$E$10+1,1))</f>
        <v>263.69035859639422</v>
      </c>
      <c r="AO169" s="62">
        <f t="shared" si="144"/>
        <v>283.08545363666826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22.706537670965467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22.706537670965467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4.4337866711430253E-14</v>
      </c>
      <c r="BF169" s="14">
        <f t="shared" si="167"/>
        <v>7.3222115536967035E-13</v>
      </c>
      <c r="BG169" s="22">
        <f t="shared" si="168"/>
        <v>1.3525069634579169E-12</v>
      </c>
      <c r="BH169" s="62">
        <f t="shared" si="116"/>
        <v>293.33333333333468</v>
      </c>
      <c r="BI169" s="62">
        <f ca="1">AVERAGE(OFFSET($BH$3,0,0,'Données projet'!$E$11+1,1))-AVERAGE(OFFSET($H$3,0,0,'Données projet'!$E$11+1,1))</f>
        <v>258.10018111196456</v>
      </c>
      <c r="BJ169" s="62">
        <f t="shared" si="146"/>
        <v>277.07615193566789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18.061064000213008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18.061064000213008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73.466640000000098</v>
      </c>
      <c r="D170" s="12">
        <f t="shared" si="140"/>
        <v>20.531909720836456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725.60283995031716</v>
      </c>
      <c r="H170" s="70">
        <f t="shared" si="110"/>
        <v>457.04747409712365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-8.3355189417488869E-14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352.38614056474506</v>
      </c>
      <c r="T170" s="62">
        <f t="shared" si="142"/>
        <v>378.20947420822085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23.804527177669655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23.804527177669655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4.5224624045658861E-14</v>
      </c>
      <c r="AK170" s="14">
        <f t="shared" si="164"/>
        <v>7.4514601661523691E-13</v>
      </c>
      <c r="AL170" s="22">
        <f t="shared" si="165"/>
        <v>1.3765621991510601E-12</v>
      </c>
      <c r="AM170" s="62">
        <f t="shared" si="113"/>
        <v>293.33333333333468</v>
      </c>
      <c r="AN170" s="62">
        <f ca="1">AVERAGE(OFFSET($AM$3,0,0,'Données projet'!$E$10+1,1))-AVERAGE(OFFSET($H$3,0,0,'Données projet'!$E$10+1,1))</f>
        <v>263.69035859639422</v>
      </c>
      <c r="AO170" s="62">
        <f t="shared" si="144"/>
        <v>283.08545363666826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22.261276316858279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22.261276316858279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4.4337866711430253E-14</v>
      </c>
      <c r="BF170" s="14">
        <f t="shared" si="167"/>
        <v>7.3222115536967035E-13</v>
      </c>
      <c r="BG170" s="22">
        <f t="shared" si="168"/>
        <v>1.3525069634579169E-12</v>
      </c>
      <c r="BH170" s="62">
        <f t="shared" si="116"/>
        <v>293.33333333333468</v>
      </c>
      <c r="BI170" s="62">
        <f ca="1">AVERAGE(OFFSET($BH$3,0,0,'Données projet'!$E$11+1,1))-AVERAGE(OFFSET($H$3,0,0,'Données projet'!$E$11+1,1))</f>
        <v>258.10018111196456</v>
      </c>
      <c r="BJ170" s="62">
        <f t="shared" si="146"/>
        <v>277.07615193566789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17.706897551330115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17.706897551330115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73.906560000000098</v>
      </c>
      <c r="D171" s="12">
        <f t="shared" si="140"/>
        <v>20.640506648584516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729.83700570837254</v>
      </c>
      <c r="H171" s="70">
        <f t="shared" si="110"/>
        <v>458.00280774628482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-8.3355189417488869E-14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352.38614056474506</v>
      </c>
      <c r="T171" s="62">
        <f t="shared" si="142"/>
        <v>378.20947420822085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23.337734919043466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23.337734919043466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4.5224624045658861E-14</v>
      </c>
      <c r="AK171" s="14">
        <f t="shared" si="164"/>
        <v>7.4514601661523691E-13</v>
      </c>
      <c r="AL171" s="22">
        <f t="shared" si="165"/>
        <v>1.3765621991510601E-12</v>
      </c>
      <c r="AM171" s="62">
        <f t="shared" si="113"/>
        <v>293.33333333333468</v>
      </c>
      <c r="AN171" s="62">
        <f ca="1">AVERAGE(OFFSET($AM$3,0,0,'Données projet'!$E$10+1,1))-AVERAGE(OFFSET($H$3,0,0,'Données projet'!$E$10+1,1))</f>
        <v>263.69035859639422</v>
      </c>
      <c r="AO171" s="62">
        <f t="shared" si="144"/>
        <v>283.08545363666826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21.824746266322521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21.824746266322521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4.4337866711430253E-14</v>
      </c>
      <c r="BF171" s="14">
        <f t="shared" si="167"/>
        <v>7.3222115536967035E-13</v>
      </c>
      <c r="BG171" s="22">
        <f t="shared" si="168"/>
        <v>1.3525069634579169E-12</v>
      </c>
      <c r="BH171" s="62">
        <f t="shared" si="116"/>
        <v>293.33333333333468</v>
      </c>
      <c r="BI171" s="62">
        <f ca="1">AVERAGE(OFFSET($BH$3,0,0,'Données projet'!$E$11+1,1))-AVERAGE(OFFSET($H$3,0,0,'Données projet'!$E$11+1,1))</f>
        <v>258.10018111196456</v>
      </c>
      <c r="BJ171" s="62">
        <f t="shared" si="146"/>
        <v>277.07615193566789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17.359676090489614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17.359676090489614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74.346480000000099</v>
      </c>
      <c r="D172" s="12">
        <f t="shared" si="140"/>
        <v>20.749028359765628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734.07059084731452</v>
      </c>
      <c r="H172" s="70">
        <f t="shared" si="110"/>
        <v>458.95801039325863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-8.3355189417488869E-14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352.38614056474506</v>
      </c>
      <c r="T172" s="62">
        <f t="shared" si="142"/>
        <v>378.20947420822085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22.880096171893772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22.880096171893772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4.5224624045658861E-14</v>
      </c>
      <c r="AK172" s="14">
        <f t="shared" si="164"/>
        <v>7.4514601661523691E-13</v>
      </c>
      <c r="AL172" s="22">
        <f t="shared" si="165"/>
        <v>1.3765621991510601E-12</v>
      </c>
      <c r="AM172" s="62">
        <f t="shared" si="113"/>
        <v>293.33333333333468</v>
      </c>
      <c r="AN172" s="62">
        <f ca="1">AVERAGE(OFFSET($AM$3,0,0,'Données projet'!$E$10+1,1))-AVERAGE(OFFSET($H$3,0,0,'Données projet'!$E$10+1,1))</f>
        <v>263.69035859639422</v>
      </c>
      <c r="AO172" s="62">
        <f t="shared" si="144"/>
        <v>283.08545363666826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21.396776303820729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21.396776303820729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4.4337866711430253E-14</v>
      </c>
      <c r="BF172" s="14">
        <f t="shared" si="167"/>
        <v>7.3222115536967035E-13</v>
      </c>
      <c r="BG172" s="22">
        <f t="shared" si="168"/>
        <v>1.3525069634579169E-12</v>
      </c>
      <c r="BH172" s="62">
        <f t="shared" si="116"/>
        <v>293.33333333333468</v>
      </c>
      <c r="BI172" s="62">
        <f ca="1">AVERAGE(OFFSET($BH$3,0,0,'Données projet'!$E$11+1,1))-AVERAGE(OFFSET($H$3,0,0,'Données projet'!$E$11+1,1))</f>
        <v>258.10018111196456</v>
      </c>
      <c r="BJ172" s="62">
        <f t="shared" si="146"/>
        <v>277.07615193566789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17.019263430712016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17.019263430712016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74.7864000000001</v>
      </c>
      <c r="D173" s="12">
        <f t="shared" si="140"/>
        <v>20.857475351088986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738.3035992013896</v>
      </c>
      <c r="H173" s="70">
        <f t="shared" si="110"/>
        <v>459.9130829031468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-8.3355189417488869E-14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352.38614056474506</v>
      </c>
      <c r="T173" s="62">
        <f t="shared" si="142"/>
        <v>378.20947420822085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22.43143144144361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22.43143144144361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4.5224624045658861E-14</v>
      </c>
      <c r="AK173" s="14">
        <f t="shared" si="164"/>
        <v>7.4514601661523691E-13</v>
      </c>
      <c r="AL173" s="22">
        <f t="shared" si="165"/>
        <v>1.3765621991510601E-12</v>
      </c>
      <c r="AM173" s="62">
        <f t="shared" si="113"/>
        <v>293.33333333333468</v>
      </c>
      <c r="AN173" s="62">
        <f ca="1">AVERAGE(OFFSET($AM$3,0,0,'Données projet'!$E$10+1,1))-AVERAGE(OFFSET($H$3,0,0,'Données projet'!$E$10+1,1))</f>
        <v>263.69035859639422</v>
      </c>
      <c r="AO173" s="62">
        <f t="shared" si="144"/>
        <v>283.08545363666826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20.977198571247698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20.977198571247698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4.4337866711430253E-14</v>
      </c>
      <c r="BF173" s="14">
        <f t="shared" si="167"/>
        <v>7.3222115536967035E-13</v>
      </c>
      <c r="BG173" s="22">
        <f t="shared" si="168"/>
        <v>1.3525069634579169E-12</v>
      </c>
      <c r="BH173" s="62">
        <f t="shared" si="116"/>
        <v>293.33333333333468</v>
      </c>
      <c r="BI173" s="62">
        <f ca="1">AVERAGE(OFFSET($BH$3,0,0,'Données projet'!$E$11+1,1))-AVERAGE(OFFSET($H$3,0,0,'Données projet'!$E$11+1,1))</f>
        <v>258.10018111196456</v>
      </c>
      <c r="BJ173" s="62">
        <f t="shared" si="146"/>
        <v>277.07615193566789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16.685526055561436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16.685526055561436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75.226320000000101</v>
      </c>
      <c r="D174" s="12">
        <f t="shared" si="140"/>
        <v>20.965848113081986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742.53603455712494</v>
      </c>
      <c r="H174" s="70">
        <f t="shared" si="110"/>
        <v>460.86802613028465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-8.3355189417488869E-14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352.38614056474506</v>
      </c>
      <c r="T174" s="62">
        <f t="shared" si="142"/>
        <v>378.20947420822085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21.991564752699112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21.991564752699112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4.5224624045658861E-14</v>
      </c>
      <c r="AK174" s="14">
        <f t="shared" si="164"/>
        <v>7.4514601661523691E-13</v>
      </c>
      <c r="AL174" s="22">
        <f t="shared" si="165"/>
        <v>1.3765621991510601E-12</v>
      </c>
      <c r="AM174" s="62">
        <f t="shared" si="113"/>
        <v>293.33333333333468</v>
      </c>
      <c r="AN174" s="62">
        <f ca="1">AVERAGE(OFFSET($AM$3,0,0,'Données projet'!$E$10+1,1))-AVERAGE(OFFSET($H$3,0,0,'Données projet'!$E$10+1,1))</f>
        <v>263.69035859639422</v>
      </c>
      <c r="AO174" s="62">
        <f t="shared" si="144"/>
        <v>283.08545363666826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20.565848502093274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20.565848502093274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4.4337866711430253E-14</v>
      </c>
      <c r="BF174" s="14">
        <f t="shared" si="167"/>
        <v>7.3222115536967035E-13</v>
      </c>
      <c r="BG174" s="22">
        <f t="shared" si="168"/>
        <v>1.3525069634579169E-12</v>
      </c>
      <c r="BH174" s="62">
        <f t="shared" si="116"/>
        <v>293.33333333333468</v>
      </c>
      <c r="BI174" s="62">
        <f ca="1">AVERAGE(OFFSET($BH$3,0,0,'Données projet'!$E$11+1,1))-AVERAGE(OFFSET($H$3,0,0,'Données projet'!$E$11+1,1))</f>
        <v>258.10018111196456</v>
      </c>
      <c r="BJ174" s="62">
        <f t="shared" si="146"/>
        <v>277.07615193566789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16.35833306677786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16.35833306677786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75.666240000000101</v>
      </c>
      <c r="D175" s="12">
        <f t="shared" si="140"/>
        <v>21.074147130202956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746.76790065419902</v>
      </c>
      <c r="H175" s="70">
        <f t="shared" si="110"/>
        <v>461.82284091843701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-8.3355189417488869E-14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352.38614056474506</v>
      </c>
      <c r="T175" s="62">
        <f t="shared" si="142"/>
        <v>378.20947420822085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21.560323581428705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21.560323581428705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4.5224624045658861E-14</v>
      </c>
      <c r="AK175" s="14">
        <f t="shared" si="164"/>
        <v>7.4514601661523691E-13</v>
      </c>
      <c r="AL175" s="22">
        <f t="shared" si="165"/>
        <v>1.3765621991510601E-12</v>
      </c>
      <c r="AM175" s="62">
        <f t="shared" si="113"/>
        <v>293.33333333333468</v>
      </c>
      <c r="AN175" s="62">
        <f ca="1">AVERAGE(OFFSET($AM$3,0,0,'Données projet'!$E$10+1,1))-AVERAGE(OFFSET($H$3,0,0,'Données projet'!$E$10+1,1))</f>
        <v>263.69035859639422</v>
      </c>
      <c r="AO175" s="62">
        <f t="shared" si="144"/>
        <v>283.08545363666826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20.162564756896202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20.162564756896202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4.4337866711430253E-14</v>
      </c>
      <c r="BF175" s="14">
        <f t="shared" si="167"/>
        <v>7.3222115536967035E-13</v>
      </c>
      <c r="BG175" s="22">
        <f t="shared" si="168"/>
        <v>1.3525069634579169E-12</v>
      </c>
      <c r="BH175" s="62">
        <f t="shared" si="116"/>
        <v>293.33333333333468</v>
      </c>
      <c r="BI175" s="62">
        <f ca="1">AVERAGE(OFFSET($BH$3,0,0,'Données projet'!$E$11+1,1))-AVERAGE(OFFSET($H$3,0,0,'Données projet'!$E$11+1,1))</f>
        <v>258.10018111196456</v>
      </c>
      <c r="BJ175" s="62">
        <f t="shared" si="146"/>
        <v>277.07615193566789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16.037556132936309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16.037556132936309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76.106160000000102</v>
      </c>
      <c r="D176" s="12">
        <f t="shared" si="140"/>
        <v>21.182372880951032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750.9992011862895</v>
      </c>
      <c r="H176" s="70">
        <f t="shared" si="110"/>
        <v>462.77752810098991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-8.3355189417488869E-14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352.38614056474506</v>
      </c>
      <c r="T176" s="62">
        <f t="shared" si="142"/>
        <v>378.20947420822085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21.137538786495767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21.137538786495767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4.5224624045658861E-14</v>
      </c>
      <c r="AK176" s="14">
        <f t="shared" si="164"/>
        <v>7.4514601661523691E-13</v>
      </c>
      <c r="AL176" s="22">
        <f t="shared" si="165"/>
        <v>1.3765621991510601E-12</v>
      </c>
      <c r="AM176" s="62">
        <f t="shared" si="113"/>
        <v>293.33333333333468</v>
      </c>
      <c r="AN176" s="62">
        <f ca="1">AVERAGE(OFFSET($AM$3,0,0,'Données projet'!$E$10+1,1))-AVERAGE(OFFSET($H$3,0,0,'Données projet'!$E$10+1,1))</f>
        <v>263.69035859639422</v>
      </c>
      <c r="AO176" s="62">
        <f t="shared" si="144"/>
        <v>283.08545363666826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19.767189159963646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19.767189159963646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4.4337866711430253E-14</v>
      </c>
      <c r="BF176" s="14">
        <f t="shared" si="167"/>
        <v>7.3222115536967035E-13</v>
      </c>
      <c r="BG176" s="22">
        <f t="shared" si="168"/>
        <v>1.3525069634579169E-12</v>
      </c>
      <c r="BH176" s="62">
        <f t="shared" si="116"/>
        <v>293.33333333333468</v>
      </c>
      <c r="BI176" s="62">
        <f ca="1">AVERAGE(OFFSET($BH$3,0,0,'Données projet'!$E$11+1,1))-AVERAGE(OFFSET($H$3,0,0,'Données projet'!$E$11+1,1))</f>
        <v>258.10018111196456</v>
      </c>
      <c r="BJ176" s="62">
        <f t="shared" si="146"/>
        <v>277.07615193566789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15.723069439112782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15.723069439112782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76.546080000000103</v>
      </c>
      <c r="D177" s="12">
        <f t="shared" si="140"/>
        <v>21.290525837973519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755.22993980190165</v>
      </c>
      <c r="H177" s="70">
        <f t="shared" si="110"/>
        <v>463.73208850113735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-8.3355189417488869E-14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352.38614056474506</v>
      </c>
      <c r="T177" s="62">
        <f t="shared" si="142"/>
        <v>378.20947420822085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20.723044543518203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20.723044543518203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4.5224624045658861E-14</v>
      </c>
      <c r="AK177" s="14">
        <f t="shared" si="164"/>
        <v>7.4514601661523691E-13</v>
      </c>
      <c r="AL177" s="22">
        <f t="shared" si="165"/>
        <v>1.3765621991510601E-12</v>
      </c>
      <c r="AM177" s="62">
        <f t="shared" si="113"/>
        <v>293.33333333333468</v>
      </c>
      <c r="AN177" s="62">
        <f ca="1">AVERAGE(OFFSET($AM$3,0,0,'Données projet'!$E$10+1,1))-AVERAGE(OFFSET($H$3,0,0,'Données projet'!$E$10+1,1))</f>
        <v>263.69035859639422</v>
      </c>
      <c r="AO177" s="62">
        <f t="shared" si="144"/>
        <v>283.08545363666826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19.379566637331639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19.379566637331639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4.4337866711430253E-14</v>
      </c>
      <c r="BF177" s="14">
        <f t="shared" si="167"/>
        <v>7.3222115536967035E-13</v>
      </c>
      <c r="BG177" s="22">
        <f t="shared" si="168"/>
        <v>1.3525069634579169E-12</v>
      </c>
      <c r="BH177" s="62">
        <f t="shared" si="116"/>
        <v>293.33333333333468</v>
      </c>
      <c r="BI177" s="62">
        <f ca="1">AVERAGE(OFFSET($BH$3,0,0,'Données projet'!$E$11+1,1))-AVERAGE(OFFSET($H$3,0,0,'Données projet'!$E$11+1,1))</f>
        <v>258.10018111196456</v>
      </c>
      <c r="BJ177" s="62">
        <f t="shared" si="146"/>
        <v>277.07615193566789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15.414749637537192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15.414749637537192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76.986000000000104</v>
      </c>
      <c r="D178" s="12">
        <f t="shared" si="140"/>
        <v>21.39860646817062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759.46012010517745</v>
      </c>
      <c r="H178" s="70">
        <f t="shared" si="110"/>
        <v>464.68652293206395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-8.3355189417488869E-14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352.38614056474506</v>
      </c>
      <c r="T178" s="62">
        <f t="shared" si="142"/>
        <v>378.20947420822085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20.316678279828906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20.316678279828906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4.5224624045658861E-14</v>
      </c>
      <c r="AK178" s="14">
        <f t="shared" si="164"/>
        <v>7.4514601661523691E-13</v>
      </c>
      <c r="AL178" s="22">
        <f t="shared" si="165"/>
        <v>1.3765621991510601E-12</v>
      </c>
      <c r="AM178" s="62">
        <f t="shared" si="113"/>
        <v>293.33333333333468</v>
      </c>
      <c r="AN178" s="62">
        <f ca="1">AVERAGE(OFFSET($AM$3,0,0,'Données projet'!$E$10+1,1))-AVERAGE(OFFSET($H$3,0,0,'Données projet'!$E$10+1,1))</f>
        <v>263.69035859639422</v>
      </c>
      <c r="AO178" s="62">
        <f t="shared" si="144"/>
        <v>283.08545363666826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18.999545155942048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18.999545155942048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4.4337866711430253E-14</v>
      </c>
      <c r="BF178" s="14">
        <f t="shared" si="167"/>
        <v>7.3222115536967035E-13</v>
      </c>
      <c r="BG178" s="22">
        <f t="shared" si="168"/>
        <v>1.3525069634579169E-12</v>
      </c>
      <c r="BH178" s="62">
        <f t="shared" si="116"/>
        <v>293.33333333333468</v>
      </c>
      <c r="BI178" s="62">
        <f ca="1">AVERAGE(OFFSET($BH$3,0,0,'Données projet'!$E$11+1,1))-AVERAGE(OFFSET($H$3,0,0,'Données projet'!$E$11+1,1))</f>
        <v>258.10018111196456</v>
      </c>
      <c r="BJ178" s="62">
        <f t="shared" si="146"/>
        <v>277.07615193566789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15.112475799213989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15.112475799213989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77.425920000000104</v>
      </c>
      <c r="D179" s="12">
        <f t="shared" si="140"/>
        <v>21.506615232797763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763.68974565668543</v>
      </c>
      <c r="H179" s="70">
        <f t="shared" si="110"/>
        <v>465.6408321971229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-8.3355189417488869E-14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352.38614056474506</v>
      </c>
      <c r="T179" s="62">
        <f t="shared" si="142"/>
        <v>378.20947420822085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19.918280610711609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19.918280610711609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4.5224624045658861E-14</v>
      </c>
      <c r="AK179" s="14">
        <f t="shared" si="164"/>
        <v>7.4514601661523691E-13</v>
      </c>
      <c r="AL179" s="22">
        <f t="shared" si="165"/>
        <v>1.3765621991510601E-12</v>
      </c>
      <c r="AM179" s="62">
        <f t="shared" si="113"/>
        <v>293.33333333333468</v>
      </c>
      <c r="AN179" s="62">
        <f ca="1">AVERAGE(OFFSET($AM$3,0,0,'Données projet'!$E$10+1,1))-AVERAGE(OFFSET($H$3,0,0,'Données projet'!$E$10+1,1))</f>
        <v>263.69035859639422</v>
      </c>
      <c r="AO179" s="62">
        <f t="shared" si="144"/>
        <v>283.08545363666826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18.626975664012292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18.626975664012292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4.4337866711430253E-14</v>
      </c>
      <c r="BF179" s="14">
        <f t="shared" si="167"/>
        <v>7.3222115536967035E-13</v>
      </c>
      <c r="BG179" s="22">
        <f t="shared" si="168"/>
        <v>1.3525069634579169E-12</v>
      </c>
      <c r="BH179" s="62">
        <f t="shared" si="116"/>
        <v>293.33333333333468</v>
      </c>
      <c r="BI179" s="62">
        <f ca="1">AVERAGE(OFFSET($BH$3,0,0,'Données projet'!$E$11+1,1))-AVERAGE(OFFSET($H$3,0,0,'Données projet'!$E$11+1,1))</f>
        <v>258.10018111196456</v>
      </c>
      <c r="BJ179" s="62">
        <f t="shared" si="146"/>
        <v>277.07615193566789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14.816129366491468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14.816129366491468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77.865840000000105</v>
      </c>
      <c r="D180" s="12">
        <f t="shared" si="140"/>
        <v>21.614552587565523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767.9188199741908</v>
      </c>
      <c r="H180" s="70">
        <f t="shared" si="110"/>
        <v>466.59501709001012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-8.3355189417488869E-14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352.38614056474506</v>
      </c>
      <c r="T180" s="62">
        <f t="shared" si="142"/>
        <v>378.20947420822085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19.527695276887115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19.527695276887115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4.5224624045658861E-14</v>
      </c>
      <c r="AK180" s="14">
        <f t="shared" si="164"/>
        <v>7.4514601661523691E-13</v>
      </c>
      <c r="AL180" s="22">
        <f t="shared" si="165"/>
        <v>1.3765621991510601E-12</v>
      </c>
      <c r="AM180" s="62">
        <f t="shared" si="113"/>
        <v>293.33333333333468</v>
      </c>
      <c r="AN180" s="62">
        <f ca="1">AVERAGE(OFFSET($AM$3,0,0,'Données projet'!$E$10+1,1))-AVERAGE(OFFSET($H$3,0,0,'Données projet'!$E$10+1,1))</f>
        <v>263.69035859639422</v>
      </c>
      <c r="AO180" s="62">
        <f t="shared" si="144"/>
        <v>283.08545363666826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18.261712032574327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18.261712032574327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4.4337866711430253E-14</v>
      </c>
      <c r="BF180" s="14">
        <f t="shared" si="167"/>
        <v>7.3222115536967035E-13</v>
      </c>
      <c r="BG180" s="22">
        <f t="shared" si="168"/>
        <v>1.3525069634579169E-12</v>
      </c>
      <c r="BH180" s="62">
        <f t="shared" si="116"/>
        <v>293.33333333333468</v>
      </c>
      <c r="BI180" s="62">
        <f ca="1">AVERAGE(OFFSET($BH$3,0,0,'Données projet'!$E$11+1,1))-AVERAGE(OFFSET($H$3,0,0,'Données projet'!$E$11+1,1))</f>
        <v>258.10018111196456</v>
      </c>
      <c r="BJ180" s="62">
        <f t="shared" si="146"/>
        <v>277.07615193566789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14.52559410656116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14.52559410656116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78.305760000000106</v>
      </c>
      <c r="D181" s="12">
        <f t="shared" si="140"/>
        <v>21.722418982737256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772.14734653341122</v>
      </c>
      <c r="H181" s="70">
        <f t="shared" si="110"/>
        <v>467.54907839493421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-8.3355189417488869E-14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352.38614056474506</v>
      </c>
      <c r="T181" s="62">
        <f t="shared" si="142"/>
        <v>378.20947420822085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19.144769083225391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19.144769083225391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4.5224624045658861E-14</v>
      </c>
      <c r="AK181" s="14">
        <f t="shared" si="164"/>
        <v>7.4514601661523691E-13</v>
      </c>
      <c r="AL181" s="22">
        <f t="shared" si="165"/>
        <v>1.3765621991510601E-12</v>
      </c>
      <c r="AM181" s="62">
        <f t="shared" si="113"/>
        <v>293.33333333333468</v>
      </c>
      <c r="AN181" s="62">
        <f ca="1">AVERAGE(OFFSET($AM$3,0,0,'Données projet'!$E$10+1,1))-AVERAGE(OFFSET($H$3,0,0,'Données projet'!$E$10+1,1))</f>
        <v>263.69035859639422</v>
      </c>
      <c r="AO181" s="62">
        <f t="shared" si="144"/>
        <v>283.08545363666826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17.903610998160044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17.903610998160044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4.4337866711430253E-14</v>
      </c>
      <c r="BF181" s="14">
        <f t="shared" si="167"/>
        <v>7.3222115536967035E-13</v>
      </c>
      <c r="BG181" s="22">
        <f t="shared" si="168"/>
        <v>1.3525069634579169E-12</v>
      </c>
      <c r="BH181" s="62">
        <f t="shared" si="116"/>
        <v>293.33333333333468</v>
      </c>
      <c r="BI181" s="62">
        <f ca="1">AVERAGE(OFFSET($BH$3,0,0,'Données projet'!$E$11+1,1))-AVERAGE(OFFSET($H$3,0,0,'Données projet'!$E$11+1,1))</f>
        <v>258.10018111196456</v>
      </c>
      <c r="BJ181" s="62">
        <f t="shared" si="146"/>
        <v>277.07615193566789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14.240756065869075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14.240756065869075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78.745680000000107</v>
      </c>
      <c r="D182" s="12">
        <f t="shared" si="140"/>
        <v>21.830214863224324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776.37532876875002</v>
      </c>
      <c r="H182" s="70">
        <f t="shared" si="110"/>
        <v>468.50301688678252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-8.3355189417488869E-14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352.38614056474506</v>
      </c>
      <c r="T182" s="62">
        <f t="shared" si="142"/>
        <v>378.20947420822085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18.769351838659457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18.769351838659457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4.5224624045658861E-14</v>
      </c>
      <c r="AK182" s="14">
        <f t="shared" si="164"/>
        <v>7.4514601661523691E-13</v>
      </c>
      <c r="AL182" s="22">
        <f t="shared" si="165"/>
        <v>1.3765621991510601E-12</v>
      </c>
      <c r="AM182" s="62">
        <f t="shared" si="113"/>
        <v>293.33333333333468</v>
      </c>
      <c r="AN182" s="62">
        <f ca="1">AVERAGE(OFFSET($AM$3,0,0,'Données projet'!$E$10+1,1))-AVERAGE(OFFSET($H$3,0,0,'Données projet'!$E$10+1,1))</f>
        <v>263.69035859639422</v>
      </c>
      <c r="AO182" s="62">
        <f t="shared" si="144"/>
        <v>283.08545363666826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17.552532106610563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17.552532106610563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4.4337866711430253E-14</v>
      </c>
      <c r="BF182" s="14">
        <f t="shared" si="167"/>
        <v>7.3222115536967035E-13</v>
      </c>
      <c r="BG182" s="22">
        <f t="shared" si="168"/>
        <v>1.3525069634579169E-12</v>
      </c>
      <c r="BH182" s="62">
        <f t="shared" si="116"/>
        <v>293.33333333333468</v>
      </c>
      <c r="BI182" s="62">
        <f ca="1">AVERAGE(OFFSET($BH$3,0,0,'Données projet'!$E$11+1,1))-AVERAGE(OFFSET($H$3,0,0,'Données projet'!$E$11+1,1))</f>
        <v>258.10018111196456</v>
      </c>
      <c r="BJ182" s="62">
        <f t="shared" si="146"/>
        <v>277.07615193566789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13.961503525420911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13.961503525420911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79.185600000000107</v>
      </c>
      <c r="D183" s="12">
        <f t="shared" si="140"/>
        <v>21.937940668679435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780.60277007401749</v>
      </c>
      <c r="H183" s="70">
        <f t="shared" si="110"/>
        <v>469.45683333128352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-8.3355189417488869E-14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352.38614056474506</v>
      </c>
      <c r="T183" s="62">
        <f t="shared" si="142"/>
        <v>378.20947420822085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18.401296297277554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18.401296297277554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4.5224624045658861E-14</v>
      </c>
      <c r="AK183" s="14">
        <f t="shared" si="164"/>
        <v>7.4514601661523691E-13</v>
      </c>
      <c r="AL183" s="22">
        <f t="shared" si="165"/>
        <v>1.3765621991510601E-12</v>
      </c>
      <c r="AM183" s="62">
        <f t="shared" si="113"/>
        <v>293.33333333333468</v>
      </c>
      <c r="AN183" s="62">
        <f ca="1">AVERAGE(OFFSET($AM$3,0,0,'Données projet'!$E$10+1,1))-AVERAGE(OFFSET($H$3,0,0,'Données projet'!$E$10+1,1))</f>
        <v>263.69035859639422</v>
      </c>
      <c r="AO183" s="62">
        <f t="shared" si="144"/>
        <v>283.08545363666826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17.208337657987386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17.208337657987386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4.4337866711430253E-14</v>
      </c>
      <c r="BF183" s="14">
        <f t="shared" si="167"/>
        <v>7.3222115536967035E-13</v>
      </c>
      <c r="BG183" s="22">
        <f t="shared" si="168"/>
        <v>1.3525069634579169E-12</v>
      </c>
      <c r="BH183" s="62">
        <f t="shared" si="116"/>
        <v>293.33333333333468</v>
      </c>
      <c r="BI183" s="62">
        <f ca="1">AVERAGE(OFFSET($BH$3,0,0,'Données projet'!$E$11+1,1))-AVERAGE(OFFSET($H$3,0,0,'Données projet'!$E$11+1,1))</f>
        <v>258.10018111196456</v>
      </c>
      <c r="BJ183" s="62">
        <f t="shared" si="146"/>
        <v>277.07615193566789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13.687726956963704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13.687726956963704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79.625520000000108</v>
      </c>
      <c r="D184" s="12">
        <f t="shared" si="140"/>
        <v>22.045596833587471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784.82967380313221</v>
      </c>
      <c r="H184" s="70">
        <f t="shared" si="110"/>
        <v>470.410528485165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-8.3355189417488869E-14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352.38614056474506</v>
      </c>
      <c r="T184" s="62">
        <f t="shared" si="142"/>
        <v>378.20947420822085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18.040458100570437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18.040458100570437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4.5224624045658861E-14</v>
      </c>
      <c r="AK184" s="14">
        <f t="shared" si="164"/>
        <v>7.4514601661523691E-13</v>
      </c>
      <c r="AL184" s="22">
        <f t="shared" si="165"/>
        <v>1.3765621991510601E-12</v>
      </c>
      <c r="AM184" s="62">
        <f t="shared" si="113"/>
        <v>293.33333333333468</v>
      </c>
      <c r="AN184" s="62">
        <f ca="1">AVERAGE(OFFSET($AM$3,0,0,'Données projet'!$E$10+1,1))-AVERAGE(OFFSET($H$3,0,0,'Données projet'!$E$10+1,1))</f>
        <v>263.69035859639422</v>
      </c>
      <c r="AO184" s="62">
        <f t="shared" si="144"/>
        <v>283.08545363666826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16.870892652563825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16.870892652563825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4.4337866711430253E-14</v>
      </c>
      <c r="BF184" s="14">
        <f t="shared" si="167"/>
        <v>7.3222115536967035E-13</v>
      </c>
      <c r="BG184" s="22">
        <f t="shared" si="168"/>
        <v>1.3525069634579169E-12</v>
      </c>
      <c r="BH184" s="62">
        <f t="shared" si="116"/>
        <v>293.33333333333468</v>
      </c>
      <c r="BI184" s="62">
        <f ca="1">AVERAGE(OFFSET($BH$3,0,0,'Données projet'!$E$11+1,1))-AVERAGE(OFFSET($H$3,0,0,'Données projet'!$E$11+1,1))</f>
        <v>258.10018111196456</v>
      </c>
      <c r="BJ184" s="62">
        <f t="shared" si="146"/>
        <v>277.07615193566789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13.419318980026725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13.419318980026725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80.065440000000109</v>
      </c>
      <c r="D185" s="12">
        <f t="shared" si="140"/>
        <v>22.15318378735455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789.056043270808</v>
      </c>
      <c r="H185" s="70">
        <f t="shared" si="110"/>
        <v>471.36410309630935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-8.3355189417488869E-14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352.38614056474506</v>
      </c>
      <c r="T185" s="62">
        <f t="shared" si="142"/>
        <v>378.20947420822085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17.686695720811176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17.686695720811176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4.5224624045658861E-14</v>
      </c>
      <c r="AK185" s="14">
        <f t="shared" si="164"/>
        <v>7.4514601661523691E-13</v>
      </c>
      <c r="AL185" s="22">
        <f t="shared" si="165"/>
        <v>1.3765621991510601E-12</v>
      </c>
      <c r="AM185" s="62">
        <f t="shared" si="113"/>
        <v>293.33333333333468</v>
      </c>
      <c r="AN185" s="62">
        <f ca="1">AVERAGE(OFFSET($AM$3,0,0,'Données projet'!$E$10+1,1))-AVERAGE(OFFSET($H$3,0,0,'Données projet'!$E$10+1,1))</f>
        <v>263.69035859639422</v>
      </c>
      <c r="AO185" s="62">
        <f t="shared" si="144"/>
        <v>283.08545363666826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16.54006473787549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16.54006473787549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4.4337866711430253E-14</v>
      </c>
      <c r="BF185" s="14">
        <f t="shared" si="167"/>
        <v>7.3222115536967035E-13</v>
      </c>
      <c r="BG185" s="22">
        <f t="shared" si="168"/>
        <v>1.3525069634579169E-12</v>
      </c>
      <c r="BH185" s="62">
        <f t="shared" si="116"/>
        <v>293.33333333333468</v>
      </c>
      <c r="BI185" s="62">
        <f ca="1">AVERAGE(OFFSET($BH$3,0,0,'Données projet'!$E$11+1,1))-AVERAGE(OFFSET($H$3,0,0,'Données projet'!$E$11+1,1))</f>
        <v>258.10018111196456</v>
      </c>
      <c r="BJ185" s="62">
        <f t="shared" si="146"/>
        <v>277.07615193566789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13.15617431980478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13.15617431980478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80.50536000000011</v>
      </c>
      <c r="D186" s="12">
        <f t="shared" si="140"/>
        <v>22.260701954394893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793.28188175322464</v>
      </c>
      <c r="H186" s="70">
        <f t="shared" si="110"/>
        <v>472.31755790390457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-8.3355189417488869E-14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352.38614056474506</v>
      </c>
      <c r="T186" s="62">
        <f t="shared" si="142"/>
        <v>378.20947420822085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17.339870405545252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17.339870405545252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4.5224624045658861E-14</v>
      </c>
      <c r="AK186" s="14">
        <f t="shared" si="164"/>
        <v>7.4514601661523691E-13</v>
      </c>
      <c r="AL186" s="22">
        <f t="shared" si="165"/>
        <v>1.3765621991510601E-12</v>
      </c>
      <c r="AM186" s="62">
        <f t="shared" si="113"/>
        <v>293.33333333333468</v>
      </c>
      <c r="AN186" s="62">
        <f ca="1">AVERAGE(OFFSET($AM$3,0,0,'Données projet'!$E$10+1,1))-AVERAGE(OFFSET($H$3,0,0,'Données projet'!$E$10+1,1))</f>
        <v>263.69035859639422</v>
      </c>
      <c r="AO186" s="62">
        <f t="shared" si="144"/>
        <v>283.08545363666826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16.215724156809092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16.215724156809092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4.4337866711430253E-14</v>
      </c>
      <c r="BF186" s="14">
        <f t="shared" si="167"/>
        <v>7.3222115536967035E-13</v>
      </c>
      <c r="BG186" s="22">
        <f t="shared" si="168"/>
        <v>1.3525069634579169E-12</v>
      </c>
      <c r="BH186" s="62">
        <f t="shared" si="116"/>
        <v>293.33333333333468</v>
      </c>
      <c r="BI186" s="62">
        <f ca="1">AVERAGE(OFFSET($BH$3,0,0,'Données projet'!$E$11+1,1))-AVERAGE(OFFSET($H$3,0,0,'Données projet'!$E$11+1,1))</f>
        <v>258.10018111196456</v>
      </c>
      <c r="BJ186" s="62">
        <f t="shared" si="146"/>
        <v>277.07615193566789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12.898189765867393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12.898189765867393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80.94528000000011</v>
      </c>
      <c r="D187" s="12">
        <f t="shared" si="140"/>
        <v>22.368151754215901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797.50719248868506</v>
      </c>
      <c r="H187" s="70">
        <f t="shared" si="110"/>
        <v>473.27089363859284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-8.3355189417488869E-14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352.38614056474506</v>
      </c>
      <c r="T187" s="62">
        <f t="shared" si="142"/>
        <v>378.20947420822085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16.999846123169135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16.999846123169135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4.5224624045658861E-14</v>
      </c>
      <c r="AK187" s="14">
        <f t="shared" si="164"/>
        <v>7.4514601661523691E-13</v>
      </c>
      <c r="AL187" s="22">
        <f t="shared" si="165"/>
        <v>1.3765621991510601E-12</v>
      </c>
      <c r="AM187" s="62">
        <f t="shared" si="113"/>
        <v>293.33333333333468</v>
      </c>
      <c r="AN187" s="62">
        <f ca="1">AVERAGE(OFFSET($AM$3,0,0,'Données projet'!$E$10+1,1))-AVERAGE(OFFSET($H$3,0,0,'Données projet'!$E$10+1,1))</f>
        <v>263.69035859639422</v>
      </c>
      <c r="AO187" s="62">
        <f t="shared" si="144"/>
        <v>283.08545363666826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15.897743696709185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15.897743696709185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4.4337866711430253E-14</v>
      </c>
      <c r="BF187" s="14">
        <f t="shared" si="167"/>
        <v>7.3222115536967035E-13</v>
      </c>
      <c r="BG187" s="22">
        <f t="shared" si="168"/>
        <v>1.3525069634579169E-12</v>
      </c>
      <c r="BH187" s="62">
        <f t="shared" si="116"/>
        <v>293.33333333333468</v>
      </c>
      <c r="BI187" s="62">
        <f ca="1">AVERAGE(OFFSET($BH$3,0,0,'Données projet'!$E$11+1,1))-AVERAGE(OFFSET($H$3,0,0,'Données projet'!$E$11+1,1))</f>
        <v>258.10018111196456</v>
      </c>
      <c r="BJ187" s="62">
        <f t="shared" si="146"/>
        <v>277.07615193566789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12.645264131677678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12.645264131677678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81.385200000000111</v>
      </c>
      <c r="D188" s="12">
        <f t="shared" si="140"/>
        <v>22.475533601501162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801.73197867825536</v>
      </c>
      <c r="H188" s="70">
        <f t="shared" si="110"/>
        <v>474.22411102261469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-8.3355189417488869E-14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352.38614056474506</v>
      </c>
      <c r="T188" s="62">
        <f t="shared" si="142"/>
        <v>378.20947420822085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16.666489509576081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16.666489509576081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4.5224624045658861E-14</v>
      </c>
      <c r="AK188" s="14">
        <f t="shared" si="164"/>
        <v>7.4514601661523691E-13</v>
      </c>
      <c r="AL188" s="22">
        <f t="shared" si="165"/>
        <v>1.3765621991510601E-12</v>
      </c>
      <c r="AM188" s="62">
        <f t="shared" si="113"/>
        <v>293.33333333333468</v>
      </c>
      <c r="AN188" s="62">
        <f ca="1">AVERAGE(OFFSET($AM$3,0,0,'Données projet'!$E$10+1,1))-AVERAGE(OFFSET($H$3,0,0,'Données projet'!$E$10+1,1))</f>
        <v>263.69035859639422</v>
      </c>
      <c r="AO188" s="62">
        <f t="shared" si="144"/>
        <v>283.08545363666826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15.585998639482906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15.585998639482906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4.4337866711430253E-14</v>
      </c>
      <c r="BF188" s="14">
        <f t="shared" si="167"/>
        <v>7.3222115536967035E-13</v>
      </c>
      <c r="BG188" s="22">
        <f t="shared" si="168"/>
        <v>1.3525069634579169E-12</v>
      </c>
      <c r="BH188" s="62">
        <f t="shared" si="116"/>
        <v>293.33333333333468</v>
      </c>
      <c r="BI188" s="62">
        <f ca="1">AVERAGE(OFFSET($BH$3,0,0,'Données projet'!$E$11+1,1))-AVERAGE(OFFSET($H$3,0,0,'Données projet'!$E$11+1,1))</f>
        <v>258.10018111196456</v>
      </c>
      <c r="BJ188" s="62">
        <f t="shared" si="146"/>
        <v>277.07615193566789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12.397298214905017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12.397298214905017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81.825120000000112</v>
      </c>
      <c r="D189" s="12">
        <f t="shared" si="140"/>
        <v>22.582847906191692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805.95624348639285</v>
      </c>
      <c r="H189" s="70">
        <f t="shared" si="110"/>
        <v>475.17721076995065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-8.3355189417488869E-14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352.38614056474506</v>
      </c>
      <c r="T189" s="62">
        <f t="shared" si="142"/>
        <v>378.20947420822085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16.339669815848129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16.339669815848129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4.5224624045658861E-14</v>
      </c>
      <c r="AK189" s="14">
        <f t="shared" si="164"/>
        <v>7.4514601661523691E-13</v>
      </c>
      <c r="AL189" s="22">
        <f t="shared" si="165"/>
        <v>1.3765621991510601E-12</v>
      </c>
      <c r="AM189" s="62">
        <f t="shared" si="113"/>
        <v>293.33333333333468</v>
      </c>
      <c r="AN189" s="62">
        <f ca="1">AVERAGE(OFFSET($AM$3,0,0,'Données projet'!$E$10+1,1))-AVERAGE(OFFSET($H$3,0,0,'Données projet'!$E$10+1,1))</f>
        <v>263.69035859639422</v>
      </c>
      <c r="AO189" s="62">
        <f t="shared" si="144"/>
        <v>283.08545363666826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15.280366712683126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15.280366712683126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4.4337866711430253E-14</v>
      </c>
      <c r="BF189" s="14">
        <f t="shared" si="167"/>
        <v>7.3222115536967035E-13</v>
      </c>
      <c r="BG189" s="22">
        <f t="shared" si="168"/>
        <v>1.3525069634579169E-12</v>
      </c>
      <c r="BH189" s="62">
        <f t="shared" si="116"/>
        <v>293.33333333333468</v>
      </c>
      <c r="BI189" s="62">
        <f ca="1">AVERAGE(OFFSET($BH$3,0,0,'Données projet'!$E$11+1,1))-AVERAGE(OFFSET($H$3,0,0,'Données projet'!$E$11+1,1))</f>
        <v>258.10018111196456</v>
      </c>
      <c r="BJ189" s="62">
        <f t="shared" si="146"/>
        <v>277.07615193566789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12.154194758515995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12.154194758515995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82.265040000000113</v>
      </c>
      <c r="D190" s="12">
        <f t="shared" si="140"/>
        <v>22.690095073565409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810.17999004155843</v>
      </c>
      <c r="H190" s="70">
        <f t="shared" si="110"/>
        <v>476.13019358645994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-8.3355189417488869E-14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352.38614056474506</v>
      </c>
      <c r="T190" s="62">
        <f t="shared" si="142"/>
        <v>378.20947420822085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16.019258856973853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16.019258856973853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4.5224624045658861E-14</v>
      </c>
      <c r="AK190" s="14">
        <f t="shared" si="164"/>
        <v>7.4514601661523691E-13</v>
      </c>
      <c r="AL190" s="22">
        <f t="shared" si="165"/>
        <v>1.3765621991510601E-12</v>
      </c>
      <c r="AM190" s="62">
        <f t="shared" si="113"/>
        <v>293.33333333333468</v>
      </c>
      <c r="AN190" s="62">
        <f ca="1">AVERAGE(OFFSET($AM$3,0,0,'Données projet'!$E$10+1,1))-AVERAGE(OFFSET($H$3,0,0,'Données projet'!$E$10+1,1))</f>
        <v>263.69035859639422</v>
      </c>
      <c r="AO190" s="62">
        <f t="shared" si="144"/>
        <v>283.08545363666826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14.980728041550821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14.980728041550821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4.4337866711430253E-14</v>
      </c>
      <c r="BF190" s="14">
        <f t="shared" si="167"/>
        <v>7.3222115536967035E-13</v>
      </c>
      <c r="BG190" s="22">
        <f t="shared" si="168"/>
        <v>1.3525069634579169E-12</v>
      </c>
      <c r="BH190" s="62">
        <f t="shared" si="116"/>
        <v>293.33333333333468</v>
      </c>
      <c r="BI190" s="62">
        <f ca="1">AVERAGE(OFFSET($BH$3,0,0,'Données projet'!$E$11+1,1))-AVERAGE(OFFSET($H$3,0,0,'Données projet'!$E$11+1,1))</f>
        <v>258.10018111196456</v>
      </c>
      <c r="BJ190" s="62">
        <f t="shared" si="146"/>
        <v>277.07615193566789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11.915858412628294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11.915858412628294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82.704960000000113</v>
      </c>
      <c r="D191" s="12">
        <f t="shared" si="140"/>
        <v>22.797275504314793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814.40322143681681</v>
      </c>
      <c r="H191" s="70">
        <f t="shared" si="110"/>
        <v>477.08306017001507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-8.3355189417488869E-14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352.38614056474506</v>
      </c>
      <c r="T191" s="62">
        <f t="shared" si="142"/>
        <v>378.20947420822085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15.705130961571713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15.705130961571713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4.5224624045658861E-14</v>
      </c>
      <c r="AK191" s="14">
        <f t="shared" si="164"/>
        <v>7.4514601661523691E-13</v>
      </c>
      <c r="AL191" s="22">
        <f t="shared" si="165"/>
        <v>1.3765621991510601E-12</v>
      </c>
      <c r="AM191" s="62">
        <f t="shared" si="113"/>
        <v>293.33333333333468</v>
      </c>
      <c r="AN191" s="62">
        <f ca="1">AVERAGE(OFFSET($AM$3,0,0,'Données projet'!$E$10+1,1))-AVERAGE(OFFSET($H$3,0,0,'Données projet'!$E$10+1,1))</f>
        <v>263.69035859639422</v>
      </c>
      <c r="AO191" s="62">
        <f t="shared" si="144"/>
        <v>283.08545363666826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14.686965101997878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14.686965101997878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4.4337866711430253E-14</v>
      </c>
      <c r="BF191" s="14">
        <f t="shared" si="167"/>
        <v>7.3222115536967035E-13</v>
      </c>
      <c r="BG191" s="22">
        <f t="shared" si="168"/>
        <v>1.3525069634579169E-12</v>
      </c>
      <c r="BH191" s="62">
        <f t="shared" si="116"/>
        <v>293.33333333333468</v>
      </c>
      <c r="BI191" s="62">
        <f ca="1">AVERAGE(OFFSET($BH$3,0,0,'Données projet'!$E$11+1,1))-AVERAGE(OFFSET($H$3,0,0,'Données projet'!$E$11+1,1))</f>
        <v>258.10018111196456</v>
      </c>
      <c r="BJ191" s="62">
        <f t="shared" si="146"/>
        <v>277.07615193566789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11.682195697112634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11.682195697112634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83.144880000000114</v>
      </c>
      <c r="D192" s="12">
        <f t="shared" si="140"/>
        <v>22.904389594622891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818.62594073042328</v>
      </c>
      <c r="H192" s="70">
        <f t="shared" si="110"/>
        <v>478.03581121063507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-8.3355189417488869E-14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352.38614056474506</v>
      </c>
      <c r="T192" s="62">
        <f t="shared" si="142"/>
        <v>378.20947420822085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15.397162922599312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15.397162922599312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4.5224624045658861E-14</v>
      </c>
      <c r="AK192" s="14">
        <f t="shared" si="164"/>
        <v>7.4514601661523691E-13</v>
      </c>
      <c r="AL192" s="22">
        <f t="shared" si="165"/>
        <v>1.3765621991510601E-12</v>
      </c>
      <c r="AM192" s="62">
        <f t="shared" si="113"/>
        <v>293.33333333333468</v>
      </c>
      <c r="AN192" s="62">
        <f ca="1">AVERAGE(OFFSET($AM$3,0,0,'Données projet'!$E$10+1,1))-AVERAGE(OFFSET($H$3,0,0,'Données projet'!$E$10+1,1))</f>
        <v>263.69035859639422</v>
      </c>
      <c r="AO192" s="62">
        <f t="shared" si="144"/>
        <v>283.08545363666826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14.398962674511866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14.398962674511866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4.4337866711430253E-14</v>
      </c>
      <c r="BF192" s="14">
        <f t="shared" si="167"/>
        <v>7.3222115536967035E-13</v>
      </c>
      <c r="BG192" s="22">
        <f t="shared" si="168"/>
        <v>1.3525069634579169E-12</v>
      </c>
      <c r="BH192" s="62">
        <f t="shared" si="116"/>
        <v>293.33333333333468</v>
      </c>
      <c r="BI192" s="62">
        <f ca="1">AVERAGE(OFFSET($BH$3,0,0,'Données projet'!$E$11+1,1))-AVERAGE(OFFSET($H$3,0,0,'Données projet'!$E$11+1,1))</f>
        <v>258.10018111196456</v>
      </c>
      <c r="BJ192" s="62">
        <f t="shared" si="146"/>
        <v>277.07615193566789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11.453114964928053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11.453114964928053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83.584800000000115</v>
      </c>
      <c r="D193" s="12">
        <f t="shared" si="140"/>
        <v>23.011437736237628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822.84815094639669</v>
      </c>
      <c r="H193" s="70">
        <f t="shared" si="110"/>
        <v>478.98844739061406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-8.3355189417488869E-14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352.38614056474506</v>
      </c>
      <c r="T193" s="62">
        <f t="shared" si="142"/>
        <v>378.20947420822085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15.095233949029204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15.095233949029204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4.5224624045658861E-14</v>
      </c>
      <c r="AK193" s="14">
        <f t="shared" si="164"/>
        <v>7.4514601661523691E-13</v>
      </c>
      <c r="AL193" s="22">
        <f t="shared" si="165"/>
        <v>1.3765621991510601E-12</v>
      </c>
      <c r="AM193" s="62">
        <f t="shared" si="113"/>
        <v>293.33333333333468</v>
      </c>
      <c r="AN193" s="62">
        <f ca="1">AVERAGE(OFFSET($AM$3,0,0,'Données projet'!$E$10+1,1))-AVERAGE(OFFSET($H$3,0,0,'Données projet'!$E$10+1,1))</f>
        <v>263.69035859639422</v>
      </c>
      <c r="AO193" s="62">
        <f t="shared" si="144"/>
        <v>283.08545363666826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14.11660779896472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14.11660779896472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4.4337866711430253E-14</v>
      </c>
      <c r="BF193" s="14">
        <f t="shared" si="167"/>
        <v>7.3222115536967035E-13</v>
      </c>
      <c r="BG193" s="22">
        <f t="shared" si="168"/>
        <v>1.3525069634579169E-12</v>
      </c>
      <c r="BH193" s="62">
        <f t="shared" si="116"/>
        <v>293.33333333333468</v>
      </c>
      <c r="BI193" s="62">
        <f ca="1">AVERAGE(OFFSET($BH$3,0,0,'Données projet'!$E$11+1,1))-AVERAGE(OFFSET($H$3,0,0,'Données projet'!$E$11+1,1))</f>
        <v>258.10018111196456</v>
      </c>
      <c r="BJ193" s="62">
        <f t="shared" si="146"/>
        <v>277.07615193566789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11.228526366176162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11.228526366176162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84.024720000000116</v>
      </c>
      <c r="D194" s="12">
        <f t="shared" si="140"/>
        <v>23.118420316544562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827.06985507508182</v>
      </c>
      <c r="H194" s="70">
        <f t="shared" si="110"/>
        <v>479.94096938464861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-8.3355189417488869E-14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352.38614056474506</v>
      </c>
      <c r="T194" s="62">
        <f t="shared" si="142"/>
        <v>378.20947420822085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14.799225618472317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14.799225618472317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4.5224624045658861E-14</v>
      </c>
      <c r="AK194" s="14">
        <f t="shared" si="164"/>
        <v>7.4514601661523691E-13</v>
      </c>
      <c r="AL194" s="22">
        <f t="shared" si="165"/>
        <v>1.3765621991510601E-12</v>
      </c>
      <c r="AM194" s="62">
        <f t="shared" si="113"/>
        <v>293.33333333333468</v>
      </c>
      <c r="AN194" s="62">
        <f ca="1">AVERAGE(OFFSET($AM$3,0,0,'Données projet'!$E$10+1,1))-AVERAGE(OFFSET($H$3,0,0,'Données projet'!$E$10+1,1))</f>
        <v>263.69035859639422</v>
      </c>
      <c r="AO194" s="62">
        <f t="shared" si="144"/>
        <v>283.08545363666826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13.839789730307585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13.839789730307585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4.4337866711430253E-14</v>
      </c>
      <c r="BF194" s="14">
        <f t="shared" si="167"/>
        <v>7.3222115536967035E-13</v>
      </c>
      <c r="BG194" s="22">
        <f t="shared" si="168"/>
        <v>1.3525069634579169E-12</v>
      </c>
      <c r="BH194" s="62">
        <f t="shared" si="116"/>
        <v>293.33333333333468</v>
      </c>
      <c r="BI194" s="62">
        <f ca="1">AVERAGE(OFFSET($BH$3,0,0,'Données projet'!$E$11+1,1))-AVERAGE(OFFSET($H$3,0,0,'Données projet'!$E$11+1,1))</f>
        <v>258.10018111196456</v>
      </c>
      <c r="BJ194" s="62">
        <f t="shared" si="146"/>
        <v>277.07615193566789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11.008341812860275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11.008341812860275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84.464640000000117</v>
      </c>
      <c r="D195" s="12">
        <f t="shared" si="140"/>
        <v>23.225337718638027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831.29105607369809</v>
      </c>
      <c r="H195" s="70">
        <f t="shared" si="110"/>
        <v>480.89337785996139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-8.3355189417488869E-14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352.38614056474506</v>
      </c>
      <c r="T195" s="62">
        <f t="shared" si="142"/>
        <v>378.20947420822085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14.509021830730395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14.509021830730395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4.5224624045658861E-14</v>
      </c>
      <c r="AK195" s="14">
        <f t="shared" si="164"/>
        <v>7.4514601661523691E-13</v>
      </c>
      <c r="AL195" s="22">
        <f t="shared" si="165"/>
        <v>1.3765621991510601E-12</v>
      </c>
      <c r="AM195" s="62">
        <f t="shared" si="113"/>
        <v>293.33333333333468</v>
      </c>
      <c r="AN195" s="62">
        <f ca="1">AVERAGE(OFFSET($AM$3,0,0,'Données projet'!$E$10+1,1))-AVERAGE(OFFSET($H$3,0,0,'Données projet'!$E$10+1,1))</f>
        <v>263.69035859639422</v>
      </c>
      <c r="AO195" s="62">
        <f t="shared" si="144"/>
        <v>283.08545363666826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13.568399895134466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13.568399895134466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4.4337866711430253E-14</v>
      </c>
      <c r="BF195" s="14">
        <f t="shared" si="167"/>
        <v>7.3222115536967035E-13</v>
      </c>
      <c r="BG195" s="22">
        <f t="shared" si="168"/>
        <v>1.3525069634579169E-12</v>
      </c>
      <c r="BH195" s="62">
        <f t="shared" si="116"/>
        <v>293.33333333333468</v>
      </c>
      <c r="BI195" s="62">
        <f ca="1">AVERAGE(OFFSET($BH$3,0,0,'Données projet'!$E$11+1,1))-AVERAGE(OFFSET($H$3,0,0,'Données projet'!$E$11+1,1))</f>
        <v>258.10018111196456</v>
      </c>
      <c r="BJ195" s="62">
        <f t="shared" si="146"/>
        <v>277.07615193566789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10.792474944335597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10.792474944335597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84.904560000000117</v>
      </c>
      <c r="D196" s="12">
        <f t="shared" si="140"/>
        <v>23.332190321390705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835.51175686687657</v>
      </c>
      <c r="H196" s="70">
        <f t="shared" ref="H196:H203" si="192">(B196+E196+F196)*44/12+(C196+D196)*0.475*44/12</f>
        <v>481.84567347642235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-8.3355189417488869E-14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352.38614056474506</v>
      </c>
      <c r="T196" s="62">
        <f t="shared" si="142"/>
        <v>378.20947420822085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14.22450876225926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14.22450876225926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4.5224624045658861E-14</v>
      </c>
      <c r="AK196" s="14">
        <f t="shared" si="164"/>
        <v>7.4514601661523691E-13</v>
      </c>
      <c r="AL196" s="22">
        <f t="shared" si="165"/>
        <v>1.3765621991510601E-12</v>
      </c>
      <c r="AM196" s="62">
        <f t="shared" ref="AM196:AM203" si="193">AL196+(AD196+AE196)*44/12</f>
        <v>293.33333333333468</v>
      </c>
      <c r="AN196" s="62">
        <f ca="1">AVERAGE(OFFSET($AM$3,0,0,'Données projet'!$E$10+1,1))-AVERAGE(OFFSET($H$3,0,0,'Données projet'!$E$10+1,1))</f>
        <v>263.69035859639422</v>
      </c>
      <c r="AO196" s="62">
        <f t="shared" si="144"/>
        <v>283.08545363666826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13.302331849097637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13.302331849097637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4.4337866711430253E-14</v>
      </c>
      <c r="BF196" s="14">
        <f t="shared" si="167"/>
        <v>7.3222115536967035E-13</v>
      </c>
      <c r="BG196" s="22">
        <f t="shared" si="168"/>
        <v>1.3525069634579169E-12</v>
      </c>
      <c r="BH196" s="62">
        <f t="shared" ref="BH196:BH203" si="194">BG196+(AY196+AZ196)*44/12</f>
        <v>293.33333333333468</v>
      </c>
      <c r="BI196" s="62">
        <f ca="1">AVERAGE(OFFSET($BH$3,0,0,'Données projet'!$E$11+1,1))-AVERAGE(OFFSET($H$3,0,0,'Données projet'!$E$11+1,1))</f>
        <v>258.10018111196456</v>
      </c>
      <c r="BJ196" s="62">
        <f t="shared" si="146"/>
        <v>277.07615193566789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10.580841093436899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10.580841093436899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85.344480000000118</v>
      </c>
      <c r="D197" s="12">
        <f t="shared" ref="D197:D203" si="202">IFERROR(EXP(-1.0587+0.8836*LN(C197)+0.284),0)</f>
        <v>23.43897849952193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839.73196034718785</v>
      </c>
      <c r="H197" s="70">
        <f t="shared" si="192"/>
        <v>482.79785688666755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-8.3355189417488869E-14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352.38614056474506</v>
      </c>
      <c r="T197" s="62">
        <f t="shared" ref="T197:T203" si="204">$T$3</f>
        <v>378.20947420822085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13.945574821525009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13.945574821525009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4.5224624045658861E-14</v>
      </c>
      <c r="AK197" s="14">
        <f t="shared" si="164"/>
        <v>7.4514601661523691E-13</v>
      </c>
      <c r="AL197" s="22">
        <f t="shared" si="165"/>
        <v>1.3765621991510601E-12</v>
      </c>
      <c r="AM197" s="62">
        <f t="shared" si="193"/>
        <v>293.33333333333468</v>
      </c>
      <c r="AN197" s="62">
        <f ca="1">AVERAGE(OFFSET($AM$3,0,0,'Données projet'!$E$10+1,1))-AVERAGE(OFFSET($H$3,0,0,'Données projet'!$E$10+1,1))</f>
        <v>263.69035859639422</v>
      </c>
      <c r="AO197" s="62">
        <f t="shared" ref="AO197:AO203" si="205">$AO$3</f>
        <v>283.08545363666826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13.041481235158107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13.041481235158107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4.4337866711430253E-14</v>
      </c>
      <c r="BF197" s="14">
        <f t="shared" si="167"/>
        <v>7.3222115536967035E-13</v>
      </c>
      <c r="BG197" s="22">
        <f t="shared" si="168"/>
        <v>1.3525069634579169E-12</v>
      </c>
      <c r="BH197" s="62">
        <f t="shared" si="194"/>
        <v>293.33333333333468</v>
      </c>
      <c r="BI197" s="62">
        <f ca="1">AVERAGE(OFFSET($BH$3,0,0,'Données projet'!$E$11+1,1))-AVERAGE(OFFSET($H$3,0,0,'Données projet'!$E$11+1,1))</f>
        <v>258.10018111196456</v>
      </c>
      <c r="BJ197" s="62">
        <f t="shared" ref="BJ197:BJ203" si="206">$BJ$3</f>
        <v>277.07615193566789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10.37335725327042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10.37335725327042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85.784400000000119</v>
      </c>
      <c r="D198" s="12">
        <f t="shared" si="202"/>
        <v>23.54570262366423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843.95166937565466</v>
      </c>
      <c r="H198" s="70">
        <f t="shared" si="192"/>
        <v>483.74992873621534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-8.3355189417488869E-14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352.38614056474506</v>
      </c>
      <c r="T198" s="62">
        <f t="shared" si="204"/>
        <v>378.20947420822085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13.67211060523565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13.67211060523565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4.5224624045658861E-14</v>
      </c>
      <c r="AK198" s="14">
        <f t="shared" si="164"/>
        <v>7.4514601661523691E-13</v>
      </c>
      <c r="AL198" s="22">
        <f t="shared" si="165"/>
        <v>1.3765621991510601E-12</v>
      </c>
      <c r="AM198" s="62">
        <f t="shared" si="193"/>
        <v>293.33333333333468</v>
      </c>
      <c r="AN198" s="62">
        <f ca="1">AVERAGE(OFFSET($AM$3,0,0,'Données projet'!$E$10+1,1))-AVERAGE(OFFSET($H$3,0,0,'Données projet'!$E$10+1,1))</f>
        <v>263.69035859639422</v>
      </c>
      <c r="AO198" s="62">
        <f t="shared" si="205"/>
        <v>283.08545363666826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12.785745742654766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12.785745742654766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4.4337866711430253E-14</v>
      </c>
      <c r="BF198" s="14">
        <f t="shared" si="167"/>
        <v>7.3222115536967035E-13</v>
      </c>
      <c r="BG198" s="22">
        <f t="shared" si="168"/>
        <v>1.3525069634579169E-12</v>
      </c>
      <c r="BH198" s="62">
        <f t="shared" si="194"/>
        <v>293.33333333333468</v>
      </c>
      <c r="BI198" s="62">
        <f ca="1">AVERAGE(OFFSET($BH$3,0,0,'Données projet'!$E$11+1,1))-AVERAGE(OFFSET($H$3,0,0,'Données projet'!$E$11+1,1))</f>
        <v>258.10018111196456</v>
      </c>
      <c r="BJ198" s="62">
        <f t="shared" si="206"/>
        <v>277.07615193566789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10.16994204465696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10.16994204465696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86.22432000000012</v>
      </c>
      <c r="D199" s="12">
        <f t="shared" si="202"/>
        <v>23.652363060428698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848.17088678225753</v>
      </c>
      <c r="H199" s="70">
        <f t="shared" si="192"/>
        <v>484.70188966358018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-8.3355189417488869E-14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352.38614056474506</v>
      </c>
      <c r="T199" s="62">
        <f t="shared" si="204"/>
        <v>378.20947420822085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13.404008855431025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13.404008855431025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4.5224624045658861E-14</v>
      </c>
      <c r="AK199" s="14">
        <f t="shared" si="164"/>
        <v>7.4514601661523691E-13</v>
      </c>
      <c r="AL199" s="22">
        <f t="shared" si="165"/>
        <v>1.3765621991510601E-12</v>
      </c>
      <c r="AM199" s="62">
        <f t="shared" si="193"/>
        <v>293.33333333333468</v>
      </c>
      <c r="AN199" s="62">
        <f ca="1">AVERAGE(OFFSET($AM$3,0,0,'Données projet'!$E$10+1,1))-AVERAGE(OFFSET($H$3,0,0,'Données projet'!$E$10+1,1))</f>
        <v>263.69035859639422</v>
      </c>
      <c r="AO199" s="62">
        <f t="shared" si="205"/>
        <v>283.08545363666826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12.535025067176168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12.535025067176168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4.4337866711430253E-14</v>
      </c>
      <c r="BF199" s="14">
        <f t="shared" si="167"/>
        <v>7.3222115536967035E-13</v>
      </c>
      <c r="BG199" s="22">
        <f t="shared" si="168"/>
        <v>1.3525069634579169E-12</v>
      </c>
      <c r="BH199" s="62">
        <f t="shared" si="194"/>
        <v>293.33333333333468</v>
      </c>
      <c r="BI199" s="62">
        <f ca="1">AVERAGE(OFFSET($BH$3,0,0,'Données projet'!$E$11+1,1))-AVERAGE(OFFSET($H$3,0,0,'Données projet'!$E$11+1,1))</f>
        <v>258.10018111196456</v>
      </c>
      <c r="BJ199" s="62">
        <f t="shared" si="206"/>
        <v>277.07615193566789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9.9705156842133835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9.9705156842133835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86.66424000000012</v>
      </c>
      <c r="D200" s="12">
        <f t="shared" si="202"/>
        <v>23.758960172468875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852.38961536642739</v>
      </c>
      <c r="H200" s="70">
        <f t="shared" si="192"/>
        <v>485.65374030038345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-8.3355189417488869E-14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352.38614056474506</v>
      </c>
      <c r="T200" s="62">
        <f t="shared" si="204"/>
        <v>378.20947420822085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13.141164417414148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13.141164417414148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4.5224624045658861E-14</v>
      </c>
      <c r="AK200" s="14">
        <f t="shared" si="164"/>
        <v>7.4514601661523691E-13</v>
      </c>
      <c r="AL200" s="22">
        <f t="shared" si="165"/>
        <v>1.3765621991510601E-12</v>
      </c>
      <c r="AM200" s="62">
        <f t="shared" si="193"/>
        <v>293.33333333333468</v>
      </c>
      <c r="AN200" s="62">
        <f ca="1">AVERAGE(OFFSET($AM$3,0,0,'Données projet'!$E$10+1,1))-AVERAGE(OFFSET($H$3,0,0,'Données projet'!$E$10+1,1))</f>
        <v>263.69035859639422</v>
      </c>
      <c r="AO200" s="62">
        <f t="shared" si="205"/>
        <v>283.08545363666826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12.289220871219193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12.289220871219193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4.4337866711430253E-14</v>
      </c>
      <c r="BF200" s="14">
        <f t="shared" si="167"/>
        <v>7.3222115536967035E-13</v>
      </c>
      <c r="BG200" s="22">
        <f t="shared" si="168"/>
        <v>1.3525069634579169E-12</v>
      </c>
      <c r="BH200" s="62">
        <f t="shared" si="194"/>
        <v>293.33333333333468</v>
      </c>
      <c r="BI200" s="62">
        <f ca="1">AVERAGE(OFFSET($BH$3,0,0,'Données projet'!$E$11+1,1))-AVERAGE(OFFSET($H$3,0,0,'Données projet'!$E$11+1,1))</f>
        <v>258.10018111196456</v>
      </c>
      <c r="BJ200" s="62">
        <f t="shared" si="206"/>
        <v>277.07615193566789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9.7749999530600373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9.7749999530600373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87.104160000000121</v>
      </c>
      <c r="D201" s="12">
        <f t="shared" si="202"/>
        <v>23.865494318543433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856.60785789752924</v>
      </c>
      <c r="H201" s="70">
        <f t="shared" si="192"/>
        <v>486.6054812714633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-8.3355189417488869E-14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352.38614056474506</v>
      </c>
      <c r="T201" s="62">
        <f t="shared" si="204"/>
        <v>378.20947420822085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12.883474198507503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12.883474198507503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4.5224624045658861E-14</v>
      </c>
      <c r="AK201" s="14">
        <f t="shared" si="164"/>
        <v>7.4514601661523691E-13</v>
      </c>
      <c r="AL201" s="22">
        <f t="shared" si="165"/>
        <v>1.3765621991510601E-12</v>
      </c>
      <c r="AM201" s="62">
        <f t="shared" si="193"/>
        <v>293.33333333333468</v>
      </c>
      <c r="AN201" s="62">
        <f ca="1">AVERAGE(OFFSET($AM$3,0,0,'Données projet'!$E$10+1,1))-AVERAGE(OFFSET($H$3,0,0,'Données projet'!$E$10+1,1))</f>
        <v>263.69035859639422</v>
      </c>
      <c r="AO201" s="62">
        <f t="shared" si="205"/>
        <v>283.08545363666826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12.048236745619178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12.048236745619178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4.4337866711430253E-14</v>
      </c>
      <c r="BF201" s="14">
        <f t="shared" si="167"/>
        <v>7.3222115536967035E-13</v>
      </c>
      <c r="BG201" s="22">
        <f t="shared" si="168"/>
        <v>1.3525069634579169E-12</v>
      </c>
      <c r="BH201" s="62">
        <f t="shared" si="194"/>
        <v>293.33333333333468</v>
      </c>
      <c r="BI201" s="62">
        <f ca="1">AVERAGE(OFFSET($BH$3,0,0,'Données projet'!$E$11+1,1))-AVERAGE(OFFSET($H$3,0,0,'Données projet'!$E$11+1,1))</f>
        <v>258.10018111196456</v>
      </c>
      <c r="BJ201" s="62">
        <f t="shared" si="206"/>
        <v>277.07615193566789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9.5833181661417868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9.5833181661417868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87.544080000000122</v>
      </c>
      <c r="D202" s="12">
        <f t="shared" si="202"/>
        <v>23.971965853577295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860.82561711533447</v>
      </c>
      <c r="H202" s="70">
        <f t="shared" si="192"/>
        <v>487.55711319498067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-8.3355189417488869E-14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352.38614056474506</v>
      </c>
      <c r="T202" s="62">
        <f t="shared" si="204"/>
        <v>378.20947420822085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12.630837127618106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12.630837127618106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4.5224624045658861E-14</v>
      </c>
      <c r="AK202" s="14">
        <f t="shared" si="164"/>
        <v>7.4514601661523691E-13</v>
      </c>
      <c r="AL202" s="22">
        <f t="shared" si="165"/>
        <v>1.3765621991510601E-12</v>
      </c>
      <c r="AM202" s="62">
        <f t="shared" si="193"/>
        <v>293.33333333333468</v>
      </c>
      <c r="AN202" s="62">
        <f ca="1">AVERAGE(OFFSET($AM$3,0,0,'Données projet'!$E$10+1,1))-AVERAGE(OFFSET($H$3,0,0,'Données projet'!$E$10+1,1))</f>
        <v>263.69035859639422</v>
      </c>
      <c r="AO202" s="62">
        <f t="shared" si="205"/>
        <v>283.08545363666826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11.811978171736378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11.811978171736378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4.4337866711430253E-14</v>
      </c>
      <c r="BF202" s="14">
        <f t="shared" si="167"/>
        <v>7.3222115536967035E-13</v>
      </c>
      <c r="BG202" s="22">
        <f t="shared" si="168"/>
        <v>1.3525069634579169E-12</v>
      </c>
      <c r="BH202" s="62">
        <f t="shared" si="194"/>
        <v>293.33333333333468</v>
      </c>
      <c r="BI202" s="62">
        <f ca="1">AVERAGE(OFFSET($BH$3,0,0,'Données projet'!$E$11+1,1))-AVERAGE(OFFSET($H$3,0,0,'Données projet'!$E$11+1,1))</f>
        <v>258.10018111196456</v>
      </c>
      <c r="BJ202" s="62">
        <f t="shared" si="206"/>
        <v>277.07615193566789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9.3953951421506581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9.3953951421506581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87.984000000000123</v>
      </c>
      <c r="D203" s="12">
        <f t="shared" si="202"/>
        <v>24.078375128721817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865.04289573048527</v>
      </c>
      <c r="H203" s="70">
        <f t="shared" si="192"/>
        <v>488.50863668252401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-8.3355189417488869E-14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352.38614056474506</v>
      </c>
      <c r="T203" s="62">
        <f t="shared" si="204"/>
        <v>378.20947420822085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12.383154115595451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12.383154115595451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4.5224624045658861E-14</v>
      </c>
      <c r="AK203" s="14">
        <f t="shared" si="164"/>
        <v>7.4514601661523691E-13</v>
      </c>
      <c r="AL203" s="22">
        <f t="shared" si="165"/>
        <v>1.3765621991510601E-12</v>
      </c>
      <c r="AM203" s="62">
        <f t="shared" si="193"/>
        <v>293.33333333333468</v>
      </c>
      <c r="AN203" s="62">
        <f ca="1">AVERAGE(OFFSET($AM$3,0,0,'Données projet'!$E$10+1,1))-AVERAGE(OFFSET($H$3,0,0,'Données projet'!$E$10+1,1))</f>
        <v>263.69035859639422</v>
      </c>
      <c r="AO203" s="62">
        <f t="shared" si="205"/>
        <v>283.08545363666826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11.580352484383917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11.580352484383917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4.4337866711430253E-14</v>
      </c>
      <c r="BF203" s="14">
        <f t="shared" si="167"/>
        <v>7.3222115536967035E-13</v>
      </c>
      <c r="BG203" s="22">
        <f t="shared" si="168"/>
        <v>1.3525069634579169E-12</v>
      </c>
      <c r="BH203" s="62">
        <f t="shared" si="194"/>
        <v>293.33333333333468</v>
      </c>
      <c r="BI203" s="62">
        <f ca="1">AVERAGE(OFFSET($BH$3,0,0,'Données projet'!$E$11+1,1))-AVERAGE(OFFSET($H$3,0,0,'Données projet'!$E$11+1,1))</f>
        <v>258.10018111196456</v>
      </c>
      <c r="BJ203" s="62">
        <f t="shared" si="206"/>
        <v>277.07615193566789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9.2111571740382683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9.2111571740382683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1.3756534974072696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1.3436473060779299</v>
      </c>
      <c r="BA205" s="88">
        <f>EXP(LN('Données projet'!B88)/'Données projet'!A88)</f>
        <v>1.3436473060779299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4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5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4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6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6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5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4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5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5" zoomScale="90" zoomScaleNormal="90" workbookViewId="0">
      <selection activeCell="L35" sqref="L35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25" t="s">
        <v>271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 t="s">
        <v>325</v>
      </c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Châtaignier</v>
      </c>
      <c r="B6" s="155">
        <f>'Données projet'!D9</f>
        <v>5.5120000000000005</v>
      </c>
      <c r="C6" s="156">
        <f ca="1">IF(OR('Données projet'!B9="",'Données projet'!C9="",'Données projet'!C9=0%),0,Calculateur!S3)</f>
        <v>352.38614056474506</v>
      </c>
      <c r="D6" s="156">
        <f>IF(OR('Données projet'!B9="",'Données projet'!C9="",'Données projet'!C9=0%),0,Calculateur!T3)</f>
        <v>378.20947420822085</v>
      </c>
      <c r="E6" s="156">
        <f ca="1">MIN(C6,D6)</f>
        <v>352.38614056474506</v>
      </c>
      <c r="F6" s="156">
        <f ca="1">E6*B6</f>
        <v>1942.3524067928749</v>
      </c>
      <c r="G6" s="156">
        <f ca="1">F6*(100%-'Données projet'!$C$24)*(100%-'Données projet'!$C$25)*(100%-'Données projet'!$C$26)*(100%-'Données projet'!$C$27)</f>
        <v>1748.1171661135875</v>
      </c>
      <c r="H6" s="157">
        <f>IF(OR('Données projet'!B9="",'Données projet'!C9="",'Données projet'!C9=0%),0,AVERAGE(Calculateur!$AC$3:$AC$33)*B6)</f>
        <v>8.9991775686128825</v>
      </c>
      <c r="I6" s="158">
        <f>H6*(100%-'Données projet'!$C$24)*(100%-'Données projet'!$C$25)*(100%-'Données projet'!$C$26)*(100%-'Données projet'!$C$27)</f>
        <v>8.0992598117515939</v>
      </c>
      <c r="J6" s="159">
        <f>IF(OR('Données projet'!B9="",'Données projet'!C9="",'Données projet'!C9=0%),0,SUM(Calculateur!$V$3:$V$33)*VLOOKUP('Données projet'!$B$9,Paramètres!$A$1:$I$89,9,0)*B6)</f>
        <v>77.594663249999996</v>
      </c>
      <c r="K6" s="160">
        <f>J6*(100%-'Données projet'!$C$24)*(100%-'Données projet'!$C$25)*(100%-'Données projet'!$C$26)*(100%-'Données projet'!$C$27)</f>
        <v>69.835196925000005</v>
      </c>
      <c r="L6" s="161">
        <f ca="1">G6+I6+K6</f>
        <v>1826.0516228503391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Erable sycomore</v>
      </c>
      <c r="B7" s="163">
        <f>'Données projet'!D10</f>
        <v>0.68900000000000006</v>
      </c>
      <c r="C7" s="156">
        <f ca="1">IF(OR('Données projet'!B10="",'Données projet'!C10="",'Données projet'!C10=0%),0,Calculateur!AN3)</f>
        <v>263.69035859639422</v>
      </c>
      <c r="D7" s="156">
        <f>IF(OR('Données projet'!B10="",'Données projet'!C10="",'Données projet'!C10=0%),0,Calculateur!AO3)</f>
        <v>283.08545363666826</v>
      </c>
      <c r="E7" s="156">
        <f t="shared" ref="E7:E15" ca="1" si="0">MIN(C7,D7)</f>
        <v>263.69035859639422</v>
      </c>
      <c r="F7" s="156">
        <f t="shared" ref="F7:F15" ca="1" si="1">E7*B7</f>
        <v>181.68265707291565</v>
      </c>
      <c r="G7" s="156">
        <f ca="1">F7*(100%-'Données projet'!$C$24)*(100%-'Données projet'!$C$25)*(100%-'Données projet'!$C$26)*(100%-'Données projet'!$C$27)</f>
        <v>163.51439136562408</v>
      </c>
      <c r="H7" s="164">
        <f>IF(OR('Données projet'!B10="",'Données projet'!C10="",'Données projet'!C10=0%),0,AVERAGE(Calculateur!$AX$3:$AX$33)*B7)</f>
        <v>1.0358832519478625</v>
      </c>
      <c r="I7" s="158">
        <f>H7*(100%-'Données projet'!$C$24)*(100%-'Données projet'!$C$25)*(100%-'Données projet'!$C$26)*(100%-'Données projet'!$C$27)</f>
        <v>0.93229492675307624</v>
      </c>
      <c r="J7" s="159">
        <f>IF(OR('Données projet'!B10="",'Données projet'!C10="",'Données projet'!C10=0%),0,SUM(Calculateur!$AQ$3:$AQ$33)*VLOOKUP('Données projet'!$B$10,Paramètres!$A$1:$I$89,9,0)*B7)</f>
        <v>6.7177500000000006</v>
      </c>
      <c r="K7" s="160">
        <f>J7*(100%-'Données projet'!$C$24)*(100%-'Données projet'!$C$25)*(100%-'Données projet'!$C$26)*(100%-'Données projet'!$C$27)</f>
        <v>6.0459750000000003</v>
      </c>
      <c r="L7" s="161">
        <f t="shared" ref="L7:L15" ca="1" si="2">G7+I7+K7</f>
        <v>170.49266129237716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Merisier</v>
      </c>
      <c r="B8" s="163">
        <f>'Données projet'!D11</f>
        <v>0.68900000000000006</v>
      </c>
      <c r="C8" s="156">
        <f ca="1">IF(OR('Données projet'!B11="",'Données projet'!C11="",'Données projet'!C11=0%),0,Calculateur!BI3)</f>
        <v>258.10018111196456</v>
      </c>
      <c r="D8" s="156">
        <f>IF(OR('Données projet'!B11="",'Données projet'!C11="",'Données projet'!C11=0%),0,Calculateur!BJ3)</f>
        <v>277.07615193566789</v>
      </c>
      <c r="E8" s="156">
        <f t="shared" ca="1" si="0"/>
        <v>258.10018111196456</v>
      </c>
      <c r="F8" s="156">
        <f t="shared" ca="1" si="1"/>
        <v>177.83102478614359</v>
      </c>
      <c r="G8" s="156">
        <f ca="1">F8*(100%-'Données projet'!$C$24)*(100%-'Données projet'!$C$25)*(100%-'Données projet'!$C$26)*(100%-'Données projet'!$C$27)</f>
        <v>160.04792230752923</v>
      </c>
      <c r="H8" s="164">
        <f>IF(OR('Données projet'!B11="",'Données projet'!C11="",'Données projet'!C11=0%),0,AVERAGE(Calculateur!$BS$3:$BS$33)*B8)</f>
        <v>0.82395449193041193</v>
      </c>
      <c r="I8" s="158">
        <f>H8*(100%-'Données projet'!$C$24)*(100%-'Données projet'!$C$25)*(100%-'Données projet'!$C$26)*(100%-'Données projet'!$C$27)</f>
        <v>0.74155904273737072</v>
      </c>
      <c r="J8" s="159">
        <f>IF(OR('Données projet'!B11="",'Données projet'!C11="",'Données projet'!C11=0%),0,SUM(Calculateur!$BL$3:$BL$33)*VLOOKUP('Données projet'!$B$11,Paramètres!$A$1:$I$89,9,0)*B8)</f>
        <v>6.7177500000000006</v>
      </c>
      <c r="K8" s="160">
        <f>J8*(100%-'Données projet'!$C$24)*(100%-'Données projet'!$C$25)*(100%-'Données projet'!$C$26)*(100%-'Données projet'!$C$27)</f>
        <v>6.0459750000000003</v>
      </c>
      <c r="L8" s="161">
        <f t="shared" ca="1" si="2"/>
        <v>166.83545635026661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6"/>
      <c r="B16" s="233"/>
      <c r="C16" s="234"/>
      <c r="D16" s="25"/>
      <c r="E16" s="25"/>
      <c r="F16" s="174">
        <f t="shared" ref="F16:L16" ca="1" si="3">SUM(F6:F15)</f>
        <v>2301.8660886519342</v>
      </c>
      <c r="G16" s="175">
        <f t="shared" ca="1" si="3"/>
        <v>2071.6794797867406</v>
      </c>
      <c r="H16" s="176">
        <f t="shared" si="3"/>
        <v>10.859015312491156</v>
      </c>
      <c r="I16" s="176">
        <f t="shared" si="3"/>
        <v>9.7731137812420421</v>
      </c>
      <c r="J16" s="177">
        <f t="shared" si="3"/>
        <v>91.030163249999987</v>
      </c>
      <c r="K16" s="177">
        <f t="shared" si="3"/>
        <v>81.927146925000002</v>
      </c>
      <c r="L16" s="178">
        <f t="shared" ca="1" si="3"/>
        <v>2163.3797404929828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6"/>
      <c r="B17" s="233"/>
      <c r="C17" s="234"/>
      <c r="D17" s="231"/>
      <c r="E17" s="231"/>
      <c r="F17" s="337" t="s">
        <v>246</v>
      </c>
      <c r="G17" s="338"/>
      <c r="H17" s="338"/>
      <c r="I17" s="338"/>
      <c r="J17" s="338"/>
      <c r="K17" s="338"/>
      <c r="L17" s="33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6"/>
      <c r="B18" s="233"/>
      <c r="C18" s="234"/>
      <c r="D18" s="231"/>
      <c r="E18" s="231"/>
      <c r="F18" s="339"/>
      <c r="G18" s="339"/>
      <c r="H18" s="339"/>
      <c r="I18" s="339"/>
      <c r="J18" s="339"/>
      <c r="K18" s="339"/>
      <c r="L18" s="33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Châtaignier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Erable sycomore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Merisier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N1" zoomScale="80" zoomScaleNormal="80" workbookViewId="0">
      <selection activeCell="D83" sqref="D83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25" t="s">
        <v>272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43" t="s">
        <v>315</v>
      </c>
      <c r="I4" s="343"/>
      <c r="K4" s="340" t="s">
        <v>253</v>
      </c>
      <c r="L4" s="341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51" t="s">
        <v>310</v>
      </c>
      <c r="S7" s="352"/>
      <c r="T7" s="352"/>
      <c r="U7" s="352"/>
      <c r="V7" s="353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Châtaignier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-3329.883732618147</v>
      </c>
      <c r="U10" s="190">
        <f>'Données projet'!D9</f>
        <v>5.5120000000000005</v>
      </c>
      <c r="V10" s="189">
        <f>U10*T10</f>
        <v>-18354.319134191228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Erable sycomore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-4647.3916833994735</v>
      </c>
      <c r="U11" s="190">
        <f>'Données projet'!D10</f>
        <v>0.68900000000000006</v>
      </c>
      <c r="V11" s="189">
        <f t="shared" ref="V11" si="0">U11*T11</f>
        <v>-3202.0528698622375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Merisier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-4376.9358786483108</v>
      </c>
      <c r="U12" s="190">
        <f>'Données projet'!D11</f>
        <v>0.68900000000000006</v>
      </c>
      <c r="V12" s="189">
        <f t="shared" ref="V12:V19" si="1">U12*T12</f>
        <v>-3015.7088203886865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Châtaignier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1"/>
      <c r="G15" s="344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4"/>
      <c r="H16" s="203">
        <v>1</v>
      </c>
      <c r="I16" s="204">
        <v>0</v>
      </c>
      <c r="J16" s="216"/>
      <c r="K16" s="225"/>
      <c r="L16" s="340" t="s">
        <v>254</v>
      </c>
      <c r="M16" s="341"/>
      <c r="N16" s="2">
        <v>30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4900</v>
      </c>
      <c r="F17" s="261"/>
      <c r="G17" s="344"/>
      <c r="J17" s="216"/>
      <c r="K17" s="225"/>
      <c r="L17" s="311" t="s">
        <v>289</v>
      </c>
      <c r="M17" s="313"/>
      <c r="N17" s="187">
        <f>VLOOKUP(N16,Calculateur!$A$2:$H$153,3,0)/VLOOKUP('Scénario référence'!$G$15,Paramètres!A1:I89,3,0)/VLOOKUP('Scénario référence'!$G$15,Paramètres!A1:I89,5,0)</f>
        <v>30.000000000000014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10">
        <v>1</v>
      </c>
      <c r="B18" s="213" t="s">
        <v>132</v>
      </c>
      <c r="C18" s="212" t="s">
        <v>132</v>
      </c>
      <c r="D18" s="211" t="s">
        <v>132</v>
      </c>
      <c r="E18" s="206">
        <v>800</v>
      </c>
      <c r="F18" s="261"/>
      <c r="G18" s="344"/>
      <c r="J18" s="216"/>
      <c r="K18" s="225"/>
      <c r="L18" s="311" t="s">
        <v>255</v>
      </c>
      <c r="M18" s="313"/>
      <c r="N18" s="205">
        <v>8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10">
        <v>2</v>
      </c>
      <c r="B19" s="213" t="s">
        <v>132</v>
      </c>
      <c r="C19" s="212" t="s">
        <v>132</v>
      </c>
      <c r="D19" s="211" t="s">
        <v>132</v>
      </c>
      <c r="E19" s="206">
        <v>650</v>
      </c>
      <c r="F19" s="261"/>
      <c r="G19" s="344"/>
      <c r="H19" s="232" t="s">
        <v>178</v>
      </c>
      <c r="I19" s="232" t="s">
        <v>287</v>
      </c>
      <c r="J19" s="260"/>
      <c r="K19" s="183"/>
      <c r="L19" s="340" t="s">
        <v>288</v>
      </c>
      <c r="M19" s="341"/>
      <c r="N19" s="191">
        <f>N17*N18</f>
        <v>240.00000000000011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4"/>
      <c r="H20" s="203">
        <v>0</v>
      </c>
      <c r="I20" s="204">
        <v>115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10">
        <v>4</v>
      </c>
      <c r="B21" s="213" t="s">
        <v>132</v>
      </c>
      <c r="C21" s="212" t="s">
        <v>132</v>
      </c>
      <c r="D21" s="211" t="s">
        <v>132</v>
      </c>
      <c r="E21" s="206">
        <v>650</v>
      </c>
      <c r="F21" s="261"/>
      <c r="H21" s="203">
        <v>1</v>
      </c>
      <c r="I21" s="204">
        <v>115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308"/>
      <c r="H22" s="203">
        <v>2</v>
      </c>
      <c r="I22" s="204">
        <v>115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15</v>
      </c>
      <c r="B23" s="193">
        <f>'Données projet'!D36</f>
        <v>20</v>
      </c>
      <c r="C23" s="212">
        <v>8</v>
      </c>
      <c r="D23" s="194">
        <f>B23*C23</f>
        <v>160</v>
      </c>
      <c r="E23" s="206"/>
      <c r="F23" s="308">
        <f>SUM(E17:E21,E48:E52,E79:E83)/3</f>
        <v>7000</v>
      </c>
      <c r="H23" s="203">
        <v>3</v>
      </c>
      <c r="I23" s="204">
        <v>115</v>
      </c>
      <c r="K23" s="225"/>
      <c r="L23" s="342" t="s">
        <v>260</v>
      </c>
      <c r="M23" s="342"/>
      <c r="N23" s="342"/>
      <c r="O23" s="25"/>
      <c r="P23" s="25"/>
      <c r="Q23" s="265"/>
      <c r="R23" s="25"/>
      <c r="S23" s="185" t="s">
        <v>264</v>
      </c>
      <c r="T23" s="35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-38059.374200222461</v>
      </c>
      <c r="U23" s="356"/>
      <c r="V23" s="35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25</v>
      </c>
      <c r="B24" s="193">
        <f>'Données projet'!D37</f>
        <v>36.309624999999997</v>
      </c>
      <c r="C24" s="212">
        <v>34</v>
      </c>
      <c r="D24" s="194">
        <f t="shared" ref="D24:D42" si="2">B24*C24</f>
        <v>1234.5272499999999</v>
      </c>
      <c r="E24" s="206"/>
      <c r="F24" s="264">
        <f>F23*6.89</f>
        <v>48230</v>
      </c>
      <c r="H24" s="203">
        <v>4</v>
      </c>
      <c r="I24" s="204">
        <v>115</v>
      </c>
      <c r="K24" s="225"/>
      <c r="O24" s="25"/>
      <c r="P24" s="25"/>
      <c r="Q24" s="265"/>
      <c r="R24" s="25"/>
      <c r="S24" s="185" t="s">
        <v>261</v>
      </c>
      <c r="T24" s="357">
        <f ca="1">'Scénario référence'!$B$8*$M$30*'Données projet'!$C$5+('Scénario référence'!B9+'Scénario référence'!B10+'Scénario référence'!F8+'Scénario référence'!F9)*$N$19/(1+M4)^N16*'Données projet'!$C$5</f>
        <v>441.5112256423804</v>
      </c>
      <c r="U24" s="357"/>
      <c r="V24" s="35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35</v>
      </c>
      <c r="B25" s="193">
        <f>'Données projet'!D38</f>
        <v>55.12202083333333</v>
      </c>
      <c r="C25" s="212">
        <v>34</v>
      </c>
      <c r="D25" s="194">
        <f t="shared" si="2"/>
        <v>1874.1487083333332</v>
      </c>
      <c r="E25" s="206"/>
      <c r="F25" s="264"/>
      <c r="G25" s="1"/>
      <c r="H25" s="203">
        <v>5</v>
      </c>
      <c r="I25" s="204">
        <v>115</v>
      </c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58">
        <f ca="1">T23-T24</f>
        <v>-38500.885425864843</v>
      </c>
      <c r="U25" s="358"/>
      <c r="V25" s="35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45</v>
      </c>
      <c r="B26" s="193">
        <f>'Données projet'!D39</f>
        <v>75.949017361111132</v>
      </c>
      <c r="C26" s="212">
        <v>41</v>
      </c>
      <c r="D26" s="194">
        <f t="shared" si="2"/>
        <v>3113.9097118055565</v>
      </c>
      <c r="E26" s="206"/>
      <c r="F26" s="264"/>
      <c r="G26" s="259"/>
      <c r="H26" s="203">
        <v>6</v>
      </c>
      <c r="I26" s="204">
        <v>115</v>
      </c>
      <c r="K26" s="225"/>
      <c r="L26" s="345" t="s">
        <v>258</v>
      </c>
      <c r="M26" s="346"/>
      <c r="N26" s="346"/>
      <c r="O26" s="346"/>
      <c r="P26" s="347"/>
      <c r="Q26" s="265"/>
      <c r="R26" s="25"/>
      <c r="S26" s="198" t="s">
        <v>265</v>
      </c>
      <c r="T26" s="355" t="str">
        <f ca="1">IF(T25&lt;0,"Votre projet est additionnel","Votre projet n'est pas additionnel")</f>
        <v>Votre projet est additionnel</v>
      </c>
      <c r="U26" s="355"/>
      <c r="V26" s="35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55</v>
      </c>
      <c r="B27" s="193">
        <f>'Données projet'!D40</f>
        <v>590.64383680555557</v>
      </c>
      <c r="C27" s="212">
        <v>41</v>
      </c>
      <c r="D27" s="194">
        <f t="shared" si="2"/>
        <v>24216.39730902778</v>
      </c>
      <c r="E27" s="206"/>
      <c r="F27" s="264"/>
      <c r="G27" s="259"/>
      <c r="H27" s="203">
        <v>7</v>
      </c>
      <c r="I27" s="204">
        <v>115</v>
      </c>
      <c r="K27" s="225"/>
      <c r="L27" s="348"/>
      <c r="M27" s="349"/>
      <c r="N27" s="349"/>
      <c r="O27" s="349"/>
      <c r="P27" s="350"/>
      <c r="Q27" s="265"/>
      <c r="R27" s="25"/>
      <c r="S27" s="354" t="s">
        <v>267</v>
      </c>
      <c r="T27" s="354"/>
      <c r="U27" s="354"/>
      <c r="V27" s="35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>
        <v>8</v>
      </c>
      <c r="I28" s="204">
        <v>115</v>
      </c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>
        <v>9</v>
      </c>
      <c r="I29" s="204">
        <v>115</v>
      </c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>
        <v>10</v>
      </c>
      <c r="I30" s="204">
        <v>115</v>
      </c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>
        <v>11</v>
      </c>
      <c r="I31" s="204">
        <v>115</v>
      </c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>
        <v>12</v>
      </c>
      <c r="I32" s="204">
        <v>115</v>
      </c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>
        <v>13</v>
      </c>
      <c r="I33" s="204">
        <v>115</v>
      </c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>
        <v>14</v>
      </c>
      <c r="I34" s="204">
        <v>115</v>
      </c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>
        <v>15</v>
      </c>
      <c r="I35" s="204">
        <v>115</v>
      </c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>
        <v>16</v>
      </c>
      <c r="I36" s="204">
        <v>115</v>
      </c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>
        <v>17</v>
      </c>
      <c r="I37" s="204">
        <v>115</v>
      </c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>
        <v>18</v>
      </c>
      <c r="I38" s="204">
        <v>115</v>
      </c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>
        <v>19</v>
      </c>
      <c r="I39" s="204">
        <v>115</v>
      </c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>
        <v>20</v>
      </c>
      <c r="I40" s="204">
        <v>115</v>
      </c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>
        <v>21</v>
      </c>
      <c r="I41" s="204">
        <v>115</v>
      </c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>
        <v>22</v>
      </c>
      <c r="I42" s="204">
        <v>115</v>
      </c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6"/>
      <c r="E43" s="256"/>
      <c r="F43" s="269"/>
      <c r="G43" s="218"/>
      <c r="H43" s="203">
        <v>23</v>
      </c>
      <c r="I43" s="204">
        <v>115</v>
      </c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1"/>
      <c r="G44" s="218"/>
      <c r="H44" s="203">
        <v>24</v>
      </c>
      <c r="I44" s="204">
        <v>115</v>
      </c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Erable sycomore</v>
      </c>
      <c r="C45" s="5"/>
      <c r="D45" s="5"/>
      <c r="E45" s="5"/>
      <c r="F45" s="261"/>
      <c r="G45" s="218"/>
      <c r="H45" s="203">
        <v>25</v>
      </c>
      <c r="I45" s="204">
        <v>115</v>
      </c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1"/>
      <c r="G46" s="218"/>
      <c r="H46" s="203">
        <v>26</v>
      </c>
      <c r="I46" s="204">
        <v>115</v>
      </c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>
        <v>27</v>
      </c>
      <c r="I47" s="204">
        <v>115</v>
      </c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4900</v>
      </c>
      <c r="F48" s="262"/>
      <c r="G48" s="218"/>
      <c r="H48" s="203">
        <v>28</v>
      </c>
      <c r="I48" s="204">
        <v>115</v>
      </c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10">
        <v>1</v>
      </c>
      <c r="B49" s="213" t="s">
        <v>132</v>
      </c>
      <c r="C49" s="212" t="s">
        <v>132</v>
      </c>
      <c r="D49" s="211" t="s">
        <v>132</v>
      </c>
      <c r="E49" s="206">
        <v>800</v>
      </c>
      <c r="F49" s="262"/>
      <c r="G49" s="219"/>
      <c r="H49" s="203">
        <v>29</v>
      </c>
      <c r="I49" s="204">
        <v>115</v>
      </c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10">
        <v>2</v>
      </c>
      <c r="B50" s="213" t="s">
        <v>132</v>
      </c>
      <c r="C50" s="212" t="s">
        <v>132</v>
      </c>
      <c r="D50" s="211" t="s">
        <v>132</v>
      </c>
      <c r="E50" s="206">
        <v>650</v>
      </c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10">
        <v>4</v>
      </c>
      <c r="B52" s="213" t="s">
        <v>132</v>
      </c>
      <c r="C52" s="212" t="s">
        <v>132</v>
      </c>
      <c r="D52" s="211" t="s">
        <v>132</v>
      </c>
      <c r="E52" s="206">
        <v>650</v>
      </c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15</v>
      </c>
      <c r="B54" s="193">
        <f>'Données projet'!D62</f>
        <v>14</v>
      </c>
      <c r="C54" s="204">
        <v>8</v>
      </c>
      <c r="D54" s="191">
        <f>B54*C54</f>
        <v>112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25</v>
      </c>
      <c r="B55" s="193">
        <f>'Données projet'!D63</f>
        <v>25</v>
      </c>
      <c r="C55" s="204">
        <v>33.9</v>
      </c>
      <c r="D55" s="191">
        <f t="shared" ref="D55:D73" si="4">B55*C55</f>
        <v>847.5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35</v>
      </c>
      <c r="B56" s="193">
        <f>'Données projet'!D64</f>
        <v>39</v>
      </c>
      <c r="C56" s="204">
        <v>33.9</v>
      </c>
      <c r="D56" s="191">
        <f t="shared" si="4"/>
        <v>1322.1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45</v>
      </c>
      <c r="B57" s="193">
        <f>'Données projet'!D65</f>
        <v>53</v>
      </c>
      <c r="C57" s="204">
        <v>41.3</v>
      </c>
      <c r="D57" s="191">
        <f t="shared" si="4"/>
        <v>2188.8999999999996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55</v>
      </c>
      <c r="B58" s="193">
        <f>'Données projet'!D66</f>
        <v>413</v>
      </c>
      <c r="C58" s="204">
        <v>41.3</v>
      </c>
      <c r="D58" s="191">
        <f t="shared" si="4"/>
        <v>17056.899999999998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Merisier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4900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10">
        <v>1</v>
      </c>
      <c r="B80" s="213" t="s">
        <v>132</v>
      </c>
      <c r="C80" s="212" t="s">
        <v>132</v>
      </c>
      <c r="D80" s="211" t="s">
        <v>132</v>
      </c>
      <c r="E80" s="206">
        <v>800</v>
      </c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10">
        <v>2</v>
      </c>
      <c r="B81" s="213" t="s">
        <v>132</v>
      </c>
      <c r="C81" s="212" t="s">
        <v>132</v>
      </c>
      <c r="D81" s="211" t="s">
        <v>132</v>
      </c>
      <c r="E81" s="206">
        <v>650</v>
      </c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10">
        <v>4</v>
      </c>
      <c r="B83" s="213" t="s">
        <v>132</v>
      </c>
      <c r="C83" s="212" t="s">
        <v>132</v>
      </c>
      <c r="D83" s="211" t="s">
        <v>132</v>
      </c>
      <c r="E83" s="206">
        <v>650</v>
      </c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15</v>
      </c>
      <c r="B85" s="193">
        <f>'Données projet'!D88</f>
        <v>14</v>
      </c>
      <c r="C85" s="212">
        <v>8</v>
      </c>
      <c r="D85" s="191">
        <f>B85*C85</f>
        <v>112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25</v>
      </c>
      <c r="B86" s="193">
        <f>'Données projet'!D89</f>
        <v>25</v>
      </c>
      <c r="C86" s="212">
        <v>34</v>
      </c>
      <c r="D86" s="191">
        <f t="shared" ref="D86:D104" si="6">B86*C86</f>
        <v>850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35</v>
      </c>
      <c r="B87" s="193">
        <f>'Données projet'!D90</f>
        <v>39</v>
      </c>
      <c r="C87" s="212">
        <v>34</v>
      </c>
      <c r="D87" s="191">
        <f t="shared" si="6"/>
        <v>1326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45</v>
      </c>
      <c r="B88" s="193">
        <f>'Données projet'!D91</f>
        <v>53</v>
      </c>
      <c r="C88" s="212">
        <v>41</v>
      </c>
      <c r="D88" s="191">
        <f t="shared" si="6"/>
        <v>2173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55</v>
      </c>
      <c r="B89" s="193">
        <f>'Données projet'!D92</f>
        <v>413</v>
      </c>
      <c r="C89" s="212">
        <v>41</v>
      </c>
      <c r="D89" s="191">
        <f t="shared" si="6"/>
        <v>16933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B4EDD96029174C893F76668C19DF97" ma:contentTypeVersion="13" ma:contentTypeDescription="Crée un document." ma:contentTypeScope="" ma:versionID="a7f812f453de14d052041eca0af22bb8">
  <xsd:schema xmlns:xsd="http://www.w3.org/2001/XMLSchema" xmlns:xs="http://www.w3.org/2001/XMLSchema" xmlns:p="http://schemas.microsoft.com/office/2006/metadata/properties" xmlns:ns2="8c1d9445-5ca3-48db-a349-49511c70e687" xmlns:ns3="1cca48d1-260d-4848-9875-be9a6e463188" targetNamespace="http://schemas.microsoft.com/office/2006/metadata/properties" ma:root="true" ma:fieldsID="3d0af30e1d744f6d3fab4ca71238ba92" ns2:_="" ns3:_="">
    <xsd:import namespace="8c1d9445-5ca3-48db-a349-49511c70e687"/>
    <xsd:import namespace="1cca48d1-260d-4848-9875-be9a6e4631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d9445-5ca3-48db-a349-49511c70e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a48d1-260d-4848-9875-be9a6e46318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DBD741-57CE-453D-A9D6-87AD998DA8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d9445-5ca3-48db-a349-49511c70e687"/>
    <ds:schemaRef ds:uri="1cca48d1-260d-4848-9875-be9a6e4631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2E3F89-D935-425C-B739-A13258D750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D08019-165D-4837-8F66-5D7B85961D22}">
  <ds:schemaRefs>
    <ds:schemaRef ds:uri="8c1d9445-5ca3-48db-a349-49511c70e687"/>
    <ds:schemaRef ds:uri="1cca48d1-260d-4848-9875-be9a6e463188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Pailler</cp:lastModifiedBy>
  <dcterms:created xsi:type="dcterms:W3CDTF">2021-02-01T08:22:39Z</dcterms:created>
  <dcterms:modified xsi:type="dcterms:W3CDTF">2022-03-11T14:37:32Z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0x010100D7B4EDD96029174C893F76668C19DF97</vt:lpwstr>
  </property>
</Properties>
</file>