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Donnees\MES_DONNEES\00-adjointDT\0-agence_Castres\LBC_Arfons\DossierPFUE_définitif\"/>
    </mc:Choice>
  </mc:AlternateContent>
  <xr:revisionPtr revIDLastSave="0" documentId="13_ncr:1_{2C474C21-B0E5-49C6-B0C0-254016CD12C9}" xr6:coauthVersionLast="47" xr6:coauthVersionMax="47" xr10:uidLastSave="{00000000-0000-0000-0000-000000000000}"/>
  <bookViews>
    <workbookView xWindow="-110" yWindow="-110" windowWidth="19420" windowHeight="104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1" l="1"/>
  <c r="K25" i="11"/>
  <c r="K33" i="11"/>
  <c r="K41" i="11"/>
  <c r="K49" i="11"/>
  <c r="K57" i="11"/>
  <c r="K65" i="11"/>
  <c r="K73" i="11"/>
  <c r="K81" i="11"/>
  <c r="K89" i="11"/>
  <c r="E19" i="11"/>
  <c r="H19" i="11" s="1"/>
  <c r="E27" i="11"/>
  <c r="H27" i="11" s="1"/>
  <c r="E35" i="11"/>
  <c r="H35" i="11" s="1"/>
  <c r="E43" i="11"/>
  <c r="E51" i="11"/>
  <c r="E59" i="11"/>
  <c r="E67" i="11"/>
  <c r="E75" i="11"/>
  <c r="E83" i="11"/>
  <c r="E11" i="11"/>
  <c r="H11" i="11" s="1"/>
  <c r="D19" i="11"/>
  <c r="D27" i="11"/>
  <c r="D35" i="11"/>
  <c r="D43" i="11"/>
  <c r="D51" i="11"/>
  <c r="D59" i="11"/>
  <c r="D67" i="11"/>
  <c r="D75" i="11"/>
  <c r="D83" i="11"/>
  <c r="D11" i="11"/>
  <c r="H10" i="11"/>
  <c r="C11" i="11"/>
  <c r="I11" i="11" s="1"/>
  <c r="C12" i="11"/>
  <c r="C13" i="11"/>
  <c r="C14" i="11"/>
  <c r="E14" i="11" s="1"/>
  <c r="C15" i="11"/>
  <c r="C16" i="11"/>
  <c r="C17" i="11"/>
  <c r="C18" i="11"/>
  <c r="E18" i="11" s="1"/>
  <c r="C19" i="11"/>
  <c r="I19" i="11" s="1"/>
  <c r="C20" i="11"/>
  <c r="C21" i="11"/>
  <c r="C22" i="11"/>
  <c r="E22" i="11" s="1"/>
  <c r="C23" i="11"/>
  <c r="C24" i="11"/>
  <c r="C25" i="11"/>
  <c r="C26" i="11"/>
  <c r="E26" i="11" s="1"/>
  <c r="C27" i="11"/>
  <c r="I27" i="11" s="1"/>
  <c r="C28" i="11"/>
  <c r="C29" i="11"/>
  <c r="C30" i="11"/>
  <c r="E30" i="11" s="1"/>
  <c r="C31" i="11"/>
  <c r="C32" i="11"/>
  <c r="C33" i="11"/>
  <c r="C34" i="11"/>
  <c r="E34" i="11" s="1"/>
  <c r="C35" i="11"/>
  <c r="I35" i="11" s="1"/>
  <c r="C36" i="11"/>
  <c r="C37" i="11"/>
  <c r="C38" i="11"/>
  <c r="E38" i="11" s="1"/>
  <c r="C39" i="11"/>
  <c r="C40" i="11"/>
  <c r="E40" i="11" s="1"/>
  <c r="H40" i="11" s="1"/>
  <c r="C41" i="11"/>
  <c r="C42" i="11"/>
  <c r="C43" i="11"/>
  <c r="H43" i="11" s="1"/>
  <c r="C44" i="11"/>
  <c r="C45" i="11"/>
  <c r="C46" i="11"/>
  <c r="E46" i="11" s="1"/>
  <c r="C47" i="11"/>
  <c r="E47" i="11" s="1"/>
  <c r="C48" i="11"/>
  <c r="C49" i="11"/>
  <c r="C50" i="11"/>
  <c r="C51" i="11"/>
  <c r="H51" i="11" s="1"/>
  <c r="C52" i="11"/>
  <c r="C53" i="11"/>
  <c r="C54" i="11"/>
  <c r="E54" i="11" s="1"/>
  <c r="C55" i="11"/>
  <c r="E55" i="11" s="1"/>
  <c r="C56" i="11"/>
  <c r="C57" i="11"/>
  <c r="C58" i="11"/>
  <c r="C59" i="11"/>
  <c r="H59" i="11" s="1"/>
  <c r="C60" i="11"/>
  <c r="C61" i="11"/>
  <c r="C62" i="11"/>
  <c r="E62" i="11" s="1"/>
  <c r="C63" i="11"/>
  <c r="E63" i="11" s="1"/>
  <c r="C64" i="11"/>
  <c r="C65" i="11"/>
  <c r="C66" i="11"/>
  <c r="C67" i="11"/>
  <c r="H67" i="11" s="1"/>
  <c r="C68" i="11"/>
  <c r="C69" i="11"/>
  <c r="C70" i="11"/>
  <c r="E70" i="11" s="1"/>
  <c r="C71" i="11"/>
  <c r="E71" i="11" s="1"/>
  <c r="C72" i="11"/>
  <c r="C73" i="11"/>
  <c r="C74" i="11"/>
  <c r="C75" i="11"/>
  <c r="H75" i="11" s="1"/>
  <c r="C76" i="11"/>
  <c r="C77" i="11"/>
  <c r="C78" i="11"/>
  <c r="E78" i="11" s="1"/>
  <c r="C79" i="11"/>
  <c r="E79" i="11" s="1"/>
  <c r="C80" i="11"/>
  <c r="C81" i="11"/>
  <c r="C82" i="11"/>
  <c r="C83" i="11"/>
  <c r="H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I84" i="11" l="1"/>
  <c r="I52" i="11"/>
  <c r="I66" i="11"/>
  <c r="I58" i="11"/>
  <c r="I42" i="11"/>
  <c r="H81" i="11"/>
  <c r="H73" i="11"/>
  <c r="H57" i="11"/>
  <c r="I17" i="11"/>
  <c r="I60" i="11"/>
  <c r="H12" i="11"/>
  <c r="H56" i="11"/>
  <c r="H48" i="11"/>
  <c r="H15" i="11"/>
  <c r="H85" i="11"/>
  <c r="H69" i="11"/>
  <c r="H29" i="11"/>
  <c r="H21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D21" i="11"/>
  <c r="D13" i="11"/>
  <c r="E85" i="11"/>
  <c r="E77" i="11"/>
  <c r="H77" i="11" s="1"/>
  <c r="E69" i="11"/>
  <c r="E61" i="11"/>
  <c r="H61" i="11" s="1"/>
  <c r="E53" i="11"/>
  <c r="H53" i="11" s="1"/>
  <c r="E45" i="11"/>
  <c r="H45" i="11" s="1"/>
  <c r="E37" i="11"/>
  <c r="H37" i="11" s="1"/>
  <c r="E29" i="11"/>
  <c r="E21" i="11"/>
  <c r="E13" i="11"/>
  <c r="H13" i="11" s="1"/>
  <c r="H25" i="11"/>
  <c r="H33" i="11"/>
  <c r="H50" i="11"/>
  <c r="I18" i="11"/>
  <c r="I34" i="11"/>
  <c r="I43" i="11"/>
  <c r="I51" i="11"/>
  <c r="I59" i="11"/>
  <c r="I67" i="11"/>
  <c r="I75" i="11"/>
  <c r="I83" i="11"/>
  <c r="D84" i="11"/>
  <c r="D76" i="11"/>
  <c r="I76" i="11" s="1"/>
  <c r="D68" i="11"/>
  <c r="I68" i="11" s="1"/>
  <c r="D60" i="11"/>
  <c r="D52" i="1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D58" i="11"/>
  <c r="D50" i="11"/>
  <c r="I50" i="11" s="1"/>
  <c r="D42" i="11"/>
  <c r="D34" i="11"/>
  <c r="D26" i="11"/>
  <c r="I26" i="11" s="1"/>
  <c r="D18" i="1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E42" i="11"/>
  <c r="H42" i="11" s="1"/>
  <c r="I13" i="11"/>
  <c r="I21" i="11"/>
  <c r="I29" i="11"/>
  <c r="I62" i="11"/>
  <c r="I86" i="11"/>
  <c r="D89" i="11"/>
  <c r="D81" i="11"/>
  <c r="D73" i="11"/>
  <c r="D65" i="11"/>
  <c r="D57" i="11"/>
  <c r="I57" i="11" s="1"/>
  <c r="D49" i="11"/>
  <c r="D41" i="11"/>
  <c r="D33" i="11"/>
  <c r="I33" i="11" s="1"/>
  <c r="D25" i="11"/>
  <c r="I25" i="11" s="1"/>
  <c r="D17" i="11"/>
  <c r="E89" i="11"/>
  <c r="H89" i="11" s="1"/>
  <c r="E81" i="11"/>
  <c r="E73" i="11"/>
  <c r="E65" i="11"/>
  <c r="H65" i="11" s="1"/>
  <c r="E57" i="11"/>
  <c r="E49" i="11"/>
  <c r="H49" i="11" s="1"/>
  <c r="E41" i="11"/>
  <c r="H41" i="11" s="1"/>
  <c r="E33" i="11"/>
  <c r="E25" i="11"/>
  <c r="E17" i="11"/>
  <c r="H17" i="11" s="1"/>
  <c r="H46" i="11"/>
  <c r="H54" i="11"/>
  <c r="H62" i="11"/>
  <c r="H70" i="11"/>
  <c r="H78" i="11"/>
  <c r="H86" i="11"/>
  <c r="I30" i="11"/>
  <c r="I38" i="11"/>
  <c r="D88" i="11"/>
  <c r="I88" i="11" s="1"/>
  <c r="D80" i="11"/>
  <c r="I80" i="11" s="1"/>
  <c r="D72" i="11"/>
  <c r="D64" i="11"/>
  <c r="I64" i="11" s="1"/>
  <c r="D56" i="1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E48" i="1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39" i="11"/>
  <c r="I48" i="11"/>
  <c r="I56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I32" i="11"/>
  <c r="I41" i="11"/>
  <c r="I49" i="11"/>
  <c r="I65" i="11"/>
  <c r="I73" i="11"/>
  <c r="I81" i="11"/>
  <c r="I89" i="11"/>
  <c r="D86" i="11"/>
  <c r="D78" i="11"/>
  <c r="I78" i="11" s="1"/>
  <c r="D70" i="11"/>
  <c r="I70" i="11" s="1"/>
  <c r="D62" i="11"/>
  <c r="D54" i="11"/>
  <c r="I54" i="11" s="1"/>
  <c r="D46" i="11"/>
  <c r="I46" i="11" s="1"/>
  <c r="D38" i="11"/>
  <c r="D30" i="1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A13" i="26" l="1"/>
  <c r="S13" i="26" s="1"/>
  <c r="A9" i="26"/>
  <c r="S9" i="26" s="1"/>
  <c r="A10" i="26"/>
  <c r="O10" i="26" s="1"/>
  <c r="A11" i="26"/>
  <c r="S11" i="26" s="1"/>
  <c r="A12" i="26"/>
  <c r="S12" i="26" s="1"/>
  <c r="A14" i="26"/>
  <c r="S14" i="26" s="1"/>
  <c r="A15" i="26"/>
  <c r="O15" i="26" s="1"/>
  <c r="A16" i="26"/>
  <c r="S16" i="26" s="1"/>
  <c r="A17" i="26"/>
  <c r="S17" i="26" s="1"/>
  <c r="A18" i="26"/>
  <c r="O18" i="26" s="1"/>
  <c r="A19" i="26"/>
  <c r="S19" i="26" s="1"/>
  <c r="A20" i="26"/>
  <c r="S20" i="26" s="1"/>
  <c r="A21" i="26"/>
  <c r="O21" i="26" s="1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O9" i="27" s="1"/>
  <c r="A10" i="27"/>
  <c r="O10" i="27" s="1"/>
  <c r="A11" i="27"/>
  <c r="S11" i="27" s="1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S17" i="22" s="1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N10" i="27"/>
  <c r="L10" i="27"/>
  <c r="N8" i="27"/>
  <c r="N24" i="26"/>
  <c r="N22" i="26"/>
  <c r="N20" i="26"/>
  <c r="N18" i="26"/>
  <c r="N16" i="26"/>
  <c r="N14" i="26"/>
  <c r="O12" i="26"/>
  <c r="N12" i="26"/>
  <c r="N10" i="26"/>
  <c r="N8" i="26"/>
  <c r="D106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N16" i="22"/>
  <c r="N14" i="22"/>
  <c r="N12" i="22"/>
  <c r="N10" i="22"/>
  <c r="N8" i="22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02" i="8"/>
  <c r="O11" i="26" l="1"/>
  <c r="O20" i="26"/>
  <c r="O19" i="26"/>
  <c r="S9" i="27"/>
  <c r="S17" i="27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06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I17" i="25"/>
  <c r="M17" i="25" s="1"/>
  <c r="P17" i="25" s="1"/>
  <c r="Q17" i="25" s="1"/>
  <c r="R17" i="25" s="1"/>
  <c r="T17" i="25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02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G26" i="7" l="1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99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12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13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99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59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D636" i="9" s="1"/>
  <c r="AB626" i="9"/>
  <c r="AA626" i="9" s="1"/>
  <c r="AA627" i="9"/>
  <c r="G31" i="7" a="1"/>
  <c r="G31" i="7" s="1"/>
  <c r="AD632" i="9" l="1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96" i="8"/>
  <c r="D93" i="8"/>
  <c r="D90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0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15" i="8" l="1"/>
  <c r="D117" i="8" s="1"/>
  <c r="L130" i="8" l="1"/>
  <c r="K129" i="8"/>
  <c r="K130" i="8"/>
  <c r="L128" i="8"/>
  <c r="L129" i="8"/>
  <c r="K128" i="8"/>
  <c r="A9" i="19"/>
  <c r="S9" i="19" s="1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96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93" i="8" s="1"/>
  <c r="N17" i="18"/>
  <c r="B129" i="8" l="1"/>
  <c r="H10" i="16"/>
  <c r="G10" i="16"/>
  <c r="F129" i="8" l="1"/>
  <c r="G129" i="8" s="1"/>
  <c r="J129" i="8" s="1"/>
  <c r="C129" i="8"/>
  <c r="E129" i="8" s="1"/>
  <c r="B130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130" i="8" l="1"/>
  <c r="E130" i="8" s="1"/>
  <c r="F130" i="8"/>
  <c r="G130" i="8" s="1"/>
  <c r="J130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90" i="8" s="1"/>
  <c r="B128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128" i="8" l="1"/>
  <c r="G128" i="8" s="1"/>
  <c r="J128" i="8" s="1"/>
  <c r="C128" i="8"/>
  <c r="E128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75" i="8" l="1"/>
  <c r="E75" i="8" s="1"/>
  <c r="C55" i="8"/>
  <c r="E55" i="8" s="1"/>
  <c r="G75" i="8"/>
  <c r="G68" i="8" s="1"/>
  <c r="I127" i="8" s="1"/>
  <c r="L127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B4" i="1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127" i="8" s="1"/>
  <c r="K127" i="8" s="1"/>
  <c r="F55" i="8"/>
  <c r="F48" i="8" s="1"/>
  <c r="H126" i="8" s="1"/>
  <c r="K126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24" i="8" s="1"/>
  <c r="K124" i="8" s="1"/>
  <c r="F35" i="8"/>
  <c r="F28" i="8" s="1"/>
  <c r="H125" i="8" s="1"/>
  <c r="K125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31" i="8" l="1"/>
  <c r="AD336" i="9"/>
  <c r="AD345" i="9"/>
  <c r="AD334" i="9"/>
  <c r="AD335" i="9"/>
  <c r="AD332" i="9"/>
  <c r="AE329" i="9" s="1"/>
  <c r="C12" i="8"/>
  <c r="AD344" i="9"/>
  <c r="AD343" i="9"/>
  <c r="AD346" i="9"/>
  <c r="AD339" i="9"/>
  <c r="AD341" i="9"/>
  <c r="C72" i="8"/>
  <c r="C80" i="8" s="1"/>
  <c r="C84" i="8" s="1"/>
  <c r="C51" i="8"/>
  <c r="C59" i="8" s="1"/>
  <c r="C63" i="8" s="1"/>
  <c r="C52" i="8"/>
  <c r="C60" i="8" s="1"/>
  <c r="C64" i="8" s="1"/>
  <c r="C71" i="8"/>
  <c r="C79" i="8" s="1"/>
  <c r="C83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C13" i="8" s="1"/>
  <c r="AD354" i="9"/>
  <c r="E48" i="8"/>
  <c r="G126" i="8" s="1"/>
  <c r="J126" i="8" s="1"/>
  <c r="E68" i="8"/>
  <c r="G127" i="8" s="1"/>
  <c r="J127" i="8" s="1"/>
  <c r="E28" i="8"/>
  <c r="G125" i="8" s="1"/>
  <c r="J125" i="8" s="1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H131" i="8"/>
  <c r="AE101" i="9"/>
  <c r="B127" i="8"/>
  <c r="F127" i="8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127" i="8" l="1"/>
  <c r="E127" i="8" s="1"/>
  <c r="C25" i="8"/>
  <c r="E9" i="8" s="1"/>
  <c r="CN12" i="13"/>
  <c r="CM13" i="13"/>
  <c r="CJ14" i="13"/>
  <c r="G124" i="8" l="1"/>
  <c r="J124" i="8" s="1"/>
  <c r="J131" i="8" s="1"/>
  <c r="CN13" i="13"/>
  <c r="CM14" i="13"/>
  <c r="CJ15" i="13"/>
  <c r="G131" i="8" l="1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26" i="8" s="1"/>
  <c r="L126" i="8" s="1"/>
  <c r="B126" i="8" l="1"/>
  <c r="C126" i="8" s="1"/>
  <c r="E126" i="8" s="1"/>
  <c r="CJ398" i="13"/>
  <c r="CM397" i="13"/>
  <c r="CN397" i="13" s="1"/>
  <c r="F126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25" i="8" s="1"/>
  <c r="L125" i="8" s="1"/>
  <c r="B125" i="8" l="1"/>
  <c r="C125" i="8" s="1"/>
  <c r="E125" i="8" s="1"/>
  <c r="CJ1262" i="13"/>
  <c r="CM1261" i="13"/>
  <c r="CN1261" i="13" s="1"/>
  <c r="F125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24" i="8" l="1"/>
  <c r="L124" i="8" s="1"/>
  <c r="B124" i="8"/>
  <c r="C124" i="8" s="1"/>
  <c r="E124" i="8" s="1"/>
  <c r="E131" i="8" s="1"/>
  <c r="I131" i="8" l="1"/>
  <c r="L131" i="8"/>
  <c r="F124" i="8"/>
  <c r="F131" i="8" s="1"/>
  <c r="E13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<sst xmlns="http://schemas.openxmlformats.org/spreadsheetml/2006/main" count="35937" uniqueCount="1560">
  <si>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</si>
  <si>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</si>
  <si>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</si>
  <si>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</si>
  <si>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</si>
  <si>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</si>
  <si>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</si>
  <si>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</si>
  <si>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</si>
  <si>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</si>
  <si>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</si>
  <si>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</si>
  <si>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</si>
  <si>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</si>
  <si>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</si>
  <si>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</si>
  <si>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</si>
  <si>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</si>
  <si>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</si>
  <si>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</si>
  <si>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</si>
  <si>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</si>
  <si>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</si>
  <si>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</si>
  <si>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</si>
  <si>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</si>
  <si>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</si>
  <si>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</si>
  <si>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</si>
  <si>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</si>
  <si>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</si>
  <si>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</si>
  <si>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</si>
  <si>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</si>
  <si>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</si>
  <si>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</si>
  <si>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</si>
  <si>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</si>
  <si>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</si>
  <si>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</si>
  <si>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</si>
  <si>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</si>
  <si>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</si>
  <si>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</si>
  <si>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</si>
  <si>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</si>
  <si>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</si>
  <si>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</si>
  <si>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</si>
  <si>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</si>
  <si>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</si>
  <si>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</si>
  <si>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</si>
  <si>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</si>
  <si>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</si>
  <si>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</si>
  <si>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</si>
  <si>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</si>
  <si>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</si>
  <si>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</si>
  <si>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</si>
  <si>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</si>
  <si>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</si>
  <si>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</si>
  <si>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</si>
  <si>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</si>
  <si>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</si>
  <si>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</si>
  <si>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</si>
  <si>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</si>
  <si>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</si>
  <si>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</si>
  <si>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</si>
  <si>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</si>
  <si>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</si>
  <si>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</si>
  <si>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</si>
  <si>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</si>
  <si>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</si>
  <si>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</si>
  <si>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</si>
  <si>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</si>
  <si>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</si>
  <si>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</si>
  <si>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</si>
  <si>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</si>
  <si>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</si>
  <si>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</si>
  <si>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</si>
  <si>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</si>
  <si>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</si>
  <si>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</si>
  <si>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</si>
  <si>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</si>
  <si>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</si>
  <si>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</si>
  <si>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</si>
  <si>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</si>
  <si>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</si>
  <si>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</si>
  <si>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</si>
  <si>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</si>
  <si>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</si>
  <si>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</si>
  <si>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</si>
  <si>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</si>
  <si>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</si>
  <si>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</si>
  <si>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</si>
  <si>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</si>
  <si>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</si>
  <si>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</si>
  <si>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</si>
  <si>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</si>
  <si>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</si>
  <si>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</si>
  <si>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</si>
  <si>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</si>
  <si>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</si>
  <si>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</si>
  <si>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</si>
  <si>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</si>
  <si>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</si>
  <si>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</si>
  <si>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</si>
  <si>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</si>
  <si>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</si>
  <si>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</si>
  <si>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</si>
  <si>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</si>
  <si>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</si>
  <si>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</si>
  <si>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</si>
  <si>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</si>
  <si>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</si>
  <si>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</si>
  <si>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</si>
  <si>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</si>
  <si>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</si>
  <si>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</si>
  <si>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</si>
  <si>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</si>
  <si>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</si>
  <si>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</si>
  <si>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</si>
  <si>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</si>
  <si>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</si>
  <si>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</si>
  <si>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</si>
  <si>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</si>
  <si>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</si>
  <si>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</si>
  <si>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</si>
  <si>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</si>
  <si>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</si>
  <si>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</si>
  <si>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</si>
  <si>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</si>
  <si>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</si>
  <si>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</si>
  <si>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</si>
  <si>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</si>
  <si>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</si>
  <si>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</si>
  <si>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</si>
  <si>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</si>
  <si>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</si>
  <si>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</si>
  <si>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</si>
  <si>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</si>
  <si>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</si>
  <si>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</si>
  <si>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</si>
  <si>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</si>
  <si>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</si>
  <si>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</si>
  <si>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</si>
  <si>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</si>
  <si>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</si>
  <si>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</si>
  <si>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</si>
  <si>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</si>
  <si>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</si>
  <si>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</si>
  <si>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</si>
  <si>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</si>
  <si>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</si>
  <si>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</si>
  <si>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</si>
  <si>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</si>
  <si>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</si>
  <si>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</si>
  <si>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</si>
  <si>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</si>
  <si>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</si>
  <si>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</si>
  <si>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</si>
  <si>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</si>
  <si>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</si>
  <si>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</si>
  <si>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</si>
  <si>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</si>
  <si>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</si>
  <si>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</si>
  <si>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</si>
  <si>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</si>
  <si>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</si>
  <si>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</si>
  <si>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</si>
  <si>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</si>
  <si>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</si>
  <si>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</si>
  <si>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</si>
  <si>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</si>
  <si>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</si>
  <si>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</si>
  <si>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</si>
  <si>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</si>
  <si>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</si>
  <si>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</si>
  <si>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</si>
  <si>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</si>
  <si>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</si>
  <si>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</si>
  <si>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</si>
  <si>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</si>
  <si>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</si>
  <si>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</si>
  <si>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</si>
  <si>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</si>
  <si>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</si>
  <si>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</si>
  <si>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</si>
  <si>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</si>
  <si>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</si>
  <si>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</si>
  <si>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</si>
  <si>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</si>
  <si>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</si>
  <si>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</si>
  <si>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</si>
  <si>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</si>
  <si>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</si>
  <si>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</si>
  <si>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</si>
  <si>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</si>
  <si>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</si>
  <si>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</si>
  <si>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</si>
  <si>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</si>
  <si>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</si>
  <si>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</si>
  <si>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</si>
  <si>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</si>
  <si>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</si>
  <si>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</si>
  <si>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</si>
  <si>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</si>
  <si>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</si>
  <si>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</si>
  <si>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</si>
  <si>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</si>
  <si>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</si>
  <si>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</si>
  <si>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</si>
  <si>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</si>
  <si>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</si>
  <si>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</si>
  <si>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</si>
  <si>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</si>
  <si>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</si>
  <si>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</si>
  <si>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</si>
  <si>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</si>
  <si>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</si>
  <si>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</si>
  <si>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</si>
  <si>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</si>
  <si>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</si>
  <si>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</si>
  <si>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</si>
  <si>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</si>
  <si>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</si>
  <si>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</si>
  <si>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</si>
  <si>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</si>
  <si>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</si>
  <si>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</si>
  <si>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</si>
  <si>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</si>
  <si>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</si>
  <si>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</si>
  <si>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</si>
  <si>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</si>
  <si>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</si>
  <si>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</si>
  <si>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</si>
  <si>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</si>
  <si>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</si>
  <si>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</si>
  <si>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</si>
  <si>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</si>
  <si>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</si>
  <si>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</si>
  <si>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</si>
  <si>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</si>
  <si>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</si>
  <si>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</si>
  <si>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</si>
  <si>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</si>
  <si>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</si>
  <si>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</si>
  <si>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</si>
  <si>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</si>
  <si>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</si>
  <si>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</si>
  <si>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</si>
  <si>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</si>
  <si>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</si>
  <si>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</si>
  <si>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</si>
  <si>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</si>
  <si>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</si>
  <si>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</si>
  <si>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</si>
  <si>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</si>
  <si>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</si>
  <si>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</si>
  <si>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</si>
  <si>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</si>
  <si>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</si>
  <si>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</si>
  <si>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</si>
  <si>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</si>
  <si>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</si>
  <si>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</si>
  <si>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</si>
  <si>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</si>
  <si>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</si>
  <si>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</si>
  <si>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</si>
  <si>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</si>
  <si>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</si>
  <si>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</si>
  <si>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</si>
  <si>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</si>
  <si>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</si>
  <si>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</si>
  <si>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</si>
  <si>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</si>
  <si>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</si>
  <si>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</si>
  <si>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</si>
  <si>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</si>
  <si>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</si>
  <si>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</si>
  <si>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</si>
  <si>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</si>
  <si>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</si>
  <si>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</si>
  <si>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</si>
  <si>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</si>
  <si>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</si>
  <si>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</si>
  <si>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</si>
  <si>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</si>
  <si>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</si>
  <si>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</si>
  <si>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</si>
  <si>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</si>
  <si>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</si>
  <si>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</si>
  <si>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</si>
  <si>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</si>
  <si>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</si>
  <si>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</si>
  <si>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</si>
  <si>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</si>
  <si>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</si>
  <si>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</si>
  <si>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</si>
  <si>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</si>
  <si>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</si>
  <si>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</si>
  <si>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</si>
  <si>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</si>
  <si>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</si>
  <si>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</si>
  <si>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</si>
  <si>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</si>
  <si>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</si>
  <si>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</si>
  <si>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</si>
  <si>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</si>
  <si>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</si>
  <si>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</si>
  <si>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</si>
  <si>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</si>
  <si>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</si>
  <si>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</si>
  <si>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</si>
  <si>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</si>
  <si>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</si>
  <si>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</si>
  <si>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</si>
  <si>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</si>
  <si>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</si>
  <si>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</si>
  <si>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</si>
  <si>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</si>
  <si>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</si>
  <si>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</si>
  <si>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</si>
  <si>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</si>
  <si>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</si>
  <si>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</si>
  <si>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</si>
  <si>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</si>
  <si>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</si>
  <si>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</si>
  <si>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</si>
  <si>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</si>
  <si>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</si>
  <si>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</si>
  <si>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</si>
  <si>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</si>
  <si>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</si>
  <si>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</si>
  <si>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</si>
  <si>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</si>
  <si>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</si>
  <si>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</si>
  <si>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</si>
  <si>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</si>
  <si>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</si>
  <si>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</si>
  <si>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</si>
  <si>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</si>
  <si>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</si>
  <si>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</si>
  <si>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</si>
  <si>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</si>
  <si>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</si>
  <si>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</si>
  <si>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</si>
  <si>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</si>
  <si>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</si>
  <si>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</si>
  <si>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</si>
  <si>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</si>
  <si>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</si>
  <si>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</si>
  <si>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</si>
  <si>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</si>
  <si>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</si>
  <si>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</si>
  <si>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</si>
  <si>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</si>
  <si>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</si>
  <si>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</si>
  <si>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</si>
  <si>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</si>
  <si>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</si>
  <si>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</si>
  <si>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</si>
  <si>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</si>
  <si>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</si>
  <si>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</si>
  <si>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</si>
  <si>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</si>
  <si>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</si>
  <si>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</si>
  <si>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</si>
  <si>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</si>
  <si>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</si>
  <si>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</si>
  <si>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</si>
  <si>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</si>
  <si>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</si>
  <si>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</si>
  <si>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</si>
  <si>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</si>
  <si>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</si>
  <si>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</si>
  <si>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</si>
  <si>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</si>
  <si>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</si>
  <si>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</si>
  <si>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</si>
  <si>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</si>
  <si>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</si>
  <si>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</si>
  <si>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</si>
  <si>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</si>
  <si>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</si>
  <si>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</si>
  <si>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</si>
  <si>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</si>
  <si>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</si>
  <si>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</si>
  <si>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</si>
  <si>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</si>
  <si>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</si>
  <si>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</si>
  <si>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</si>
  <si>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</si>
  <si>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</si>
  <si>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</si>
  <si>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</si>
  <si>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</si>
  <si>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</si>
  <si>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</si>
  <si>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</si>
  <si>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</si>
  <si>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</si>
  <si>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</si>
  <si>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</si>
  <si>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</si>
  <si>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</si>
  <si>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</si>
  <si>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</si>
  <si>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</si>
  <si>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</si>
  <si>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</si>
  <si>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</si>
  <si>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</si>
  <si>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</si>
  <si>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</si>
  <si>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</si>
  <si>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</si>
  <si>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</si>
  <si>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</si>
  <si>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</si>
  <si>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</si>
  <si>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</si>
  <si>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</si>
  <si>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</si>
  <si>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</si>
  <si>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</si>
  <si>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</si>
  <si>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</si>
  <si>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</si>
  <si>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</si>
  <si>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</si>
  <si>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</si>
  <si>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</si>
  <si>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</si>
  <si>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</si>
  <si>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</si>
  <si>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</si>
  <si>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</si>
  <si>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</si>
  <si>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</si>
  <si>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</si>
  <si>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</si>
  <si>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</si>
  <si>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</si>
  <si>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</si>
  <si>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</si>
  <si>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</si>
  <si>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</si>
  <si>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</si>
  <si>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</si>
  <si>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</si>
  <si>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</si>
  <si>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</si>
  <si>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</si>
  <si>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</si>
  <si>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</si>
  <si>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</si>
  <si>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</si>
  <si>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</si>
  <si>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</si>
  <si>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</si>
  <si>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</si>
  <si>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</si>
  <si>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</si>
  <si>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</si>
  <si>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</si>
  <si>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</si>
  <si>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</si>
  <si>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</si>
  <si>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</si>
  <si>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</si>
  <si>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</si>
  <si>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</si>
  <si>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</si>
  <si>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</si>
  <si>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</si>
  <si>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</si>
  <si>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</si>
  <si>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</si>
  <si>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</si>
  <si>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</si>
  <si>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</si>
  <si>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</si>
  <si>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</si>
  <si>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</si>
  <si>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</si>
  <si>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</si>
  <si>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</si>
  <si>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</si>
  <si>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</si>
  <si>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</si>
  <si>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</si>
  <si>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</si>
  <si>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</si>
  <si>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</si>
  <si>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</si>
  <si>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</si>
  <si>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</si>
  <si>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</si>
  <si>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</si>
  <si>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</si>
  <si>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</si>
  <si>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</si>
  <si>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</si>
  <si>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</si>
  <si>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</si>
  <si>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</si>
  <si>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</si>
  <si>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</si>
  <si>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</si>
  <si>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</si>
  <si>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</si>
  <si>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</si>
  <si>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</si>
  <si>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</si>
  <si>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</si>
  <si>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</si>
  <si>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</si>
  <si>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</si>
  <si>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</si>
  <si>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</si>
  <si>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</si>
  <si>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</si>
  <si>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</si>
  <si>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</si>
  <si>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</si>
  <si>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</si>
  <si>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</si>
  <si>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</si>
  <si>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</si>
  <si>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</si>
  <si>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</si>
  <si>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</si>
  <si>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</si>
  <si>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</si>
  <si>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</si>
  <si>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</si>
  <si>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</si>
  <si>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</si>
  <si>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</si>
  <si>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</si>
  <si>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</si>
  <si>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</si>
  <si>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</si>
  <si>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</si>
  <si>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</si>
  <si>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</si>
  <si>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</si>
  <si>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</si>
  <si>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</si>
  <si>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</si>
  <si>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</si>
  <si>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</si>
  <si>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</si>
  <si>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</si>
  <si>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</si>
  <si>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</si>
  <si>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</si>
  <si>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</si>
  <si>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</si>
  <si>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</si>
  <si>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</si>
  <si>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</si>
  <si>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</si>
  <si>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</si>
  <si>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</si>
  <si>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</si>
  <si>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</si>
  <si>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</si>
  <si>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</si>
  <si>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</si>
  <si>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</si>
  <si>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</si>
  <si>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</si>
  <si>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</si>
  <si>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</si>
  <si>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</si>
  <si>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</si>
  <si>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</si>
  <si>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</si>
  <si>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</si>
  <si>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</si>
  <si>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</si>
  <si>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</si>
  <si>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</si>
  <si>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</si>
  <si>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</si>
  <si>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</si>
  <si>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</si>
  <si>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</si>
  <si>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</si>
  <si>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</si>
  <si>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</si>
  <si>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</si>
  <si>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</si>
  <si>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</si>
  <si>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</si>
  <si>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</si>
  <si>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</si>
  <si>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</si>
  <si>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</si>
  <si>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</si>
  <si>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</si>
  <si>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</si>
  <si>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</si>
  <si>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</si>
  <si>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</si>
  <si>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</si>
  <si>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</si>
  <si>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</si>
  <si>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</si>
  <si>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</si>
  <si>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</si>
  <si>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</si>
  <si>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</si>
  <si>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</si>
  <si>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</si>
  <si>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</si>
  <si>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</si>
  <si>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</si>
  <si>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</si>
  <si>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</si>
  <si>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</si>
  <si>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</si>
  <si>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</si>
  <si>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</si>
  <si>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</si>
  <si>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</si>
  <si>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</si>
  <si>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</si>
  <si>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</si>
  <si>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</si>
  <si>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</si>
  <si>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</si>
  <si>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</si>
  <si>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</si>
  <si>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</si>
  <si>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</si>
  <si>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</si>
  <si>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</si>
  <si>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</si>
  <si>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</si>
  <si>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</si>
  <si>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</si>
  <si>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</si>
  <si>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</si>
  <si>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</si>
  <si>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</si>
  <si>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</si>
  <si>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</si>
  <si>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</si>
  <si>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</si>
  <si>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</si>
  <si>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</si>
  <si>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</si>
  <si>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</si>
  <si>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</si>
  <si>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</si>
  <si>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</si>
  <si>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</si>
  <si>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</si>
  <si>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</si>
  <si>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</si>
  <si>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</si>
  <si>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</si>
  <si>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</si>
  <si>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</si>
  <si>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</si>
  <si>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</si>
  <si>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</si>
  <si>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</si>
  <si>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</si>
  <si>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</si>
  <si>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</si>
  <si>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</si>
  <si>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</si>
  <si>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</si>
  <si>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</si>
  <si>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</si>
  <si>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</si>
  <si>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</si>
  <si>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</si>
  <si>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</si>
  <si>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</si>
  <si>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</si>
  <si>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</si>
  <si>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</si>
  <si>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</si>
  <si>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</si>
  <si>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</si>
  <si>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</si>
  <si>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</si>
  <si>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</si>
  <si>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</si>
  <si>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</si>
  <si>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</si>
  <si>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</si>
  <si>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</si>
  <si>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</si>
  <si>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</si>
  <si>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</si>
  <si>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</si>
  <si>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</si>
  <si>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</si>
  <si>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</si>
  <si>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</si>
  <si>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</si>
  <si>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</si>
  <si>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</si>
  <si>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</si>
  <si>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</si>
  <si>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</si>
  <si>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</si>
  <si>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</si>
  <si>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</si>
  <si>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</si>
  <si>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</si>
  <si>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</si>
  <si>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</si>
  <si>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</si>
  <si>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</si>
  <si>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</si>
  <si>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</si>
  <si>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</si>
  <si>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</si>
  <si>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</si>
  <si>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</si>
  <si>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</si>
  <si>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</si>
  <si>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</si>
  <si>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</si>
  <si>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</si>
  <si>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</si>
  <si>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</si>
  <si>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</si>
  <si>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</si>
  <si>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</si>
  <si>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</si>
  <si>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</si>
  <si>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</si>
  <si>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</si>
  <si>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</si>
  <si>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</si>
  <si>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</si>
  <si>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</si>
  <si>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</si>
  <si>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</si>
  <si>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</si>
  <si>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</si>
  <si>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</si>
  <si>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</si>
  <si>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</si>
  <si>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</si>
  <si>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</si>
  <si>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</si>
  <si>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</si>
  <si>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</si>
  <si>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</si>
  <si>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</si>
  <si>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</si>
  <si>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</si>
  <si>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</si>
  <si>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</si>
  <si>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</si>
  <si>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</si>
  <si>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</si>
  <si>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</si>
  <si>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</si>
  <si>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</si>
  <si>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</si>
  <si>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</si>
  <si>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</si>
  <si>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</si>
  <si>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</si>
  <si>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</si>
  <si>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</si>
  <si>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</si>
  <si>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</si>
  <si>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</si>
  <si>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</si>
  <si>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</si>
  <si>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</si>
  <si>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</si>
  <si>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</si>
  <si>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</si>
  <si>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</si>
  <si>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</si>
  <si>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</si>
  <si>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</si>
  <si>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</si>
  <si>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</si>
  <si>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</si>
  <si>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</si>
  <si>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</si>
  <si>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</si>
  <si>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</si>
  <si>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</si>
  <si>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</si>
  <si>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</si>
  <si>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</si>
  <si>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</si>
  <si>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</si>
  <si>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</si>
  <si>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</si>
  <si>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</si>
  <si>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</si>
  <si>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</si>
  <si>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</si>
  <si>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</si>
  <si>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</si>
  <si>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</si>
  <si>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</si>
  <si>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</si>
  <si>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</si>
  <si>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</si>
  <si>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</si>
  <si>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</si>
  <si>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</si>
  <si>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</si>
  <si>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</si>
  <si>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</si>
  <si>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</si>
  <si>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</si>
  <si>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</si>
  <si>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</si>
  <si>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</si>
  <si>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</si>
  <si>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</si>
  <si>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</si>
  <si>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</si>
  <si>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</si>
  <si>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</si>
  <si>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</si>
  <si>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</si>
  <si>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</si>
  <si>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</si>
  <si>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</si>
  <si>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</si>
  <si>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</si>
  <si>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</si>
  <si>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</si>
  <si>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</si>
  <si>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</si>
  <si>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</si>
  <si>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</si>
  <si>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</si>
  <si>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</si>
  <si>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</si>
  <si>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</si>
  <si>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</si>
  <si>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</si>
  <si>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</si>
  <si>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</si>
  <si>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</si>
  <si>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</si>
  <si>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</si>
  <si>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</si>
  <si>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</si>
  <si>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</si>
  <si>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</si>
  <si>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</si>
  <si>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</si>
  <si>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</si>
  <si>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</si>
  <si>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</si>
  <si>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</si>
  <si>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</si>
  <si>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</si>
  <si>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</si>
  <si>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</si>
  <si>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</si>
  <si>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</si>
  <si>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</si>
  <si>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</si>
  <si>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</si>
  <si>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</si>
  <si>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</si>
  <si>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</si>
  <si>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</si>
  <si>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</si>
  <si>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</si>
  <si>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</si>
  <si>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</si>
  <si>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</si>
  <si>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</si>
  <si>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</si>
  <si>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</si>
  <si>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</si>
  <si>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</si>
  <si>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</si>
  <si>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</si>
  <si>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</si>
  <si>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</si>
  <si>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</si>
  <si>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</si>
  <si>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</si>
  <si>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</si>
  <si>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</si>
  <si>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</si>
  <si>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</si>
  <si>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</si>
  <si>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</si>
  <si>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</si>
  <si>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</si>
  <si>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</si>
  <si>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</si>
  <si>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</si>
  <si>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</si>
  <si>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</si>
  <si>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</si>
  <si>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</si>
  <si>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</si>
  <si>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</si>
  <si>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</si>
  <si>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</si>
  <si>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</si>
  <si>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</si>
  <si>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</si>
  <si>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</si>
  <si>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</si>
  <si>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</si>
  <si>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</si>
  <si>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</si>
  <si>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</si>
  <si>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</si>
  <si>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</si>
  <si>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</si>
  <si>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</si>
  <si>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</si>
  <si>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</si>
  <si>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</si>
  <si>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</si>
  <si>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</si>
  <si>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</si>
  <si>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</si>
  <si>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</si>
  <si>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</si>
  <si>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</si>
  <si>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</si>
  <si>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</si>
  <si>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</si>
  <si>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</si>
  <si>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</si>
  <si>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</si>
  <si>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</si>
  <si>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</si>
  <si>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</si>
  <si>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</si>
  <si>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</si>
  <si>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</si>
  <si>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</si>
  <si>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</si>
  <si>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</si>
  <si>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</si>
  <si>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</si>
  <si>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</si>
  <si>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</si>
  <si>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</si>
  <si>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</si>
  <si>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</si>
  <si>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</si>
  <si>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</si>
  <si>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</si>
  <si>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</si>
  <si>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</si>
  <si>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</si>
  <si>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</si>
  <si>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</si>
  <si>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</si>
  <si>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</si>
  <si>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</si>
  <si>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</si>
  <si>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</si>
  <si>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</si>
  <si>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</si>
  <si>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</si>
  <si>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</si>
  <si>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</si>
  <si>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</si>
  <si>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</si>
  <si>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</si>
  <si>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</si>
  <si>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</si>
  <si>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</si>
  <si>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</si>
  <si>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</si>
  <si>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</si>
  <si>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</si>
  <si>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</si>
  <si>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</si>
  <si>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</si>
  <si>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</si>
  <si>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</si>
  <si>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</si>
  <si>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</si>
  <si>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</si>
  <si>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</si>
  <si>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</si>
  <si>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</si>
  <si>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</si>
  <si>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</si>
  <si>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</si>
  <si>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</si>
  <si>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</si>
  <si>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</si>
  <si>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</si>
  <si>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</si>
  <si>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</si>
  <si>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</si>
  <si>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</si>
  <si>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</si>
  <si>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</si>
  <si>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</si>
  <si>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</si>
  <si>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</si>
  <si>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</si>
  <si>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</si>
  <si>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</si>
  <si>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</si>
  <si>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</si>
  <si>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</si>
  <si>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</si>
  <si>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</si>
  <si>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</si>
  <si>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</si>
  <si>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</si>
  <si>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</si>
  <si>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</si>
  <si>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</si>
  <si>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</si>
  <si>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</si>
  <si>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</si>
  <si>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</si>
  <si>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</si>
  <si>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</si>
  <si>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</si>
  <si>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</si>
  <si>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</si>
  <si>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</si>
  <si>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</si>
  <si>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</si>
  <si>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</si>
  <si>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</si>
  <si>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</si>
  <si>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</si>
  <si>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</si>
  <si>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</si>
  <si>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</si>
  <si>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</si>
  <si>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</si>
  <si>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</si>
  <si>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</si>
  <si>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</si>
  <si>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</si>
  <si>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</si>
  <si>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</si>
  <si>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</si>
  <si>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</si>
  <si>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</si>
  <si>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</si>
  <si>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</si>
  <si>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</si>
  <si>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</si>
  <si>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</si>
  <si>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</si>
  <si>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</si>
  <si>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</si>
  <si>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</si>
  <si>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</si>
  <si>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</si>
  <si>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</si>
  <si>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</si>
  <si>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</si>
  <si>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</si>
  <si>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</si>
  <si>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</si>
  <si>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</si>
  <si>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</si>
  <si>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</si>
  <si>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</si>
  <si>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</si>
  <si>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</si>
  <si>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</si>
  <si>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</si>
  <si>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</si>
  <si>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</si>
  <si>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</si>
  <si>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</si>
  <si>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</si>
  <si>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</si>
  <si>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</si>
  <si>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</si>
  <si>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</si>
  <si>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</si>
  <si>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</si>
  <si>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</si>
  <si>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</si>
  <si>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</si>
  <si>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</si>
  <si>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</si>
  <si>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</si>
  <si>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</si>
  <si>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</si>
  <si>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</si>
  <si>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</si>
  <si>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</si>
  <si>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</si>
  <si>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</si>
  <si>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</si>
  <si>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</si>
  <si>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</si>
  <si>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</si>
  <si>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</si>
  <si>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</si>
  <si>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</si>
  <si>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</si>
  <si>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</si>
  <si>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</si>
  <si>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</si>
  <si>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</si>
  <si>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</si>
  <si>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</si>
  <si>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</si>
  <si>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</si>
  <si>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</si>
  <si>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</si>
  <si>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</si>
  <si>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</si>
  <si>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</si>
  <si>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</si>
  <si>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</si>
  <si>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</si>
  <si>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</si>
  <si>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</si>
  <si>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</si>
  <si>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</si>
  <si>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</si>
  <si>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</si>
  <si>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</si>
  <si>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</si>
  <si>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</si>
  <si>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</si>
  <si>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</si>
  <si>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</si>
  <si>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</si>
  <si>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</si>
  <si>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</si>
  <si>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</si>
  <si>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</si>
  <si>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</si>
  <si>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</si>
  <si>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</si>
  <si>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</si>
  <si>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</si>
  <si>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</si>
  <si>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</si>
  <si>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</si>
  <si>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</si>
  <si>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</si>
  <si>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</si>
  <si>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</si>
  <si>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</si>
  <si>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</si>
  <si>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</si>
  <si>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</si>
  <si>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</si>
  <si>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</si>
  <si>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</si>
  <si>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</si>
  <si>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</si>
  <si>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</si>
  <si>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</si>
  <si>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</si>
  <si>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</si>
  <si>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</si>
  <si>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</si>
  <si>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</si>
  <si>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</si>
  <si>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</si>
  <si>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</si>
  <si>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</si>
  <si>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</si>
  <si>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</si>
  <si>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</si>
  <si>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</si>
  <si>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</si>
  <si>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</si>
  <si>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</si>
  <si>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</si>
  <si>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</si>
  <si>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</si>
  <si>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</si>
  <si>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</si>
  <si>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</si>
  <si>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</si>
  <si>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</si>
  <si>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</si>
  <si>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</si>
  <si>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</si>
  <si>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</si>
  <si>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</si>
  <si>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</si>
  <si>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</si>
  <si>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</si>
  <si>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</si>
  <si>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</si>
  <si>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</si>
  <si>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</si>
  <si>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</si>
  <si>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</si>
  <si>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</si>
  <si>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</si>
  <si>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</si>
  <si>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</si>
  <si>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</si>
  <si>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</si>
  <si>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</si>
  <si>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</si>
  <si>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</si>
  <si>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</si>
  <si>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</si>
  <si>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</si>
  <si>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</si>
  <si>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</si>
  <si>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</si>
  <si>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</si>
  <si>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</si>
  <si>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</si>
  <si>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</si>
  <si>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</si>
  <si>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</si>
  <si>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</si>
  <si>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</si>
  <si>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</si>
  <si>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</si>
  <si>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</si>
  <si>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</si>
  <si>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</si>
  <si>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</si>
  <si>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</si>
  <si>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</si>
  <si>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</si>
  <si>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</si>
  <si>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</si>
  <si>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</si>
  <si>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</si>
  <si>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</si>
  <si>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</si>
  <si>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</si>
  <si>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</si>
  <si>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</si>
  <si>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</si>
  <si>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</si>
  <si>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</si>
  <si>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</si>
  <si>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</si>
  <si>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</si>
  <si>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</si>
  <si>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</si>
  <si>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</si>
  <si>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</si>
  <si>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</si>
  <si>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</si>
  <si>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</si>
  <si>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</si>
  <si>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</si>
  <si>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</si>
  <si>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</si>
  <si>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</si>
  <si>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</si>
  <si>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</si>
  <si>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</si>
  <si>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</si>
  <si>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</si>
  <si>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</si>
  <si>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</si>
  <si>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</si>
  <si>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</si>
  <si>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</si>
  <si>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</si>
  <si>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</si>
  <si>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</si>
  <si>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</si>
  <si>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</si>
  <si>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</si>
  <si>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</si>
  <si>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</si>
  <si>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</si>
  <si>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</si>
  <si>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</si>
  <si>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</si>
  <si>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</si>
  <si>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</si>
  <si>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</si>
  <si>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</si>
  <si>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</si>
  <si>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</si>
  <si>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</si>
  <si>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</si>
  <si>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</si>
  <si>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</si>
  <si>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</si>
  <si>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</si>
  <si>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</si>
  <si>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</si>
  <si>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</si>
  <si>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</si>
  <si>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</si>
  <si>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</si>
  <si>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</si>
  <si>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</si>
  <si>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</si>
  <si>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</si>
  <si>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</si>
  <si>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</si>
  <si>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</si>
  <si>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</si>
  <si>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</si>
  <si>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</si>
  <si>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</si>
  <si>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</si>
  <si>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</si>
  <si>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</si>
  <si>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</si>
  <si>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</si>
  <si>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</si>
  <si>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</si>
  <si>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</si>
  <si>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</si>
  <si>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</si>
  <si>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</si>
  <si>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</si>
  <si>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</si>
  <si>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</si>
  <si>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</si>
  <si>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</si>
  <si>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</si>
  <si>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</si>
  <si>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</si>
  <si>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</si>
  <si>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</si>
  <si>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</si>
  <si>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</si>
  <si>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</si>
  <si>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</si>
  <si>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</si>
  <si>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</si>
  <si>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</si>
  <si>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</si>
  <si>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</si>
  <si>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</si>
  <si>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</si>
  <si>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</si>
  <si>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</si>
  <si>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</si>
  <si>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</si>
  <si>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</si>
  <si>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</si>
  <si>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</si>
  <si>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</si>
  <si>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</si>
  <si>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</si>
  <si>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</si>
  <si>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</si>
  <si>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</si>
  <si>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</si>
  <si>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</si>
  <si>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</si>
  <si>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</si>
  <si>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</si>
  <si>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</si>
  <si>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</si>
  <si>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</si>
  <si>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</si>
  <si>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</si>
  <si>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</si>
  <si>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</si>
  <si>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</si>
  <si>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</si>
  <si>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</si>
  <si>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</si>
  <si>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</si>
  <si>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</si>
  <si>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</si>
  <si>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</si>
  <si>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</si>
  <si>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</si>
  <si>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</si>
  <si>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</si>
  <si>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</si>
  <si>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</si>
  <si>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</si>
  <si>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</si>
  <si>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</si>
  <si>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</si>
  <si>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</si>
  <si>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</si>
  <si>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</si>
  <si>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</si>
  <si>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</si>
  <si>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</si>
  <si>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</si>
  <si>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</si>
  <si>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</si>
  <si>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</si>
  <si>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</si>
  <si>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</si>
  <si>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</si>
  <si>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</si>
  <si>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</si>
  <si>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</si>
  <si>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</si>
  <si>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</si>
  <si>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</si>
  <si>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</si>
  <si>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</si>
  <si>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</si>
  <si>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</si>
  <si>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</si>
  <si>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</si>
  <si>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</si>
  <si>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</si>
  <si>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</si>
  <si>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</si>
  <si>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</si>
  <si>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</si>
  <si>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</si>
  <si>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</si>
  <si>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</si>
  <si>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</si>
  <si>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</si>
  <si>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</si>
  <si>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</si>
  <si>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</si>
  <si>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</si>
  <si>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</si>
  <si>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Cèdre de l'Atlas_F2_Classique_INRA_</t>
  </si>
  <si>
    <t>Chêne sessile_F2_Classique_Guide chênaie atlantique_</t>
  </si>
  <si>
    <t>Douglas_F2_Entree 17-18m, densité haute_National_</t>
  </si>
  <si>
    <t>Pin Maritime_F2_Classique_GS Pineraies des plaines du Centre et du Nord Ouest_</t>
  </si>
  <si>
    <t>CAT_900</t>
  </si>
  <si>
    <t>QPE_362</t>
  </si>
  <si>
    <t>PME-VG-007</t>
  </si>
  <si>
    <t>PPA-VG-007</t>
  </si>
  <si>
    <t>ABO_VG_001</t>
  </si>
  <si>
    <t>ACE_VG_001</t>
  </si>
  <si>
    <t>QRU_903 et chêne Hongrie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</si>
</sst>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10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4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82129"/>
          <a:ext cx="11307849" cy="5765053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4.5" zeroHeight="1" x14ac:dyDescent="0.35"/>
  <cols>
    <col min="1" max="15" width="11.54296875" customWidth="1"/>
    <col min="16" max="16384" width="11.54296875" hidden="1"/>
  </cols>
  <sheetData>
    <row r="1" spans="1:15" ht="14.5" customHeight="1" x14ac:dyDescent="0.35">
      <c r="A1" s="388" t="s">
        <v>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ht="14.5" customHeight="1" x14ac:dyDescent="0.3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</row>
    <row r="3" spans="1:15" x14ac:dyDescent="0.35">
      <c r="A3" s="389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</row>
    <row r="4" spans="1:15" x14ac:dyDescent="0.35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</row>
    <row r="5" spans="1:15" x14ac:dyDescent="0.35">
      <c r="A5" s="389"/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</row>
    <row r="6" spans="1:15" x14ac:dyDescent="0.35">
      <c r="A6" s="389"/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</row>
    <row r="7" spans="1:15" x14ac:dyDescent="0.35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</row>
    <row r="8" spans="1:15" x14ac:dyDescent="0.35">
      <c r="A8" s="389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</row>
    <row r="9" spans="1:15" x14ac:dyDescent="0.35">
      <c r="A9" s="389"/>
      <c r="B9" s="389"/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</row>
    <row r="10" spans="1:15" x14ac:dyDescent="0.35">
      <c r="A10" s="389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</row>
    <row r="11" spans="1:15" x14ac:dyDescent="0.35">
      <c r="A11" s="389"/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</row>
    <row r="12" spans="1:15" x14ac:dyDescent="0.35">
      <c r="A12" s="389"/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</row>
    <row r="13" spans="1:15" x14ac:dyDescent="0.35">
      <c r="A13" s="389"/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</row>
    <row r="14" spans="1:15" x14ac:dyDescent="0.35">
      <c r="A14" s="389"/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</row>
    <row r="15" spans="1:15" x14ac:dyDescent="0.35">
      <c r="A15" s="389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</row>
    <row r="16" spans="1:15" x14ac:dyDescent="0.35">
      <c r="A16" s="389"/>
      <c r="B16" s="389"/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</row>
    <row r="17" spans="1:15" x14ac:dyDescent="0.35">
      <c r="A17" s="389"/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</row>
    <row r="18" spans="1:15" x14ac:dyDescent="0.35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89"/>
      <c r="O18" s="389"/>
    </row>
    <row r="19" spans="1:15" x14ac:dyDescent="0.35">
      <c r="A19" s="389"/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89"/>
      <c r="N19" s="389"/>
      <c r="O19" s="389"/>
    </row>
    <row r="20" spans="1:15" x14ac:dyDescent="0.35">
      <c r="A20" s="389"/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</row>
    <row r="21" spans="1:15" x14ac:dyDescent="0.35">
      <c r="A21" s="389"/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</row>
    <row r="22" spans="1:15" x14ac:dyDescent="0.35">
      <c r="A22" s="389"/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</row>
    <row r="23" spans="1:15" x14ac:dyDescent="0.35">
      <c r="A23" s="389"/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</row>
    <row r="24" spans="1:15" x14ac:dyDescent="0.35">
      <c r="A24" s="389"/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</row>
    <row r="25" spans="1:15" x14ac:dyDescent="0.35">
      <c r="A25" s="389"/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</row>
    <row r="26" spans="1:15" x14ac:dyDescent="0.35">
      <c r="A26" s="389"/>
      <c r="B26" s="389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</row>
    <row r="27" spans="1:15" x14ac:dyDescent="0.35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</row>
    <row r="28" spans="1:15" x14ac:dyDescent="0.35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</row>
    <row r="29" spans="1:15" x14ac:dyDescent="0.35">
      <c r="A29" s="389"/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</row>
    <row r="30" spans="1:15" x14ac:dyDescent="0.35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</row>
    <row r="31" spans="1:15" x14ac:dyDescent="0.35">
      <c r="A31" s="389"/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</row>
    <row r="32" spans="1:15" x14ac:dyDescent="0.35">
      <c r="A32" s="389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</row>
    <row r="33" spans="1:15" x14ac:dyDescent="0.35">
      <c r="A33" s="389"/>
      <c r="B33" s="389"/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</row>
    <row r="34" spans="1:15" x14ac:dyDescent="0.35">
      <c r="A34" s="389"/>
      <c r="B34" s="389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</row>
    <row r="35" spans="1:15" x14ac:dyDescent="0.35">
      <c r="A35" s="389"/>
      <c r="B35" s="389"/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18" width="10.81640625" style="264"/>
    <col min="19" max="19" width="19.1796875" style="264" bestFit="1" customWidth="1"/>
    <col min="20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str">
        <f>LBC!$B$96</f>
        <v>Sapin de Céphalonie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0.11994259624540761</v>
      </c>
      <c r="J8" s="268">
        <f>+VLOOKUP('Autres sources3'!$A$8,'Coef Feuillus divers'!$G$2:$AA$228,10,FALSE)</f>
        <v>0.35638887800000002</v>
      </c>
      <c r="K8" s="268">
        <f>+VLOOKUP('Autres sources3'!$A$8,'Coef Feuillus divers'!$G$2:$AA$228,11,FALSE)</f>
        <v>1.7559231923802501</v>
      </c>
      <c r="L8" s="268">
        <f>+VLOOKUP('Autres sources3'!$A$8,'Coef Feuillus divers'!$G$2:$AA$228,12,FALSE)</f>
        <v>1.73453652052958E-3</v>
      </c>
      <c r="M8" s="274">
        <f>+I8*C8</f>
        <v>131.93685586994837</v>
      </c>
      <c r="N8" s="274">
        <f>+IF(D8="av",0,E8*I8)</f>
        <v>0</v>
      </c>
      <c r="O8" s="277">
        <f>+VLOOKUP(A8,'Coef Feuillus divers'!$G$2:$AA$228,21,FALSE)</f>
        <v>0.36000000000000004</v>
      </c>
      <c r="P8" s="274">
        <f>+M8*O8</f>
        <v>47.49726811318142</v>
      </c>
      <c r="Q8" s="274">
        <f>EXP(-1.0587+0.8836*LN(P8)+0.284)</f>
        <v>13.965499299161845</v>
      </c>
      <c r="R8" s="274">
        <f>+Q8+P8</f>
        <v>61.462767412343268</v>
      </c>
      <c r="S8" s="274" t="str">
        <f>+_xlfn.CONCAT(A8,B8,D8)</f>
        <v>Sapin de Céphalonie12av</v>
      </c>
      <c r="T8" s="274">
        <f>+R8*0.475*44/12</f>
        <v>107.04765324316452</v>
      </c>
    </row>
    <row r="9" spans="1:20" x14ac:dyDescent="0.35">
      <c r="A9" s="268" t="str">
        <f>LBC!$B$96</f>
        <v>Sapin de Céphalonie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0.11994259624540761</v>
      </c>
      <c r="J9" s="268">
        <f>+VLOOKUP('Autres sources3'!$A$8,'Coef Feuillus divers'!$G$2:$AA$228,10,FALSE)</f>
        <v>0.35638887800000002</v>
      </c>
      <c r="K9" s="268">
        <f>+VLOOKUP('Autres sources3'!$A$8,'Coef Feuillus divers'!$G$2:$AA$228,11,FALSE)</f>
        <v>1.7559231923802501</v>
      </c>
      <c r="L9" s="268">
        <f>+VLOOKUP('Autres sources3'!$A$8,'Coef Feuillus divers'!$G$2:$AA$228,12,FALSE)</f>
        <v>1.73453652052958E-3</v>
      </c>
      <c r="M9" s="274">
        <f t="shared" ref="M9:M25" si="0">+I9*C9</f>
        <v>95.954076996326094</v>
      </c>
      <c r="N9" s="274">
        <f t="shared" ref="N9:N25" si="1">+IF(D9="av",0,E9*I9)</f>
        <v>35.98277887362228</v>
      </c>
      <c r="O9" s="277">
        <f>+VLOOKUP(A9,'Coef Feuillus divers'!$G$2:$AA$228,21,FALSE)</f>
        <v>0.36000000000000004</v>
      </c>
      <c r="P9" s="274">
        <f t="shared" ref="P9:P25" si="2">+M9*O9</f>
        <v>34.543467718677398</v>
      </c>
      <c r="Q9" s="274">
        <f t="shared" ref="Q9:Q25" si="3">EXP(-1.0587+0.8836*LN(P9)+0.284)</f>
        <v>10.540281342054648</v>
      </c>
      <c r="R9" s="274">
        <f t="shared" ref="R9:R25" si="4">+Q9+P9</f>
        <v>45.083749060732046</v>
      </c>
      <c r="S9" s="274" t="str">
        <f t="shared" ref="S9:S25" si="5">+_xlfn.CONCAT(A9,B9,D9)</f>
        <v>Sapin de Céphalonie12ap</v>
      </c>
      <c r="T9" s="274">
        <f t="shared" ref="T9:T25" si="6">+R9*0.475*44/12</f>
        <v>78.520862947441643</v>
      </c>
    </row>
    <row r="10" spans="1:20" x14ac:dyDescent="0.35">
      <c r="A10" s="268" t="str">
        <f>LBC!$B$96</f>
        <v>Sapin de Céphalonie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0.23969059174751381</v>
      </c>
      <c r="J10" s="268">
        <f>+VLOOKUP('Autres sources3'!$A$8,'Coef Feuillus divers'!$G$2:$AA$228,10,FALSE)</f>
        <v>0.35638887800000002</v>
      </c>
      <c r="K10" s="268">
        <f>+VLOOKUP('Autres sources3'!$A$8,'Coef Feuillus divers'!$G$2:$AA$228,11,FALSE)</f>
        <v>1.7559231923802501</v>
      </c>
      <c r="L10" s="268">
        <f>+VLOOKUP('Autres sources3'!$A$8,'Coef Feuillus divers'!$G$2:$AA$228,12,FALSE)</f>
        <v>1.73453652052958E-3</v>
      </c>
      <c r="M10" s="274">
        <f t="shared" si="0"/>
        <v>191.75247339801103</v>
      </c>
      <c r="N10" s="274">
        <f t="shared" si="1"/>
        <v>0</v>
      </c>
      <c r="O10" s="277">
        <f>+VLOOKUP(A10,'Coef Feuillus divers'!$G$2:$AA$228,21,FALSE)</f>
        <v>0.36000000000000004</v>
      </c>
      <c r="P10" s="274">
        <f t="shared" si="2"/>
        <v>69.030890423283978</v>
      </c>
      <c r="Q10" s="274">
        <f t="shared" si="3"/>
        <v>19.432598587385279</v>
      </c>
      <c r="R10" s="274">
        <f t="shared" si="4"/>
        <v>88.463489010669264</v>
      </c>
      <c r="S10" s="274" t="str">
        <f t="shared" si="5"/>
        <v>Sapin de Céphalonie16av</v>
      </c>
      <c r="T10" s="274">
        <f t="shared" si="6"/>
        <v>154.07391002691563</v>
      </c>
    </row>
    <row r="11" spans="1:20" x14ac:dyDescent="0.35">
      <c r="A11" s="268" t="str">
        <f>LBC!$B$96</f>
        <v>Sapin de Céphalonie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0.23969059174751381</v>
      </c>
      <c r="J11" s="268">
        <f>+VLOOKUP('Autres sources3'!$A$8,'Coef Feuillus divers'!$G$2:$AA$228,10,FALSE)</f>
        <v>0.35638887800000002</v>
      </c>
      <c r="K11" s="268">
        <f>+VLOOKUP('Autres sources3'!$A$8,'Coef Feuillus divers'!$G$2:$AA$228,11,FALSE)</f>
        <v>1.7559231923802501</v>
      </c>
      <c r="L11" s="268">
        <f>+VLOOKUP('Autres sources3'!$A$8,'Coef Feuillus divers'!$G$2:$AA$228,12,FALSE)</f>
        <v>1.73453652052958E-3</v>
      </c>
      <c r="M11" s="274">
        <f t="shared" si="0"/>
        <v>143.81435504850828</v>
      </c>
      <c r="N11" s="274">
        <f t="shared" si="1"/>
        <v>47.938118349502759</v>
      </c>
      <c r="O11" s="277">
        <f>+VLOOKUP(A11,'Coef Feuillus divers'!$G$2:$AA$228,21,FALSE)</f>
        <v>0.36000000000000004</v>
      </c>
      <c r="P11" s="274">
        <f t="shared" si="2"/>
        <v>51.773167817462983</v>
      </c>
      <c r="Q11" s="274">
        <f t="shared" si="3"/>
        <v>15.070755079827771</v>
      </c>
      <c r="R11" s="274">
        <f t="shared" si="4"/>
        <v>66.843922897290753</v>
      </c>
      <c r="S11" s="274" t="str">
        <f t="shared" si="5"/>
        <v>Sapin de Céphalonie16ap</v>
      </c>
      <c r="T11" s="274">
        <f t="shared" si="6"/>
        <v>116.41983237944805</v>
      </c>
    </row>
    <row r="12" spans="1:20" x14ac:dyDescent="0.35">
      <c r="A12" s="268" t="str">
        <f>LBC!$B$96</f>
        <v>Sapin de Céphalonie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0.41627245907058796</v>
      </c>
      <c r="J12" s="268">
        <f>+VLOOKUP('Autres sources3'!$A$8,'Coef Feuillus divers'!$G$2:$AA$228,10,FALSE)</f>
        <v>0.35638887800000002</v>
      </c>
      <c r="K12" s="268">
        <f>+VLOOKUP('Autres sources3'!$A$8,'Coef Feuillus divers'!$G$2:$AA$228,11,FALSE)</f>
        <v>1.7559231923802501</v>
      </c>
      <c r="L12" s="268">
        <f>+VLOOKUP('Autres sources3'!$A$8,'Coef Feuillus divers'!$G$2:$AA$228,12,FALSE)</f>
        <v>1.73453652052958E-3</v>
      </c>
      <c r="M12" s="274">
        <f t="shared" si="0"/>
        <v>249.76347544235279</v>
      </c>
      <c r="N12" s="274">
        <f t="shared" si="1"/>
        <v>0</v>
      </c>
      <c r="O12" s="277">
        <f>+VLOOKUP(A12,'Coef Feuillus divers'!$G$2:$AA$228,21,FALSE)</f>
        <v>0.36000000000000004</v>
      </c>
      <c r="P12" s="274">
        <f t="shared" si="2"/>
        <v>89.914851159247007</v>
      </c>
      <c r="Q12" s="274">
        <f t="shared" si="3"/>
        <v>24.544688012737421</v>
      </c>
      <c r="R12" s="274">
        <f t="shared" si="4"/>
        <v>114.45953917198443</v>
      </c>
      <c r="S12" s="274" t="str">
        <f t="shared" si="5"/>
        <v>Sapin de Céphalonie20av</v>
      </c>
      <c r="T12" s="274">
        <f t="shared" si="6"/>
        <v>199.35036405787287</v>
      </c>
    </row>
    <row r="13" spans="1:20" x14ac:dyDescent="0.35">
      <c r="A13" s="268" t="str">
        <f>LBC!$B$96</f>
        <v>Sapin de Céphalonie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0.41627245907058796</v>
      </c>
      <c r="J13" s="268">
        <f>+VLOOKUP('Autres sources3'!$A$8,'Coef Feuillus divers'!$G$2:$AA$228,10,FALSE)</f>
        <v>0.35638887800000002</v>
      </c>
      <c r="K13" s="268">
        <f>+VLOOKUP('Autres sources3'!$A$8,'Coef Feuillus divers'!$G$2:$AA$228,11,FALSE)</f>
        <v>1.7559231923802501</v>
      </c>
      <c r="L13" s="268">
        <f>+VLOOKUP('Autres sources3'!$A$8,'Coef Feuillus divers'!$G$2:$AA$228,12,FALSE)</f>
        <v>1.73453652052958E-3</v>
      </c>
      <c r="M13" s="274">
        <f t="shared" si="0"/>
        <v>166.50898362823517</v>
      </c>
      <c r="N13" s="274">
        <f t="shared" si="1"/>
        <v>83.254491814117586</v>
      </c>
      <c r="O13" s="277">
        <f>+VLOOKUP(A13,'Coef Feuillus divers'!$G$2:$AA$228,21,FALSE)</f>
        <v>0.36000000000000004</v>
      </c>
      <c r="P13" s="274">
        <f t="shared" si="2"/>
        <v>59.943234106164667</v>
      </c>
      <c r="Q13" s="274">
        <f t="shared" si="3"/>
        <v>17.153916022954039</v>
      </c>
      <c r="R13" s="274">
        <f t="shared" si="4"/>
        <v>77.097150129118702</v>
      </c>
      <c r="S13" s="274" t="str">
        <f t="shared" si="5"/>
        <v>Sapin de Céphalonie20ap</v>
      </c>
      <c r="T13" s="274">
        <f t="shared" si="6"/>
        <v>134.27753647488171</v>
      </c>
    </row>
    <row r="14" spans="1:20" x14ac:dyDescent="0.35">
      <c r="A14" s="268" t="str">
        <f>LBC!$B$96</f>
        <v>Sapin de Céphalonie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0.65971404857759319</v>
      </c>
      <c r="J14" s="268">
        <f>+VLOOKUP('Autres sources3'!$A$8,'Coef Feuillus divers'!$G$2:$AA$228,10,FALSE)</f>
        <v>0.35638887800000002</v>
      </c>
      <c r="K14" s="268">
        <f>+VLOOKUP('Autres sources3'!$A$8,'Coef Feuillus divers'!$G$2:$AA$228,11,FALSE)</f>
        <v>1.7559231923802501</v>
      </c>
      <c r="L14" s="268">
        <f>+VLOOKUP('Autres sources3'!$A$8,'Coef Feuillus divers'!$G$2:$AA$228,12,FALSE)</f>
        <v>1.73453652052958E-3</v>
      </c>
      <c r="M14" s="274">
        <f t="shared" si="0"/>
        <v>263.8856194310373</v>
      </c>
      <c r="N14" s="274">
        <f t="shared" si="1"/>
        <v>0</v>
      </c>
      <c r="O14" s="277">
        <f>+VLOOKUP(A14,'Coef Feuillus divers'!$G$2:$AA$228,21,FALSE)</f>
        <v>0.36000000000000004</v>
      </c>
      <c r="P14" s="274">
        <f t="shared" si="2"/>
        <v>94.998822995173441</v>
      </c>
      <c r="Q14" s="274">
        <f t="shared" si="3"/>
        <v>25.767001816944202</v>
      </c>
      <c r="R14" s="274">
        <f t="shared" si="4"/>
        <v>120.76582481211764</v>
      </c>
      <c r="S14" s="274" t="str">
        <f t="shared" si="5"/>
        <v>Sapin de Céphalonie25av</v>
      </c>
      <c r="T14" s="274">
        <f t="shared" si="6"/>
        <v>210.33381154777155</v>
      </c>
    </row>
    <row r="15" spans="1:20" x14ac:dyDescent="0.35">
      <c r="A15" s="268" t="str">
        <f>LBC!$B$96</f>
        <v>Sapin de Céphalonie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0.65971404857759319</v>
      </c>
      <c r="J15" s="268">
        <f>+VLOOKUP('Autres sources3'!$A$8,'Coef Feuillus divers'!$G$2:$AA$228,10,FALSE)</f>
        <v>0.35638887800000002</v>
      </c>
      <c r="K15" s="268">
        <f>+VLOOKUP('Autres sources3'!$A$8,'Coef Feuillus divers'!$G$2:$AA$228,11,FALSE)</f>
        <v>1.7559231923802501</v>
      </c>
      <c r="L15" s="268">
        <f>+VLOOKUP('Autres sources3'!$A$8,'Coef Feuillus divers'!$G$2:$AA$228,12,FALSE)</f>
        <v>1.73453652052958E-3</v>
      </c>
      <c r="M15" s="274">
        <f t="shared" si="0"/>
        <v>184.7199336017261</v>
      </c>
      <c r="N15" s="274">
        <f t="shared" si="1"/>
        <v>79.165685829311187</v>
      </c>
      <c r="O15" s="277">
        <f>+VLOOKUP(A15,'Coef Feuillus divers'!$G$2:$AA$228,21,FALSE)</f>
        <v>0.36000000000000004</v>
      </c>
      <c r="P15" s="274">
        <f t="shared" si="2"/>
        <v>66.499176096621397</v>
      </c>
      <c r="Q15" s="274">
        <f t="shared" si="3"/>
        <v>18.801500744825262</v>
      </c>
      <c r="R15" s="274">
        <f t="shared" si="4"/>
        <v>85.300676841446659</v>
      </c>
      <c r="S15" s="274" t="str">
        <f t="shared" si="5"/>
        <v>Sapin de Céphalonie25ap</v>
      </c>
      <c r="T15" s="274">
        <f t="shared" si="6"/>
        <v>148.56534549885291</v>
      </c>
    </row>
    <row r="16" spans="1:20" x14ac:dyDescent="0.35">
      <c r="A16" s="268" t="str">
        <f>LBC!$B$96</f>
        <v>Sapin de Céphalonie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0.71574745562035957</v>
      </c>
      <c r="J16" s="268">
        <f>+VLOOKUP('Autres sources3'!$A$8,'Coef Feuillus divers'!$G$2:$AA$228,10,FALSE)</f>
        <v>0.35638887800000002</v>
      </c>
      <c r="K16" s="268">
        <f>+VLOOKUP('Autres sources3'!$A$8,'Coef Feuillus divers'!$G$2:$AA$228,11,FALSE)</f>
        <v>1.7559231923802501</v>
      </c>
      <c r="L16" s="268">
        <f>+VLOOKUP('Autres sources3'!$A$8,'Coef Feuillus divers'!$G$2:$AA$228,12,FALSE)</f>
        <v>1.73453652052958E-3</v>
      </c>
      <c r="M16" s="274">
        <f t="shared" si="0"/>
        <v>200.40928757370068</v>
      </c>
      <c r="N16" s="274">
        <f t="shared" si="1"/>
        <v>0</v>
      </c>
      <c r="O16" s="277">
        <f>+VLOOKUP(A16,'Coef Feuillus divers'!$G$2:$AA$228,21,FALSE)</f>
        <v>0.36000000000000004</v>
      </c>
      <c r="P16" s="274">
        <f t="shared" si="2"/>
        <v>72.147343526532254</v>
      </c>
      <c r="Q16" s="274">
        <f t="shared" si="3"/>
        <v>20.205777281810715</v>
      </c>
      <c r="R16" s="274">
        <f t="shared" si="4"/>
        <v>92.353120808342965</v>
      </c>
      <c r="S16" s="274" t="str">
        <f t="shared" si="5"/>
        <v>Sapin de Céphalonie30av</v>
      </c>
      <c r="T16" s="274">
        <f t="shared" si="6"/>
        <v>160.84835207453065</v>
      </c>
    </row>
    <row r="17" spans="1:20" x14ac:dyDescent="0.35">
      <c r="A17" s="268" t="str">
        <f>LBC!$B$96</f>
        <v>Sapin de Céphalonie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0.71574745562035957</v>
      </c>
      <c r="J17" s="268">
        <f>+VLOOKUP('Autres sources3'!$A$8,'Coef Feuillus divers'!$G$2:$AA$228,10,FALSE)</f>
        <v>0.35638887800000002</v>
      </c>
      <c r="K17" s="268">
        <f>+VLOOKUP('Autres sources3'!$A$8,'Coef Feuillus divers'!$G$2:$AA$228,11,FALSE)</f>
        <v>1.7559231923802501</v>
      </c>
      <c r="L17" s="268">
        <f>+VLOOKUP('Autres sources3'!$A$8,'Coef Feuillus divers'!$G$2:$AA$228,12,FALSE)</f>
        <v>1.73453652052958E-3</v>
      </c>
      <c r="M17" s="274">
        <f t="shared" si="0"/>
        <v>143.14949112407191</v>
      </c>
      <c r="N17" s="274">
        <f t="shared" si="1"/>
        <v>57.259796449628766</v>
      </c>
      <c r="O17" s="277">
        <f>+VLOOKUP(A17,'Coef Feuillus divers'!$G$2:$AA$228,21,FALSE)</f>
        <v>0.36000000000000004</v>
      </c>
      <c r="P17" s="274">
        <f t="shared" si="2"/>
        <v>51.533816804665896</v>
      </c>
      <c r="Q17" s="274">
        <f t="shared" si="3"/>
        <v>15.009175277823752</v>
      </c>
      <c r="R17" s="274">
        <f t="shared" si="4"/>
        <v>66.542992082489647</v>
      </c>
      <c r="S17" s="274" t="str">
        <f t="shared" si="5"/>
        <v>Sapin de Céphalonie30ap</v>
      </c>
      <c r="T17" s="274">
        <f t="shared" si="6"/>
        <v>115.89571121033613</v>
      </c>
    </row>
    <row r="18" spans="1:20" x14ac:dyDescent="0.35">
      <c r="A18" s="268" t="str">
        <f>LBC!$B$96</f>
        <v>Sapin de Céphalonie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1.0565141176002577</v>
      </c>
      <c r="J18" s="268">
        <f>+VLOOKUP('Autres sources3'!$A$8,'Coef Feuillus divers'!$G$2:$AA$228,10,FALSE)</f>
        <v>0.35638887800000002</v>
      </c>
      <c r="K18" s="268">
        <f>+VLOOKUP('Autres sources3'!$A$8,'Coef Feuillus divers'!$G$2:$AA$228,11,FALSE)</f>
        <v>1.7559231923802501</v>
      </c>
      <c r="L18" s="268">
        <f>+VLOOKUP('Autres sources3'!$A$8,'Coef Feuillus divers'!$G$2:$AA$228,12,FALSE)</f>
        <v>1.73453652052958E-3</v>
      </c>
      <c r="M18" s="274">
        <f t="shared" si="0"/>
        <v>211.30282352005153</v>
      </c>
      <c r="N18" s="274">
        <f t="shared" si="1"/>
        <v>0</v>
      </c>
      <c r="O18" s="277">
        <f>+VLOOKUP(A18,'Coef Feuillus divers'!$G$2:$AA$228,21,FALSE)</f>
        <v>0.36000000000000004</v>
      </c>
      <c r="P18" s="274">
        <f t="shared" si="2"/>
        <v>76.06901646721856</v>
      </c>
      <c r="Q18" s="274">
        <f t="shared" si="3"/>
        <v>21.173237933529844</v>
      </c>
      <c r="R18" s="274">
        <f t="shared" si="4"/>
        <v>97.242254400748408</v>
      </c>
      <c r="S18" s="274" t="str">
        <f t="shared" si="5"/>
        <v>Sapin de Céphalonie36av</v>
      </c>
      <c r="T18" s="274">
        <f t="shared" si="6"/>
        <v>169.36359308130346</v>
      </c>
    </row>
    <row r="19" spans="1:20" x14ac:dyDescent="0.35">
      <c r="A19" s="268" t="str">
        <f>LBC!$B$96</f>
        <v>Sapin de Céphalonie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1.0565141176002577</v>
      </c>
      <c r="J19" s="268">
        <f>+VLOOKUP('Autres sources3'!$A$8,'Coef Feuillus divers'!$G$2:$AA$228,10,FALSE)</f>
        <v>0.35638887800000002</v>
      </c>
      <c r="K19" s="268">
        <f>+VLOOKUP('Autres sources3'!$A$8,'Coef Feuillus divers'!$G$2:$AA$228,11,FALSE)</f>
        <v>1.7559231923802501</v>
      </c>
      <c r="L19" s="268">
        <f>+VLOOKUP('Autres sources3'!$A$8,'Coef Feuillus divers'!$G$2:$AA$228,12,FALSE)</f>
        <v>1.73453652052958E-3</v>
      </c>
      <c r="M19" s="274">
        <f t="shared" si="0"/>
        <v>147.91197646403609</v>
      </c>
      <c r="N19" s="274">
        <f t="shared" si="1"/>
        <v>63.39084705601546</v>
      </c>
      <c r="O19" s="277">
        <f>+VLOOKUP(A19,'Coef Feuillus divers'!$G$2:$AA$228,21,FALSE)</f>
        <v>0.36000000000000004</v>
      </c>
      <c r="P19" s="274">
        <f t="shared" si="2"/>
        <v>53.248311527052998</v>
      </c>
      <c r="Q19" s="274">
        <f t="shared" si="3"/>
        <v>15.449552555852412</v>
      </c>
      <c r="R19" s="274">
        <f t="shared" si="4"/>
        <v>68.697864082905411</v>
      </c>
      <c r="S19" s="274" t="str">
        <f t="shared" si="5"/>
        <v>Sapin de Céphalonie36ap</v>
      </c>
      <c r="T19" s="274">
        <f t="shared" si="6"/>
        <v>119.6487799443936</v>
      </c>
    </row>
    <row r="20" spans="1:20" x14ac:dyDescent="0.35">
      <c r="A20" s="268" t="str">
        <f>LBC!$B$96</f>
        <v>Sapin de Céphalonie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1.4871397723969586</v>
      </c>
      <c r="J20" s="268">
        <f>+VLOOKUP('Autres sources3'!$A$8,'Coef Feuillus divers'!$G$2:$AA$228,10,FALSE)</f>
        <v>0.35638887800000002</v>
      </c>
      <c r="K20" s="268">
        <f>+VLOOKUP('Autres sources3'!$A$8,'Coef Feuillus divers'!$G$2:$AA$228,11,FALSE)</f>
        <v>1.7559231923802501</v>
      </c>
      <c r="L20" s="268">
        <f>+VLOOKUP('Autres sources3'!$A$8,'Coef Feuillus divers'!$G$2:$AA$228,12,FALSE)</f>
        <v>1.73453652052958E-3</v>
      </c>
      <c r="M20" s="274">
        <f t="shared" si="0"/>
        <v>208.1995681355742</v>
      </c>
      <c r="N20" s="274">
        <f t="shared" si="1"/>
        <v>0</v>
      </c>
      <c r="O20" s="277">
        <f>+VLOOKUP(A20,'Coef Feuillus divers'!$G$2:$AA$228,21,FALSE)</f>
        <v>0.36000000000000004</v>
      </c>
      <c r="P20" s="274">
        <f t="shared" si="2"/>
        <v>74.951844528806717</v>
      </c>
      <c r="Q20" s="274">
        <f t="shared" si="3"/>
        <v>20.898240717870195</v>
      </c>
      <c r="R20" s="274">
        <f t="shared" si="4"/>
        <v>95.850085246676912</v>
      </c>
      <c r="S20" s="274" t="str">
        <f t="shared" si="5"/>
        <v>Sapin de Céphalonie43av</v>
      </c>
      <c r="T20" s="274">
        <f t="shared" si="6"/>
        <v>166.93889847129563</v>
      </c>
    </row>
    <row r="21" spans="1:20" x14ac:dyDescent="0.35">
      <c r="A21" s="268" t="str">
        <f>LBC!$B$96</f>
        <v>Sapin de Céphalonie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1.4871397723969586</v>
      </c>
      <c r="J21" s="268">
        <f>+VLOOKUP('Autres sources3'!$A$8,'Coef Feuillus divers'!$G$2:$AA$228,10,FALSE)</f>
        <v>0.35638887800000002</v>
      </c>
      <c r="K21" s="268">
        <f>+VLOOKUP('Autres sources3'!$A$8,'Coef Feuillus divers'!$G$2:$AA$228,11,FALSE)</f>
        <v>1.7559231923802501</v>
      </c>
      <c r="L21" s="268">
        <f>+VLOOKUP('Autres sources3'!$A$8,'Coef Feuillus divers'!$G$2:$AA$228,12,FALSE)</f>
        <v>1.73453652052958E-3</v>
      </c>
      <c r="M21" s="274">
        <f t="shared" si="0"/>
        <v>133.84257951572627</v>
      </c>
      <c r="N21" s="274">
        <f t="shared" si="1"/>
        <v>74.356988619847925</v>
      </c>
      <c r="O21" s="277">
        <f>+VLOOKUP(A21,'Coef Feuillus divers'!$G$2:$AA$228,21,FALSE)</f>
        <v>0.36000000000000004</v>
      </c>
      <c r="P21" s="274">
        <f t="shared" si="2"/>
        <v>48.18332862566146</v>
      </c>
      <c r="Q21" s="274">
        <f t="shared" si="3"/>
        <v>14.143590585784427</v>
      </c>
      <c r="R21" s="274">
        <f t="shared" si="4"/>
        <v>62.326919211445883</v>
      </c>
      <c r="S21" s="274" t="str">
        <f t="shared" si="5"/>
        <v>Sapin de Céphalonie43ap</v>
      </c>
      <c r="T21" s="274">
        <f t="shared" si="6"/>
        <v>108.55271762660158</v>
      </c>
    </row>
    <row r="22" spans="1:20" x14ac:dyDescent="0.35">
      <c r="A22" s="268" t="str">
        <f>LBC!$B$96</f>
        <v>Sapin de Céphalonie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2.0174312376034416</v>
      </c>
      <c r="J22" s="268">
        <f>+VLOOKUP('Autres sources3'!$A$8,'Coef Feuillus divers'!$G$2:$AA$228,10,FALSE)</f>
        <v>0.35638887800000002</v>
      </c>
      <c r="K22" s="268">
        <f>+VLOOKUP('Autres sources3'!$A$8,'Coef Feuillus divers'!$G$2:$AA$228,11,FALSE)</f>
        <v>1.7559231923802501</v>
      </c>
      <c r="L22" s="268">
        <f>+VLOOKUP('Autres sources3'!$A$8,'Coef Feuillus divers'!$G$2:$AA$228,12,FALSE)</f>
        <v>1.73453652052958E-3</v>
      </c>
      <c r="M22" s="274">
        <f t="shared" si="0"/>
        <v>181.56881138430975</v>
      </c>
      <c r="N22" s="274">
        <f t="shared" si="1"/>
        <v>0</v>
      </c>
      <c r="O22" s="277">
        <f>+VLOOKUP(A22,'Coef Feuillus divers'!$G$2:$AA$228,21,FALSE)</f>
        <v>0.36000000000000004</v>
      </c>
      <c r="P22" s="274">
        <f t="shared" si="2"/>
        <v>65.364772098351523</v>
      </c>
      <c r="Q22" s="274">
        <f t="shared" si="3"/>
        <v>18.517817665075334</v>
      </c>
      <c r="R22" s="274">
        <f t="shared" si="4"/>
        <v>83.882589763426864</v>
      </c>
      <c r="S22" s="274" t="str">
        <f t="shared" si="5"/>
        <v>Sapin de Céphalonie50av</v>
      </c>
      <c r="T22" s="274">
        <f t="shared" si="6"/>
        <v>146.09551050463514</v>
      </c>
    </row>
    <row r="23" spans="1:20" x14ac:dyDescent="0.35">
      <c r="A23" s="268" t="str">
        <f>LBC!$B$96</f>
        <v>Sapin de Céphalonie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2.0174312376034416</v>
      </c>
      <c r="J23" s="268">
        <f>+VLOOKUP('Autres sources3'!$A$8,'Coef Feuillus divers'!$G$2:$AA$228,10,FALSE)</f>
        <v>0.35638887800000002</v>
      </c>
      <c r="K23" s="268">
        <f>+VLOOKUP('Autres sources3'!$A$8,'Coef Feuillus divers'!$G$2:$AA$228,11,FALSE)</f>
        <v>1.7559231923802501</v>
      </c>
      <c r="L23" s="268">
        <f>+VLOOKUP('Autres sources3'!$A$8,'Coef Feuillus divers'!$G$2:$AA$228,12,FALSE)</f>
        <v>1.73453652052958E-3</v>
      </c>
      <c r="M23" s="274">
        <f t="shared" si="0"/>
        <v>121.04587425620649</v>
      </c>
      <c r="N23" s="274">
        <f t="shared" si="1"/>
        <v>60.522937128103244</v>
      </c>
      <c r="O23" s="277">
        <f>+VLOOKUP(A23,'Coef Feuillus divers'!$G$2:$AA$228,21,FALSE)</f>
        <v>0.36000000000000004</v>
      </c>
      <c r="P23" s="274">
        <f t="shared" si="2"/>
        <v>43.576514732234344</v>
      </c>
      <c r="Q23" s="274">
        <f t="shared" si="3"/>
        <v>12.941826312488944</v>
      </c>
      <c r="R23" s="274">
        <f t="shared" si="4"/>
        <v>56.518341044723286</v>
      </c>
      <c r="S23" s="274" t="str">
        <f t="shared" si="5"/>
        <v>Sapin de Céphalonie50ap</v>
      </c>
      <c r="T23" s="274">
        <f t="shared" si="6"/>
        <v>98.436110652893049</v>
      </c>
    </row>
    <row r="24" spans="1:20" x14ac:dyDescent="0.35">
      <c r="A24" s="268" t="str">
        <f>LBC!$B$96</f>
        <v>Sapin de Céphalonie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2.6571478825494426</v>
      </c>
      <c r="J24" s="268">
        <f>+VLOOKUP('Autres sources3'!$A$8,'Coef Feuillus divers'!$G$2:$AA$228,10,FALSE)</f>
        <v>0.35638887800000002</v>
      </c>
      <c r="K24" s="268">
        <f>+VLOOKUP('Autres sources3'!$A$8,'Coef Feuillus divers'!$G$2:$AA$228,11,FALSE)</f>
        <v>1.7559231923802501</v>
      </c>
      <c r="L24" s="268">
        <f>+VLOOKUP('Autres sources3'!$A$8,'Coef Feuillus divers'!$G$2:$AA$228,12,FALSE)</f>
        <v>1.73453652052958E-3</v>
      </c>
      <c r="M24" s="274">
        <f t="shared" si="0"/>
        <v>159.42887295296654</v>
      </c>
      <c r="N24" s="274">
        <f t="shared" si="1"/>
        <v>0</v>
      </c>
      <c r="O24" s="277">
        <f>+VLOOKUP(A24,'Coef Feuillus divers'!$G$2:$AA$228,21,FALSE)</f>
        <v>0.36000000000000004</v>
      </c>
      <c r="P24" s="274">
        <f t="shared" si="2"/>
        <v>57.394394263067966</v>
      </c>
      <c r="Q24" s="274">
        <f t="shared" si="3"/>
        <v>16.507797565672035</v>
      </c>
      <c r="R24" s="274">
        <f t="shared" si="4"/>
        <v>73.902191828740001</v>
      </c>
      <c r="S24" s="274" t="str">
        <f t="shared" si="5"/>
        <v>Sapin de Céphalonie60av</v>
      </c>
      <c r="T24" s="274">
        <f t="shared" si="6"/>
        <v>128.71298410172216</v>
      </c>
    </row>
    <row r="25" spans="1:20" x14ac:dyDescent="0.35">
      <c r="A25" s="268" t="str">
        <f>LBC!$B$96</f>
        <v>Sapin de Céphalonie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2.6571478825494426</v>
      </c>
      <c r="J25" s="268">
        <f>+VLOOKUP('Autres sources3'!$A$8,'Coef Feuillus divers'!$G$2:$AA$228,10,FALSE)</f>
        <v>0.35638887800000002</v>
      </c>
      <c r="K25" s="268">
        <f>+VLOOKUP('Autres sources3'!$A$8,'Coef Feuillus divers'!$G$2:$AA$228,11,FALSE)</f>
        <v>1.7559231923802501</v>
      </c>
      <c r="L25" s="268">
        <f>+VLOOKUP('Autres sources3'!$A$8,'Coef Feuillus divers'!$G$2:$AA$228,12,FALSE)</f>
        <v>1.73453652052958E-3</v>
      </c>
      <c r="M25" s="274">
        <f t="shared" si="0"/>
        <v>0</v>
      </c>
      <c r="N25" s="274">
        <f t="shared" si="1"/>
        <v>159.42887295296654</v>
      </c>
      <c r="O25" s="277">
        <f>+VLOOKUP(A25,'Coef Feuillus divers'!$G$2:$AA$228,21,FALSE)</f>
        <v>0.36000000000000004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Sapin de Céphalonie60ap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>
        <f>LBC!$B$99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sources4'!$A$8,'Coef Feuillus divers'!$G$2:$AA$228,10,FALSE)</f>
        <v>#N/A</v>
      </c>
      <c r="K8" s="268" t="e">
        <f>+VLOOKUP('Autres sources4'!$A$8,'Coef Feuillus divers'!$G$2:$AA$228,11,FALSE)</f>
        <v>#N/A</v>
      </c>
      <c r="L8" s="268" t="e">
        <f>+VLOOKUP('Autres sources4'!$A$8,'Coef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35">
      <c r="A9" s="268">
        <f>LBC!$B$99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sources4'!$A$8,'Coef Feuillus divers'!$G$2:$AA$228,10,FALSE)</f>
        <v>#N/A</v>
      </c>
      <c r="K9" s="268" t="e">
        <f>+VLOOKUP('Autres sources4'!$A$8,'Coef Feuillus divers'!$G$2:$AA$228,11,FALSE)</f>
        <v>#N/A</v>
      </c>
      <c r="L9" s="268" t="e">
        <f>+VLOOKUP('Autres sources4'!$A$8,'Coef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35">
      <c r="A10" s="268">
        <f>LBC!$B$99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sources4'!$A$8,'Coef Feuillus divers'!$G$2:$AA$228,10,FALSE)</f>
        <v>#N/A</v>
      </c>
      <c r="K10" s="268" t="e">
        <f>+VLOOKUP('Autres sources4'!$A$8,'Coef Feuillus divers'!$G$2:$AA$228,11,FALSE)</f>
        <v>#N/A</v>
      </c>
      <c r="L10" s="268" t="e">
        <f>+VLOOKUP('Autres sources4'!$A$8,'Coef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35">
      <c r="A11" s="268">
        <f>LBC!$B$99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sources4'!$A$8,'Coef Feuillus divers'!$G$2:$AA$228,10,FALSE)</f>
        <v>#N/A</v>
      </c>
      <c r="K11" s="268" t="e">
        <f>+VLOOKUP('Autres sources4'!$A$8,'Coef Feuillus divers'!$G$2:$AA$228,11,FALSE)</f>
        <v>#N/A</v>
      </c>
      <c r="L11" s="268" t="e">
        <f>+VLOOKUP('Autres sources4'!$A$8,'Coef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35">
      <c r="A12" s="268">
        <f>LBC!$B$99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sources4'!$A$8,'Coef Feuillus divers'!$G$2:$AA$228,10,FALSE)</f>
        <v>#N/A</v>
      </c>
      <c r="K12" s="268" t="e">
        <f>+VLOOKUP('Autres sources4'!$A$8,'Coef Feuillus divers'!$G$2:$AA$228,11,FALSE)</f>
        <v>#N/A</v>
      </c>
      <c r="L12" s="268" t="e">
        <f>+VLOOKUP('Autres sources4'!$A$8,'Coef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35">
      <c r="A13" s="268">
        <f>LBC!$B$99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sources4'!$A$8,'Coef Feuillus divers'!$G$2:$AA$228,10,FALSE)</f>
        <v>#N/A</v>
      </c>
      <c r="K13" s="268" t="e">
        <f>+VLOOKUP('Autres sources4'!$A$8,'Coef Feuillus divers'!$G$2:$AA$228,11,FALSE)</f>
        <v>#N/A</v>
      </c>
      <c r="L13" s="268" t="e">
        <f>+VLOOKUP('Autres sources4'!$A$8,'Coef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35">
      <c r="A14" s="268">
        <f>LBC!$B$99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sources4'!$A$8,'Coef Feuillus divers'!$G$2:$AA$228,10,FALSE)</f>
        <v>#N/A</v>
      </c>
      <c r="K14" s="268" t="e">
        <f>+VLOOKUP('Autres sources4'!$A$8,'Coef Feuillus divers'!$G$2:$AA$228,11,FALSE)</f>
        <v>#N/A</v>
      </c>
      <c r="L14" s="268" t="e">
        <f>+VLOOKUP('Autres sources4'!$A$8,'Coef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35">
      <c r="A15" s="268">
        <f>LBC!$B$99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sources4'!$A$8,'Coef Feuillus divers'!$G$2:$AA$228,10,FALSE)</f>
        <v>#N/A</v>
      </c>
      <c r="K15" s="268" t="e">
        <f>+VLOOKUP('Autres sources4'!$A$8,'Coef Feuillus divers'!$G$2:$AA$228,11,FALSE)</f>
        <v>#N/A</v>
      </c>
      <c r="L15" s="268" t="e">
        <f>+VLOOKUP('Autres sources4'!$A$8,'Coef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35">
      <c r="A16" s="268">
        <f>LBC!$B$99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sources4'!$A$8,'Coef Feuillus divers'!$G$2:$AA$228,10,FALSE)</f>
        <v>#N/A</v>
      </c>
      <c r="K16" s="268" t="e">
        <f>+VLOOKUP('Autres sources4'!$A$8,'Coef Feuillus divers'!$G$2:$AA$228,11,FALSE)</f>
        <v>#N/A</v>
      </c>
      <c r="L16" s="268" t="e">
        <f>+VLOOKUP('Autres sources4'!$A$8,'Coef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35">
      <c r="A17" s="268">
        <f>LBC!$B$99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sources4'!$A$8,'Coef Feuillus divers'!$G$2:$AA$228,10,FALSE)</f>
        <v>#N/A</v>
      </c>
      <c r="K17" s="268" t="e">
        <f>+VLOOKUP('Autres sources4'!$A$8,'Coef Feuillus divers'!$G$2:$AA$228,11,FALSE)</f>
        <v>#N/A</v>
      </c>
      <c r="L17" s="268" t="e">
        <f>+VLOOKUP('Autres sources4'!$A$8,'Coef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35">
      <c r="A18" s="268">
        <f>LBC!$B$99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sources4'!$A$8,'Coef Feuillus divers'!$G$2:$AA$228,10,FALSE)</f>
        <v>#N/A</v>
      </c>
      <c r="K18" s="268" t="e">
        <f>+VLOOKUP('Autres sources4'!$A$8,'Coef Feuillus divers'!$G$2:$AA$228,11,FALSE)</f>
        <v>#N/A</v>
      </c>
      <c r="L18" s="268" t="e">
        <f>+VLOOKUP('Autres sources4'!$A$8,'Coef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35">
      <c r="A19" s="268">
        <f>LBC!$B$99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sources4'!$A$8,'Coef Feuillus divers'!$G$2:$AA$228,10,FALSE)</f>
        <v>#N/A</v>
      </c>
      <c r="K19" s="268" t="e">
        <f>+VLOOKUP('Autres sources4'!$A$8,'Coef Feuillus divers'!$G$2:$AA$228,11,FALSE)</f>
        <v>#N/A</v>
      </c>
      <c r="L19" s="268" t="e">
        <f>+VLOOKUP('Autres sources4'!$A$8,'Coef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35">
      <c r="A20" s="268">
        <f>LBC!$B$99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sources4'!$A$8,'Coef Feuillus divers'!$G$2:$AA$228,10,FALSE)</f>
        <v>#N/A</v>
      </c>
      <c r="K20" s="268" t="e">
        <f>+VLOOKUP('Autres sources4'!$A$8,'Coef Feuillus divers'!$G$2:$AA$228,11,FALSE)</f>
        <v>#N/A</v>
      </c>
      <c r="L20" s="268" t="e">
        <f>+VLOOKUP('Autres sources4'!$A$8,'Coef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35">
      <c r="A21" s="268">
        <f>LBC!$B$99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sources4'!$A$8,'Coef Feuillus divers'!$G$2:$AA$228,10,FALSE)</f>
        <v>#N/A</v>
      </c>
      <c r="K21" s="268" t="e">
        <f>+VLOOKUP('Autres sources4'!$A$8,'Coef Feuillus divers'!$G$2:$AA$228,11,FALSE)</f>
        <v>#N/A</v>
      </c>
      <c r="L21" s="268" t="e">
        <f>+VLOOKUP('Autres sources4'!$A$8,'Coef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35">
      <c r="A22" s="268">
        <f>LBC!$B$99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sources4'!$A$8,'Coef Feuillus divers'!$G$2:$AA$228,10,FALSE)</f>
        <v>#N/A</v>
      </c>
      <c r="K22" s="268" t="e">
        <f>+VLOOKUP('Autres sources4'!$A$8,'Coef Feuillus divers'!$G$2:$AA$228,11,FALSE)</f>
        <v>#N/A</v>
      </c>
      <c r="L22" s="268" t="e">
        <f>+VLOOKUP('Autres sources4'!$A$8,'Coef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35">
      <c r="A23" s="268">
        <f>LBC!$B$99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sources4'!$A$8,'Coef Feuillus divers'!$G$2:$AA$228,10,FALSE)</f>
        <v>#N/A</v>
      </c>
      <c r="K23" s="268" t="e">
        <f>+VLOOKUP('Autres sources4'!$A$8,'Coef Feuillus divers'!$G$2:$AA$228,11,FALSE)</f>
        <v>#N/A</v>
      </c>
      <c r="L23" s="268" t="e">
        <f>+VLOOKUP('Autres sources4'!$A$8,'Coef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35">
      <c r="A24" s="268">
        <f>LBC!$B$99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sources4'!$A$8,'Coef Feuillus divers'!$G$2:$AA$228,10,FALSE)</f>
        <v>#N/A</v>
      </c>
      <c r="K24" s="268" t="e">
        <f>+VLOOKUP('Autres sources4'!$A$8,'Coef Feuillus divers'!$G$2:$AA$228,11,FALSE)</f>
        <v>#N/A</v>
      </c>
      <c r="L24" s="268" t="e">
        <f>+VLOOKUP('Autres sources4'!$A$8,'Coef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35">
      <c r="A25" s="268">
        <f>LBC!$B$99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sources4'!$A$8,'Coef Feuillus divers'!$G$2:$AA$228,10,FALSE)</f>
        <v>#N/A</v>
      </c>
      <c r="K25" s="268" t="e">
        <f>+VLOOKUP('Autres sources4'!$A$8,'Coef Feuillus divers'!$G$2:$AA$228,11,FALSE)</f>
        <v>#N/A</v>
      </c>
      <c r="L25" s="268" t="e">
        <f>+VLOOKUP('Autres sources4'!$A$8,'Coef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>
        <f>LBC!$B$102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sources5'!$A$8,'Coef Feuillus divers'!$G$2:$AA$228,10,FALSE)</f>
        <v>#N/A</v>
      </c>
      <c r="K8" s="268" t="e">
        <f>+VLOOKUP('Autres sources5'!$A$8,'Coef Feuillus divers'!$G$2:$AA$228,11,FALSE)</f>
        <v>#N/A</v>
      </c>
      <c r="L8" s="268" t="e">
        <f>+VLOOKUP('Autres sources5'!$A$8,'Coef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35">
      <c r="A9" s="268">
        <f>LBC!$B$102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sources5'!$A$8,'Coef Feuillus divers'!$G$2:$AA$228,10,FALSE)</f>
        <v>#N/A</v>
      </c>
      <c r="K9" s="268" t="e">
        <f>+VLOOKUP('Autres sources5'!$A$8,'Coef Feuillus divers'!$G$2:$AA$228,11,FALSE)</f>
        <v>#N/A</v>
      </c>
      <c r="L9" s="268" t="e">
        <f>+VLOOKUP('Autres sources5'!$A$8,'Coef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35">
      <c r="A10" s="268">
        <f>LBC!$B$102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sources5'!$A$8,'Coef Feuillus divers'!$G$2:$AA$228,10,FALSE)</f>
        <v>#N/A</v>
      </c>
      <c r="K10" s="268" t="e">
        <f>+VLOOKUP('Autres sources5'!$A$8,'Coef Feuillus divers'!$G$2:$AA$228,11,FALSE)</f>
        <v>#N/A</v>
      </c>
      <c r="L10" s="268" t="e">
        <f>+VLOOKUP('Autres sources5'!$A$8,'Coef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35">
      <c r="A11" s="268">
        <f>LBC!$B$102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sources5'!$A$8,'Coef Feuillus divers'!$G$2:$AA$228,10,FALSE)</f>
        <v>#N/A</v>
      </c>
      <c r="K11" s="268" t="e">
        <f>+VLOOKUP('Autres sources5'!$A$8,'Coef Feuillus divers'!$G$2:$AA$228,11,FALSE)</f>
        <v>#N/A</v>
      </c>
      <c r="L11" s="268" t="e">
        <f>+VLOOKUP('Autres sources5'!$A$8,'Coef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35">
      <c r="A12" s="268">
        <f>LBC!$B$102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sources5'!$A$8,'Coef Feuillus divers'!$G$2:$AA$228,10,FALSE)</f>
        <v>#N/A</v>
      </c>
      <c r="K12" s="268" t="e">
        <f>+VLOOKUP('Autres sources5'!$A$8,'Coef Feuillus divers'!$G$2:$AA$228,11,FALSE)</f>
        <v>#N/A</v>
      </c>
      <c r="L12" s="268" t="e">
        <f>+VLOOKUP('Autres sources5'!$A$8,'Coef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35">
      <c r="A13" s="268">
        <f>LBC!$B$102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sources5'!$A$8,'Coef Feuillus divers'!$G$2:$AA$228,10,FALSE)</f>
        <v>#N/A</v>
      </c>
      <c r="K13" s="268" t="e">
        <f>+VLOOKUP('Autres sources5'!$A$8,'Coef Feuillus divers'!$G$2:$AA$228,11,FALSE)</f>
        <v>#N/A</v>
      </c>
      <c r="L13" s="268" t="e">
        <f>+VLOOKUP('Autres sources5'!$A$8,'Coef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35">
      <c r="A14" s="268">
        <f>LBC!$B$102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sources5'!$A$8,'Coef Feuillus divers'!$G$2:$AA$228,10,FALSE)</f>
        <v>#N/A</v>
      </c>
      <c r="K14" s="268" t="e">
        <f>+VLOOKUP('Autres sources5'!$A$8,'Coef Feuillus divers'!$G$2:$AA$228,11,FALSE)</f>
        <v>#N/A</v>
      </c>
      <c r="L14" s="268" t="e">
        <f>+VLOOKUP('Autres sources5'!$A$8,'Coef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35">
      <c r="A15" s="268">
        <f>LBC!$B$102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sources5'!$A$8,'Coef Feuillus divers'!$G$2:$AA$228,10,FALSE)</f>
        <v>#N/A</v>
      </c>
      <c r="K15" s="268" t="e">
        <f>+VLOOKUP('Autres sources5'!$A$8,'Coef Feuillus divers'!$G$2:$AA$228,11,FALSE)</f>
        <v>#N/A</v>
      </c>
      <c r="L15" s="268" t="e">
        <f>+VLOOKUP('Autres sources5'!$A$8,'Coef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35">
      <c r="A16" s="268">
        <f>LBC!$B$102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sources5'!$A$8,'Coef Feuillus divers'!$G$2:$AA$228,10,FALSE)</f>
        <v>#N/A</v>
      </c>
      <c r="K16" s="268" t="e">
        <f>+VLOOKUP('Autres sources5'!$A$8,'Coef Feuillus divers'!$G$2:$AA$228,11,FALSE)</f>
        <v>#N/A</v>
      </c>
      <c r="L16" s="268" t="e">
        <f>+VLOOKUP('Autres sources5'!$A$8,'Coef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35">
      <c r="A17" s="268">
        <f>LBC!$B$102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sources5'!$A$8,'Coef Feuillus divers'!$G$2:$AA$228,10,FALSE)</f>
        <v>#N/A</v>
      </c>
      <c r="K17" s="268" t="e">
        <f>+VLOOKUP('Autres sources5'!$A$8,'Coef Feuillus divers'!$G$2:$AA$228,11,FALSE)</f>
        <v>#N/A</v>
      </c>
      <c r="L17" s="268" t="e">
        <f>+VLOOKUP('Autres sources5'!$A$8,'Coef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35">
      <c r="A18" s="268">
        <f>LBC!$B$102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sources5'!$A$8,'Coef Feuillus divers'!$G$2:$AA$228,10,FALSE)</f>
        <v>#N/A</v>
      </c>
      <c r="K18" s="268" t="e">
        <f>+VLOOKUP('Autres sources5'!$A$8,'Coef Feuillus divers'!$G$2:$AA$228,11,FALSE)</f>
        <v>#N/A</v>
      </c>
      <c r="L18" s="268" t="e">
        <f>+VLOOKUP('Autres sources5'!$A$8,'Coef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35">
      <c r="A19" s="268">
        <f>LBC!$B$102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sources5'!$A$8,'Coef Feuillus divers'!$G$2:$AA$228,10,FALSE)</f>
        <v>#N/A</v>
      </c>
      <c r="K19" s="268" t="e">
        <f>+VLOOKUP('Autres sources5'!$A$8,'Coef Feuillus divers'!$G$2:$AA$228,11,FALSE)</f>
        <v>#N/A</v>
      </c>
      <c r="L19" s="268" t="e">
        <f>+VLOOKUP('Autres sources5'!$A$8,'Coef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35">
      <c r="A20" s="268">
        <f>LBC!$B$102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sources5'!$A$8,'Coef Feuillus divers'!$G$2:$AA$228,10,FALSE)</f>
        <v>#N/A</v>
      </c>
      <c r="K20" s="268" t="e">
        <f>+VLOOKUP('Autres sources5'!$A$8,'Coef Feuillus divers'!$G$2:$AA$228,11,FALSE)</f>
        <v>#N/A</v>
      </c>
      <c r="L20" s="268" t="e">
        <f>+VLOOKUP('Autres sources5'!$A$8,'Coef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35">
      <c r="A21" s="268">
        <f>LBC!$B$102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sources5'!$A$8,'Coef Feuillus divers'!$G$2:$AA$228,10,FALSE)</f>
        <v>#N/A</v>
      </c>
      <c r="K21" s="268" t="e">
        <f>+VLOOKUP('Autres sources5'!$A$8,'Coef Feuillus divers'!$G$2:$AA$228,11,FALSE)</f>
        <v>#N/A</v>
      </c>
      <c r="L21" s="268" t="e">
        <f>+VLOOKUP('Autres sources5'!$A$8,'Coef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35">
      <c r="A22" s="268">
        <f>LBC!$B$102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sources5'!$A$8,'Coef Feuillus divers'!$G$2:$AA$228,10,FALSE)</f>
        <v>#N/A</v>
      </c>
      <c r="K22" s="268" t="e">
        <f>+VLOOKUP('Autres sources5'!$A$8,'Coef Feuillus divers'!$G$2:$AA$228,11,FALSE)</f>
        <v>#N/A</v>
      </c>
      <c r="L22" s="268" t="e">
        <f>+VLOOKUP('Autres sources5'!$A$8,'Coef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35">
      <c r="A23" s="268">
        <f>LBC!$B$102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sources5'!$A$8,'Coef Feuillus divers'!$G$2:$AA$228,10,FALSE)</f>
        <v>#N/A</v>
      </c>
      <c r="K23" s="268" t="e">
        <f>+VLOOKUP('Autres sources5'!$A$8,'Coef Feuillus divers'!$G$2:$AA$228,11,FALSE)</f>
        <v>#N/A</v>
      </c>
      <c r="L23" s="268" t="e">
        <f>+VLOOKUP('Autres sources5'!$A$8,'Coef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35">
      <c r="A24" s="268">
        <f>LBC!$B$102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sources5'!$A$8,'Coef Feuillus divers'!$G$2:$AA$228,10,FALSE)</f>
        <v>#N/A</v>
      </c>
      <c r="K24" s="268" t="e">
        <f>+VLOOKUP('Autres sources5'!$A$8,'Coef Feuillus divers'!$G$2:$AA$228,11,FALSE)</f>
        <v>#N/A</v>
      </c>
      <c r="L24" s="268" t="e">
        <f>+VLOOKUP('Autres sources5'!$A$8,'Coef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35">
      <c r="A25" s="268">
        <f>LBC!$B$102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sources5'!$A$8,'Coef Feuillus divers'!$G$2:$AA$228,10,FALSE)</f>
        <v>#N/A</v>
      </c>
      <c r="K25" s="268" t="e">
        <f>+VLOOKUP('Autres sources5'!$A$8,'Coef Feuillus divers'!$G$2:$AA$228,11,FALSE)</f>
        <v>#N/A</v>
      </c>
      <c r="L25" s="268" t="e">
        <f>+VLOOKUP('Autres sources5'!$A$8,'Coef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sources6'!$A$8,'Coef Feuillus divers'!$G$2:$AA$228,10,FALSE)</f>
        <v>#REF!</v>
      </c>
      <c r="K8" s="268" t="e">
        <f>+VLOOKUP('Autres sources6'!$A$8,'Coef Feuillus divers'!$G$2:$AA$228,11,FALSE)</f>
        <v>#REF!</v>
      </c>
      <c r="L8" s="268" t="e">
        <f>+VLOOKUP('Autres sources6'!$A$8,'Coef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sources6'!$A$8,'Coef Feuillus divers'!$G$2:$AA$228,10,FALSE)</f>
        <v>#REF!</v>
      </c>
      <c r="K9" s="268" t="e">
        <f>+VLOOKUP('Autres sources6'!$A$8,'Coef Feuillus divers'!$G$2:$AA$228,11,FALSE)</f>
        <v>#REF!</v>
      </c>
      <c r="L9" s="268" t="e">
        <f>+VLOOKUP('Autres sources6'!$A$8,'Coef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sources6'!$A$8,'Coef Feuillus divers'!$G$2:$AA$228,10,FALSE)</f>
        <v>#REF!</v>
      </c>
      <c r="K10" s="268" t="e">
        <f>+VLOOKUP('Autres sources6'!$A$8,'Coef Feuillus divers'!$G$2:$AA$228,11,FALSE)</f>
        <v>#REF!</v>
      </c>
      <c r="L10" s="268" t="e">
        <f>+VLOOKUP('Autres sources6'!$A$8,'Coef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sources6'!$A$8,'Coef Feuillus divers'!$G$2:$AA$228,10,FALSE)</f>
        <v>#REF!</v>
      </c>
      <c r="K11" s="268" t="e">
        <f>+VLOOKUP('Autres sources6'!$A$8,'Coef Feuillus divers'!$G$2:$AA$228,11,FALSE)</f>
        <v>#REF!</v>
      </c>
      <c r="L11" s="268" t="e">
        <f>+VLOOKUP('Autres sources6'!$A$8,'Coef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sources6'!$A$8,'Coef Feuillus divers'!$G$2:$AA$228,10,FALSE)</f>
        <v>#REF!</v>
      </c>
      <c r="K12" s="268" t="e">
        <f>+VLOOKUP('Autres sources6'!$A$8,'Coef Feuillus divers'!$G$2:$AA$228,11,FALSE)</f>
        <v>#REF!</v>
      </c>
      <c r="L12" s="268" t="e">
        <f>+VLOOKUP('Autres sources6'!$A$8,'Coef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sources6'!$A$8,'Coef Feuillus divers'!$G$2:$AA$228,10,FALSE)</f>
        <v>#REF!</v>
      </c>
      <c r="K13" s="268" t="e">
        <f>+VLOOKUP('Autres sources6'!$A$8,'Coef Feuillus divers'!$G$2:$AA$228,11,FALSE)</f>
        <v>#REF!</v>
      </c>
      <c r="L13" s="268" t="e">
        <f>+VLOOKUP('Autres sources6'!$A$8,'Coef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sources6'!$A$8,'Coef Feuillus divers'!$G$2:$AA$228,10,FALSE)</f>
        <v>#REF!</v>
      </c>
      <c r="K14" s="268" t="e">
        <f>+VLOOKUP('Autres sources6'!$A$8,'Coef Feuillus divers'!$G$2:$AA$228,11,FALSE)</f>
        <v>#REF!</v>
      </c>
      <c r="L14" s="268" t="e">
        <f>+VLOOKUP('Autres sources6'!$A$8,'Coef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sources6'!$A$8,'Coef Feuillus divers'!$G$2:$AA$228,10,FALSE)</f>
        <v>#REF!</v>
      </c>
      <c r="K15" s="268" t="e">
        <f>+VLOOKUP('Autres sources6'!$A$8,'Coef Feuillus divers'!$G$2:$AA$228,11,FALSE)</f>
        <v>#REF!</v>
      </c>
      <c r="L15" s="268" t="e">
        <f>+VLOOKUP('Autres sources6'!$A$8,'Coef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sources6'!$A$8,'Coef Feuillus divers'!$G$2:$AA$228,10,FALSE)</f>
        <v>#REF!</v>
      </c>
      <c r="K16" s="268" t="e">
        <f>+VLOOKUP('Autres sources6'!$A$8,'Coef Feuillus divers'!$G$2:$AA$228,11,FALSE)</f>
        <v>#REF!</v>
      </c>
      <c r="L16" s="268" t="e">
        <f>+VLOOKUP('Autres sources6'!$A$8,'Coef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sources6'!$A$8,'Coef Feuillus divers'!$G$2:$AA$228,10,FALSE)</f>
        <v>#REF!</v>
      </c>
      <c r="K17" s="268" t="e">
        <f>+VLOOKUP('Autres sources6'!$A$8,'Coef Feuillus divers'!$G$2:$AA$228,11,FALSE)</f>
        <v>#REF!</v>
      </c>
      <c r="L17" s="268" t="e">
        <f>+VLOOKUP('Autres sources6'!$A$8,'Coef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sources6'!$A$8,'Coef Feuillus divers'!$G$2:$AA$228,10,FALSE)</f>
        <v>#REF!</v>
      </c>
      <c r="K18" s="268" t="e">
        <f>+VLOOKUP('Autres sources6'!$A$8,'Coef Feuillus divers'!$G$2:$AA$228,11,FALSE)</f>
        <v>#REF!</v>
      </c>
      <c r="L18" s="268" t="e">
        <f>+VLOOKUP('Autres sources6'!$A$8,'Coef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sources6'!$A$8,'Coef Feuillus divers'!$G$2:$AA$228,10,FALSE)</f>
        <v>#REF!</v>
      </c>
      <c r="K19" s="268" t="e">
        <f>+VLOOKUP('Autres sources6'!$A$8,'Coef Feuillus divers'!$G$2:$AA$228,11,FALSE)</f>
        <v>#REF!</v>
      </c>
      <c r="L19" s="268" t="e">
        <f>+VLOOKUP('Autres sources6'!$A$8,'Coef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sources6'!$A$8,'Coef Feuillus divers'!$G$2:$AA$228,10,FALSE)</f>
        <v>#REF!</v>
      </c>
      <c r="K20" s="268" t="e">
        <f>+VLOOKUP('Autres sources6'!$A$8,'Coef Feuillus divers'!$G$2:$AA$228,11,FALSE)</f>
        <v>#REF!</v>
      </c>
      <c r="L20" s="268" t="e">
        <f>+VLOOKUP('Autres sources6'!$A$8,'Coef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sources6'!$A$8,'Coef Feuillus divers'!$G$2:$AA$228,10,FALSE)</f>
        <v>#REF!</v>
      </c>
      <c r="K21" s="268" t="e">
        <f>+VLOOKUP('Autres sources6'!$A$8,'Coef Feuillus divers'!$G$2:$AA$228,11,FALSE)</f>
        <v>#REF!</v>
      </c>
      <c r="L21" s="268" t="e">
        <f>+VLOOKUP('Autres sources6'!$A$8,'Coef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sources6'!$A$8,'Coef Feuillus divers'!$G$2:$AA$228,10,FALSE)</f>
        <v>#REF!</v>
      </c>
      <c r="K22" s="268" t="e">
        <f>+VLOOKUP('Autres sources6'!$A$8,'Coef Feuillus divers'!$G$2:$AA$228,11,FALSE)</f>
        <v>#REF!</v>
      </c>
      <c r="L22" s="268" t="e">
        <f>+VLOOKUP('Autres sources6'!$A$8,'Coef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sources6'!$A$8,'Coef Feuillus divers'!$G$2:$AA$228,10,FALSE)</f>
        <v>#REF!</v>
      </c>
      <c r="K23" s="268" t="e">
        <f>+VLOOKUP('Autres sources6'!$A$8,'Coef Feuillus divers'!$G$2:$AA$228,11,FALSE)</f>
        <v>#REF!</v>
      </c>
      <c r="L23" s="268" t="e">
        <f>+VLOOKUP('Autres sources6'!$A$8,'Coef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sources6'!$A$8,'Coef Feuillus divers'!$G$2:$AA$228,10,FALSE)</f>
        <v>#REF!</v>
      </c>
      <c r="K24" s="268" t="e">
        <f>+VLOOKUP('Autres sources6'!$A$8,'Coef Feuillus divers'!$G$2:$AA$228,11,FALSE)</f>
        <v>#REF!</v>
      </c>
      <c r="L24" s="268" t="e">
        <f>+VLOOKUP('Autres sources6'!$A$8,'Coef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sources6'!$A$8,'Coef Feuillus divers'!$G$2:$AA$228,10,FALSE)</f>
        <v>#REF!</v>
      </c>
      <c r="K25" s="268" t="e">
        <f>+VLOOKUP('Autres sources6'!$A$8,'Coef Feuillus divers'!$G$2:$AA$228,11,FALSE)</f>
        <v>#REF!</v>
      </c>
      <c r="L25" s="268" t="e">
        <f>+VLOOKUP('Autres sources6'!$A$8,'Coef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sources7'!$A$8,'Coef Feuillus divers'!$G$2:$AA$228,10,FALSE)</f>
        <v>#REF!</v>
      </c>
      <c r="K8" s="268" t="e">
        <f>+VLOOKUP('Autres sources7'!$A$8,'Coef Feuillus divers'!$G$2:$AA$228,11,FALSE)</f>
        <v>#REF!</v>
      </c>
      <c r="L8" s="268" t="e">
        <f>+VLOOKUP('Autres sources7'!$A$8,'Coef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sources7'!$A$8,'Coef Feuillus divers'!$G$2:$AA$228,10,FALSE)</f>
        <v>#REF!</v>
      </c>
      <c r="K9" s="268" t="e">
        <f>+VLOOKUP('Autres sources7'!$A$8,'Coef Feuillus divers'!$G$2:$AA$228,11,FALSE)</f>
        <v>#REF!</v>
      </c>
      <c r="L9" s="268" t="e">
        <f>+VLOOKUP('Autres sources7'!$A$8,'Coef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sources7'!$A$8,'Coef Feuillus divers'!$G$2:$AA$228,10,FALSE)</f>
        <v>#REF!</v>
      </c>
      <c r="K10" s="268" t="e">
        <f>+VLOOKUP('Autres sources7'!$A$8,'Coef Feuillus divers'!$G$2:$AA$228,11,FALSE)</f>
        <v>#REF!</v>
      </c>
      <c r="L10" s="268" t="e">
        <f>+VLOOKUP('Autres sources7'!$A$8,'Coef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sources7'!$A$8,'Coef Feuillus divers'!$G$2:$AA$228,10,FALSE)</f>
        <v>#REF!</v>
      </c>
      <c r="K11" s="268" t="e">
        <f>+VLOOKUP('Autres sources7'!$A$8,'Coef Feuillus divers'!$G$2:$AA$228,11,FALSE)</f>
        <v>#REF!</v>
      </c>
      <c r="L11" s="268" t="e">
        <f>+VLOOKUP('Autres sources7'!$A$8,'Coef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sources7'!$A$8,'Coef Feuillus divers'!$G$2:$AA$228,10,FALSE)</f>
        <v>#REF!</v>
      </c>
      <c r="K12" s="268" t="e">
        <f>+VLOOKUP('Autres sources7'!$A$8,'Coef Feuillus divers'!$G$2:$AA$228,11,FALSE)</f>
        <v>#REF!</v>
      </c>
      <c r="L12" s="268" t="e">
        <f>+VLOOKUP('Autres sources7'!$A$8,'Coef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sources7'!$A$8,'Coef Feuillus divers'!$G$2:$AA$228,10,FALSE)</f>
        <v>#REF!</v>
      </c>
      <c r="K13" s="268" t="e">
        <f>+VLOOKUP('Autres sources7'!$A$8,'Coef Feuillus divers'!$G$2:$AA$228,11,FALSE)</f>
        <v>#REF!</v>
      </c>
      <c r="L13" s="268" t="e">
        <f>+VLOOKUP('Autres sources7'!$A$8,'Coef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sources7'!$A$8,'Coef Feuillus divers'!$G$2:$AA$228,10,FALSE)</f>
        <v>#REF!</v>
      </c>
      <c r="K14" s="268" t="e">
        <f>+VLOOKUP('Autres sources7'!$A$8,'Coef Feuillus divers'!$G$2:$AA$228,11,FALSE)</f>
        <v>#REF!</v>
      </c>
      <c r="L14" s="268" t="e">
        <f>+VLOOKUP('Autres sources7'!$A$8,'Coef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sources7'!$A$8,'Coef Feuillus divers'!$G$2:$AA$228,10,FALSE)</f>
        <v>#REF!</v>
      </c>
      <c r="K15" s="268" t="e">
        <f>+VLOOKUP('Autres sources7'!$A$8,'Coef Feuillus divers'!$G$2:$AA$228,11,FALSE)</f>
        <v>#REF!</v>
      </c>
      <c r="L15" s="268" t="e">
        <f>+VLOOKUP('Autres sources7'!$A$8,'Coef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sources7'!$A$8,'Coef Feuillus divers'!$G$2:$AA$228,10,FALSE)</f>
        <v>#REF!</v>
      </c>
      <c r="K16" s="268" t="e">
        <f>+VLOOKUP('Autres sources7'!$A$8,'Coef Feuillus divers'!$G$2:$AA$228,11,FALSE)</f>
        <v>#REF!</v>
      </c>
      <c r="L16" s="268" t="e">
        <f>+VLOOKUP('Autres sources7'!$A$8,'Coef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sources7'!$A$8,'Coef Feuillus divers'!$G$2:$AA$228,10,FALSE)</f>
        <v>#REF!</v>
      </c>
      <c r="K17" s="268" t="e">
        <f>+VLOOKUP('Autres sources7'!$A$8,'Coef Feuillus divers'!$G$2:$AA$228,11,FALSE)</f>
        <v>#REF!</v>
      </c>
      <c r="L17" s="268" t="e">
        <f>+VLOOKUP('Autres sources7'!$A$8,'Coef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sources7'!$A$8,'Coef Feuillus divers'!$G$2:$AA$228,10,FALSE)</f>
        <v>#REF!</v>
      </c>
      <c r="K18" s="268" t="e">
        <f>+VLOOKUP('Autres sources7'!$A$8,'Coef Feuillus divers'!$G$2:$AA$228,11,FALSE)</f>
        <v>#REF!</v>
      </c>
      <c r="L18" s="268" t="e">
        <f>+VLOOKUP('Autres sources7'!$A$8,'Coef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sources7'!$A$8,'Coef Feuillus divers'!$G$2:$AA$228,10,FALSE)</f>
        <v>#REF!</v>
      </c>
      <c r="K19" s="268" t="e">
        <f>+VLOOKUP('Autres sources7'!$A$8,'Coef Feuillus divers'!$G$2:$AA$228,11,FALSE)</f>
        <v>#REF!</v>
      </c>
      <c r="L19" s="268" t="e">
        <f>+VLOOKUP('Autres sources7'!$A$8,'Coef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sources7'!$A$8,'Coef Feuillus divers'!$G$2:$AA$228,10,FALSE)</f>
        <v>#REF!</v>
      </c>
      <c r="K20" s="268" t="e">
        <f>+VLOOKUP('Autres sources7'!$A$8,'Coef Feuillus divers'!$G$2:$AA$228,11,FALSE)</f>
        <v>#REF!</v>
      </c>
      <c r="L20" s="268" t="e">
        <f>+VLOOKUP('Autres sources7'!$A$8,'Coef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sources7'!$A$8,'Coef Feuillus divers'!$G$2:$AA$228,10,FALSE)</f>
        <v>#REF!</v>
      </c>
      <c r="K21" s="268" t="e">
        <f>+VLOOKUP('Autres sources7'!$A$8,'Coef Feuillus divers'!$G$2:$AA$228,11,FALSE)</f>
        <v>#REF!</v>
      </c>
      <c r="L21" s="268" t="e">
        <f>+VLOOKUP('Autres sources7'!$A$8,'Coef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sources7'!$A$8,'Coef Feuillus divers'!$G$2:$AA$228,10,FALSE)</f>
        <v>#REF!</v>
      </c>
      <c r="K22" s="268" t="e">
        <f>+VLOOKUP('Autres sources7'!$A$8,'Coef Feuillus divers'!$G$2:$AA$228,11,FALSE)</f>
        <v>#REF!</v>
      </c>
      <c r="L22" s="268" t="e">
        <f>+VLOOKUP('Autres sources7'!$A$8,'Coef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sources7'!$A$8,'Coef Feuillus divers'!$G$2:$AA$228,10,FALSE)</f>
        <v>#REF!</v>
      </c>
      <c r="K23" s="268" t="e">
        <f>+VLOOKUP('Autres sources7'!$A$8,'Coef Feuillus divers'!$G$2:$AA$228,11,FALSE)</f>
        <v>#REF!</v>
      </c>
      <c r="L23" s="268" t="e">
        <f>+VLOOKUP('Autres sources7'!$A$8,'Coef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sources7'!$A$8,'Coef Feuillus divers'!$G$2:$AA$228,10,FALSE)</f>
        <v>#REF!</v>
      </c>
      <c r="K24" s="268" t="e">
        <f>+VLOOKUP('Autres sources7'!$A$8,'Coef Feuillus divers'!$G$2:$AA$228,11,FALSE)</f>
        <v>#REF!</v>
      </c>
      <c r="L24" s="268" t="e">
        <f>+VLOOKUP('Autres sources7'!$A$8,'Coef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sources7'!$A$8,'Coef Feuillus divers'!$G$2:$AA$228,10,FALSE)</f>
        <v>#REF!</v>
      </c>
      <c r="K25" s="268" t="e">
        <f>+VLOOKUP('Autres sources7'!$A$8,'Coef Feuillus divers'!$G$2:$AA$228,11,FALSE)</f>
        <v>#REF!</v>
      </c>
      <c r="L25" s="268" t="e">
        <f>+VLOOKUP('Autres sources7'!$A$8,'Coef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sources8'!$A$8,'Coef Feuillus divers'!$G$2:$AA$228,10,FALSE)</f>
        <v>#REF!</v>
      </c>
      <c r="K8" s="268" t="e">
        <f>+VLOOKUP('Autres sources8'!$A$8,'Coef Feuillus divers'!$G$2:$AA$228,11,FALSE)</f>
        <v>#REF!</v>
      </c>
      <c r="L8" s="268" t="e">
        <f>+VLOOKUP('Autres sources8'!$A$8,'Coef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sources8'!$A$8,'Coef Feuillus divers'!$G$2:$AA$228,10,FALSE)</f>
        <v>#REF!</v>
      </c>
      <c r="K9" s="268" t="e">
        <f>+VLOOKUP('Autres sources8'!$A$8,'Coef Feuillus divers'!$G$2:$AA$228,11,FALSE)</f>
        <v>#REF!</v>
      </c>
      <c r="L9" s="268" t="e">
        <f>+VLOOKUP('Autres sources8'!$A$8,'Coef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sources8'!$A$8,'Coef Feuillus divers'!$G$2:$AA$228,10,FALSE)</f>
        <v>#REF!</v>
      </c>
      <c r="K10" s="268" t="e">
        <f>+VLOOKUP('Autres sources8'!$A$8,'Coef Feuillus divers'!$G$2:$AA$228,11,FALSE)</f>
        <v>#REF!</v>
      </c>
      <c r="L10" s="268" t="e">
        <f>+VLOOKUP('Autres sources8'!$A$8,'Coef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sources8'!$A$8,'Coef Feuillus divers'!$G$2:$AA$228,10,FALSE)</f>
        <v>#REF!</v>
      </c>
      <c r="K11" s="268" t="e">
        <f>+VLOOKUP('Autres sources8'!$A$8,'Coef Feuillus divers'!$G$2:$AA$228,11,FALSE)</f>
        <v>#REF!</v>
      </c>
      <c r="L11" s="268" t="e">
        <f>+VLOOKUP('Autres sources8'!$A$8,'Coef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sources8'!$A$8,'Coef Feuillus divers'!$G$2:$AA$228,10,FALSE)</f>
        <v>#REF!</v>
      </c>
      <c r="K12" s="268" t="e">
        <f>+VLOOKUP('Autres sources8'!$A$8,'Coef Feuillus divers'!$G$2:$AA$228,11,FALSE)</f>
        <v>#REF!</v>
      </c>
      <c r="L12" s="268" t="e">
        <f>+VLOOKUP('Autres sources8'!$A$8,'Coef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sources8'!$A$8,'Coef Feuillus divers'!$G$2:$AA$228,10,FALSE)</f>
        <v>#REF!</v>
      </c>
      <c r="K13" s="268" t="e">
        <f>+VLOOKUP('Autres sources8'!$A$8,'Coef Feuillus divers'!$G$2:$AA$228,11,FALSE)</f>
        <v>#REF!</v>
      </c>
      <c r="L13" s="268" t="e">
        <f>+VLOOKUP('Autres sources8'!$A$8,'Coef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sources8'!$A$8,'Coef Feuillus divers'!$G$2:$AA$228,10,FALSE)</f>
        <v>#REF!</v>
      </c>
      <c r="K14" s="268" t="e">
        <f>+VLOOKUP('Autres sources8'!$A$8,'Coef Feuillus divers'!$G$2:$AA$228,11,FALSE)</f>
        <v>#REF!</v>
      </c>
      <c r="L14" s="268" t="e">
        <f>+VLOOKUP('Autres sources8'!$A$8,'Coef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sources8'!$A$8,'Coef Feuillus divers'!$G$2:$AA$228,10,FALSE)</f>
        <v>#REF!</v>
      </c>
      <c r="K15" s="268" t="e">
        <f>+VLOOKUP('Autres sources8'!$A$8,'Coef Feuillus divers'!$G$2:$AA$228,11,FALSE)</f>
        <v>#REF!</v>
      </c>
      <c r="L15" s="268" t="e">
        <f>+VLOOKUP('Autres sources8'!$A$8,'Coef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sources8'!$A$8,'Coef Feuillus divers'!$G$2:$AA$228,10,FALSE)</f>
        <v>#REF!</v>
      </c>
      <c r="K16" s="268" t="e">
        <f>+VLOOKUP('Autres sources8'!$A$8,'Coef Feuillus divers'!$G$2:$AA$228,11,FALSE)</f>
        <v>#REF!</v>
      </c>
      <c r="L16" s="268" t="e">
        <f>+VLOOKUP('Autres sources8'!$A$8,'Coef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sources8'!$A$8,'Coef Feuillus divers'!$G$2:$AA$228,10,FALSE)</f>
        <v>#REF!</v>
      </c>
      <c r="K17" s="268" t="e">
        <f>+VLOOKUP('Autres sources8'!$A$8,'Coef Feuillus divers'!$G$2:$AA$228,11,FALSE)</f>
        <v>#REF!</v>
      </c>
      <c r="L17" s="268" t="e">
        <f>+VLOOKUP('Autres sources8'!$A$8,'Coef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sources8'!$A$8,'Coef Feuillus divers'!$G$2:$AA$228,10,FALSE)</f>
        <v>#REF!</v>
      </c>
      <c r="K18" s="268" t="e">
        <f>+VLOOKUP('Autres sources8'!$A$8,'Coef Feuillus divers'!$G$2:$AA$228,11,FALSE)</f>
        <v>#REF!</v>
      </c>
      <c r="L18" s="268" t="e">
        <f>+VLOOKUP('Autres sources8'!$A$8,'Coef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sources8'!$A$8,'Coef Feuillus divers'!$G$2:$AA$228,10,FALSE)</f>
        <v>#REF!</v>
      </c>
      <c r="K19" s="268" t="e">
        <f>+VLOOKUP('Autres sources8'!$A$8,'Coef Feuillus divers'!$G$2:$AA$228,11,FALSE)</f>
        <v>#REF!</v>
      </c>
      <c r="L19" s="268" t="e">
        <f>+VLOOKUP('Autres sources8'!$A$8,'Coef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sources8'!$A$8,'Coef Feuillus divers'!$G$2:$AA$228,10,FALSE)</f>
        <v>#REF!</v>
      </c>
      <c r="K20" s="268" t="e">
        <f>+VLOOKUP('Autres sources8'!$A$8,'Coef Feuillus divers'!$G$2:$AA$228,11,FALSE)</f>
        <v>#REF!</v>
      </c>
      <c r="L20" s="268" t="e">
        <f>+VLOOKUP('Autres sources8'!$A$8,'Coef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sources8'!$A$8,'Coef Feuillus divers'!$G$2:$AA$228,10,FALSE)</f>
        <v>#REF!</v>
      </c>
      <c r="K21" s="268" t="e">
        <f>+VLOOKUP('Autres sources8'!$A$8,'Coef Feuillus divers'!$G$2:$AA$228,11,FALSE)</f>
        <v>#REF!</v>
      </c>
      <c r="L21" s="268" t="e">
        <f>+VLOOKUP('Autres sources8'!$A$8,'Coef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sources8'!$A$8,'Coef Feuillus divers'!$G$2:$AA$228,10,FALSE)</f>
        <v>#REF!</v>
      </c>
      <c r="K22" s="268" t="e">
        <f>+VLOOKUP('Autres sources8'!$A$8,'Coef Feuillus divers'!$G$2:$AA$228,11,FALSE)</f>
        <v>#REF!</v>
      </c>
      <c r="L22" s="268" t="e">
        <f>+VLOOKUP('Autres sources8'!$A$8,'Coef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sources8'!$A$8,'Coef Feuillus divers'!$G$2:$AA$228,10,FALSE)</f>
        <v>#REF!</v>
      </c>
      <c r="K23" s="268" t="e">
        <f>+VLOOKUP('Autres sources8'!$A$8,'Coef Feuillus divers'!$G$2:$AA$228,11,FALSE)</f>
        <v>#REF!</v>
      </c>
      <c r="L23" s="268" t="e">
        <f>+VLOOKUP('Autres sources8'!$A$8,'Coef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sources8'!$A$8,'Coef Feuillus divers'!$G$2:$AA$228,10,FALSE)</f>
        <v>#REF!</v>
      </c>
      <c r="K24" s="268" t="e">
        <f>+VLOOKUP('Autres sources8'!$A$8,'Coef Feuillus divers'!$G$2:$AA$228,11,FALSE)</f>
        <v>#REF!</v>
      </c>
      <c r="L24" s="268" t="e">
        <f>+VLOOKUP('Autres sources8'!$A$8,'Coef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sources8'!$A$8,'Coef Feuillus divers'!$G$2:$AA$228,10,FALSE)</f>
        <v>#REF!</v>
      </c>
      <c r="K25" s="268" t="e">
        <f>+VLOOKUP('Autres sources8'!$A$8,'Coef Feuillus divers'!$G$2:$AA$228,11,FALSE)</f>
        <v>#REF!</v>
      </c>
      <c r="L25" s="268" t="e">
        <f>+VLOOKUP('Autres sources8'!$A$8,'Coef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sources9'!$A$8,'Coef Feuillus divers'!$G$2:$AA$228,10,FALSE)</f>
        <v>#REF!</v>
      </c>
      <c r="K8" s="268" t="e">
        <f>+VLOOKUP('Autres sources9'!$A$8,'Coef Feuillus divers'!$G$2:$AA$228,11,FALSE)</f>
        <v>#REF!</v>
      </c>
      <c r="L8" s="268" t="e">
        <f>+VLOOKUP('Autres sources9'!$A$8,'Coef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sources9'!$A$8,'Coef Feuillus divers'!$G$2:$AA$228,10,FALSE)</f>
        <v>#REF!</v>
      </c>
      <c r="K9" s="268" t="e">
        <f>+VLOOKUP('Autres sources9'!$A$8,'Coef Feuillus divers'!$G$2:$AA$228,11,FALSE)</f>
        <v>#REF!</v>
      </c>
      <c r="L9" s="268" t="e">
        <f>+VLOOKUP('Autres sources9'!$A$8,'Coef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sources9'!$A$8,'Coef Feuillus divers'!$G$2:$AA$228,10,FALSE)</f>
        <v>#REF!</v>
      </c>
      <c r="K10" s="268" t="e">
        <f>+VLOOKUP('Autres sources9'!$A$8,'Coef Feuillus divers'!$G$2:$AA$228,11,FALSE)</f>
        <v>#REF!</v>
      </c>
      <c r="L10" s="268" t="e">
        <f>+VLOOKUP('Autres sources9'!$A$8,'Coef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sources9'!$A$8,'Coef Feuillus divers'!$G$2:$AA$228,10,FALSE)</f>
        <v>#REF!</v>
      </c>
      <c r="K11" s="268" t="e">
        <f>+VLOOKUP('Autres sources9'!$A$8,'Coef Feuillus divers'!$G$2:$AA$228,11,FALSE)</f>
        <v>#REF!</v>
      </c>
      <c r="L11" s="268" t="e">
        <f>+VLOOKUP('Autres sources9'!$A$8,'Coef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sources9'!$A$8,'Coef Feuillus divers'!$G$2:$AA$228,10,FALSE)</f>
        <v>#REF!</v>
      </c>
      <c r="K12" s="268" t="e">
        <f>+VLOOKUP('Autres sources9'!$A$8,'Coef Feuillus divers'!$G$2:$AA$228,11,FALSE)</f>
        <v>#REF!</v>
      </c>
      <c r="L12" s="268" t="e">
        <f>+VLOOKUP('Autres sources9'!$A$8,'Coef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sources9'!$A$8,'Coef Feuillus divers'!$G$2:$AA$228,10,FALSE)</f>
        <v>#REF!</v>
      </c>
      <c r="K13" s="268" t="e">
        <f>+VLOOKUP('Autres sources9'!$A$8,'Coef Feuillus divers'!$G$2:$AA$228,11,FALSE)</f>
        <v>#REF!</v>
      </c>
      <c r="L13" s="268" t="e">
        <f>+VLOOKUP('Autres sources9'!$A$8,'Coef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sources9'!$A$8,'Coef Feuillus divers'!$G$2:$AA$228,10,FALSE)</f>
        <v>#REF!</v>
      </c>
      <c r="K14" s="268" t="e">
        <f>+VLOOKUP('Autres sources9'!$A$8,'Coef Feuillus divers'!$G$2:$AA$228,11,FALSE)</f>
        <v>#REF!</v>
      </c>
      <c r="L14" s="268" t="e">
        <f>+VLOOKUP('Autres sources9'!$A$8,'Coef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sources9'!$A$8,'Coef Feuillus divers'!$G$2:$AA$228,10,FALSE)</f>
        <v>#REF!</v>
      </c>
      <c r="K15" s="268" t="e">
        <f>+VLOOKUP('Autres sources9'!$A$8,'Coef Feuillus divers'!$G$2:$AA$228,11,FALSE)</f>
        <v>#REF!</v>
      </c>
      <c r="L15" s="268" t="e">
        <f>+VLOOKUP('Autres sources9'!$A$8,'Coef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sources9'!$A$8,'Coef Feuillus divers'!$G$2:$AA$228,10,FALSE)</f>
        <v>#REF!</v>
      </c>
      <c r="K16" s="268" t="e">
        <f>+VLOOKUP('Autres sources9'!$A$8,'Coef Feuillus divers'!$G$2:$AA$228,11,FALSE)</f>
        <v>#REF!</v>
      </c>
      <c r="L16" s="268" t="e">
        <f>+VLOOKUP('Autres sources9'!$A$8,'Coef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sources9'!$A$8,'Coef Feuillus divers'!$G$2:$AA$228,10,FALSE)</f>
        <v>#REF!</v>
      </c>
      <c r="K17" s="268" t="e">
        <f>+VLOOKUP('Autres sources9'!$A$8,'Coef Feuillus divers'!$G$2:$AA$228,11,FALSE)</f>
        <v>#REF!</v>
      </c>
      <c r="L17" s="268" t="e">
        <f>+VLOOKUP('Autres sources9'!$A$8,'Coef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sources9'!$A$8,'Coef Feuillus divers'!$G$2:$AA$228,10,FALSE)</f>
        <v>#REF!</v>
      </c>
      <c r="K18" s="268" t="e">
        <f>+VLOOKUP('Autres sources9'!$A$8,'Coef Feuillus divers'!$G$2:$AA$228,11,FALSE)</f>
        <v>#REF!</v>
      </c>
      <c r="L18" s="268" t="e">
        <f>+VLOOKUP('Autres sources9'!$A$8,'Coef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sources9'!$A$8,'Coef Feuillus divers'!$G$2:$AA$228,10,FALSE)</f>
        <v>#REF!</v>
      </c>
      <c r="K19" s="268" t="e">
        <f>+VLOOKUP('Autres sources9'!$A$8,'Coef Feuillus divers'!$G$2:$AA$228,11,FALSE)</f>
        <v>#REF!</v>
      </c>
      <c r="L19" s="268" t="e">
        <f>+VLOOKUP('Autres sources9'!$A$8,'Coef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sources9'!$A$8,'Coef Feuillus divers'!$G$2:$AA$228,10,FALSE)</f>
        <v>#REF!</v>
      </c>
      <c r="K20" s="268" t="e">
        <f>+VLOOKUP('Autres sources9'!$A$8,'Coef Feuillus divers'!$G$2:$AA$228,11,FALSE)</f>
        <v>#REF!</v>
      </c>
      <c r="L20" s="268" t="e">
        <f>+VLOOKUP('Autres sources9'!$A$8,'Coef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sources9'!$A$8,'Coef Feuillus divers'!$G$2:$AA$228,10,FALSE)</f>
        <v>#REF!</v>
      </c>
      <c r="K21" s="268" t="e">
        <f>+VLOOKUP('Autres sources9'!$A$8,'Coef Feuillus divers'!$G$2:$AA$228,11,FALSE)</f>
        <v>#REF!</v>
      </c>
      <c r="L21" s="268" t="e">
        <f>+VLOOKUP('Autres sources9'!$A$8,'Coef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sources9'!$A$8,'Coef Feuillus divers'!$G$2:$AA$228,10,FALSE)</f>
        <v>#REF!</v>
      </c>
      <c r="K22" s="268" t="e">
        <f>+VLOOKUP('Autres sources9'!$A$8,'Coef Feuillus divers'!$G$2:$AA$228,11,FALSE)</f>
        <v>#REF!</v>
      </c>
      <c r="L22" s="268" t="e">
        <f>+VLOOKUP('Autres sources9'!$A$8,'Coef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sources9'!$A$8,'Coef Feuillus divers'!$G$2:$AA$228,10,FALSE)</f>
        <v>#REF!</v>
      </c>
      <c r="K23" s="268" t="e">
        <f>+VLOOKUP('Autres sources9'!$A$8,'Coef Feuillus divers'!$G$2:$AA$228,11,FALSE)</f>
        <v>#REF!</v>
      </c>
      <c r="L23" s="268" t="e">
        <f>+VLOOKUP('Autres sources9'!$A$8,'Coef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sources9'!$A$8,'Coef Feuillus divers'!$G$2:$AA$228,10,FALSE)</f>
        <v>#REF!</v>
      </c>
      <c r="K24" s="268" t="e">
        <f>+VLOOKUP('Autres sources9'!$A$8,'Coef Feuillus divers'!$G$2:$AA$228,11,FALSE)</f>
        <v>#REF!</v>
      </c>
      <c r="L24" s="268" t="e">
        <f>+VLOOKUP('Autres sources9'!$A$8,'Coef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sources9'!$A$8,'Coef Feuillus divers'!$G$2:$AA$228,10,FALSE)</f>
        <v>#REF!</v>
      </c>
      <c r="K25" s="268" t="e">
        <f>+VLOOKUP('Autres sources9'!$A$8,'Coef Feuillus divers'!$G$2:$AA$228,11,FALSE)</f>
        <v>#REF!</v>
      </c>
      <c r="L25" s="268" t="e">
        <f>+VLOOKUP('Autres sources9'!$A$8,'Coef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sources10'!$A$8,'Coef Feuillus divers'!$G$2:$AA$228,10,FALSE)</f>
        <v>#REF!</v>
      </c>
      <c r="K8" s="268" t="e">
        <f>+VLOOKUP('Autres sources10'!$A$8,'Coef Feuillus divers'!$G$2:$AA$228,11,FALSE)</f>
        <v>#REF!</v>
      </c>
      <c r="L8" s="268" t="e">
        <f>+VLOOKUP('Autres sources10'!$A$8,'Coef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sources10'!$A$8,'Coef Feuillus divers'!$G$2:$AA$228,10,FALSE)</f>
        <v>#REF!</v>
      </c>
      <c r="K9" s="268" t="e">
        <f>+VLOOKUP('Autres sources10'!$A$8,'Coef Feuillus divers'!$G$2:$AA$228,11,FALSE)</f>
        <v>#REF!</v>
      </c>
      <c r="L9" s="268" t="e">
        <f>+VLOOKUP('Autres sources10'!$A$8,'Coef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sources10'!$A$8,'Coef Feuillus divers'!$G$2:$AA$228,10,FALSE)</f>
        <v>#REF!</v>
      </c>
      <c r="K10" s="268" t="e">
        <f>+VLOOKUP('Autres sources10'!$A$8,'Coef Feuillus divers'!$G$2:$AA$228,11,FALSE)</f>
        <v>#REF!</v>
      </c>
      <c r="L10" s="268" t="e">
        <f>+VLOOKUP('Autres sources10'!$A$8,'Coef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sources10'!$A$8,'Coef Feuillus divers'!$G$2:$AA$228,10,FALSE)</f>
        <v>#REF!</v>
      </c>
      <c r="K11" s="268" t="e">
        <f>+VLOOKUP('Autres sources10'!$A$8,'Coef Feuillus divers'!$G$2:$AA$228,11,FALSE)</f>
        <v>#REF!</v>
      </c>
      <c r="L11" s="268" t="e">
        <f>+VLOOKUP('Autres sources10'!$A$8,'Coef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sources10'!$A$8,'Coef Feuillus divers'!$G$2:$AA$228,10,FALSE)</f>
        <v>#REF!</v>
      </c>
      <c r="K12" s="268" t="e">
        <f>+VLOOKUP('Autres sources10'!$A$8,'Coef Feuillus divers'!$G$2:$AA$228,11,FALSE)</f>
        <v>#REF!</v>
      </c>
      <c r="L12" s="268" t="e">
        <f>+VLOOKUP('Autres sources10'!$A$8,'Coef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sources10'!$A$8,'Coef Feuillus divers'!$G$2:$AA$228,10,FALSE)</f>
        <v>#REF!</v>
      </c>
      <c r="K13" s="268" t="e">
        <f>+VLOOKUP('Autres sources10'!$A$8,'Coef Feuillus divers'!$G$2:$AA$228,11,FALSE)</f>
        <v>#REF!</v>
      </c>
      <c r="L13" s="268" t="e">
        <f>+VLOOKUP('Autres sources10'!$A$8,'Coef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sources10'!$A$8,'Coef Feuillus divers'!$G$2:$AA$228,10,FALSE)</f>
        <v>#REF!</v>
      </c>
      <c r="K14" s="268" t="e">
        <f>+VLOOKUP('Autres sources10'!$A$8,'Coef Feuillus divers'!$G$2:$AA$228,11,FALSE)</f>
        <v>#REF!</v>
      </c>
      <c r="L14" s="268" t="e">
        <f>+VLOOKUP('Autres sources10'!$A$8,'Coef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sources10'!$A$8,'Coef Feuillus divers'!$G$2:$AA$228,10,FALSE)</f>
        <v>#REF!</v>
      </c>
      <c r="K15" s="268" t="e">
        <f>+VLOOKUP('Autres sources10'!$A$8,'Coef Feuillus divers'!$G$2:$AA$228,11,FALSE)</f>
        <v>#REF!</v>
      </c>
      <c r="L15" s="268" t="e">
        <f>+VLOOKUP('Autres sources10'!$A$8,'Coef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sources10'!$A$8,'Coef Feuillus divers'!$G$2:$AA$228,10,FALSE)</f>
        <v>#REF!</v>
      </c>
      <c r="K16" s="268" t="e">
        <f>+VLOOKUP('Autres sources10'!$A$8,'Coef Feuillus divers'!$G$2:$AA$228,11,FALSE)</f>
        <v>#REF!</v>
      </c>
      <c r="L16" s="268" t="e">
        <f>+VLOOKUP('Autres sources10'!$A$8,'Coef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sources10'!$A$8,'Coef Feuillus divers'!$G$2:$AA$228,10,FALSE)</f>
        <v>#REF!</v>
      </c>
      <c r="K17" s="268" t="e">
        <f>+VLOOKUP('Autres sources10'!$A$8,'Coef Feuillus divers'!$G$2:$AA$228,11,FALSE)</f>
        <v>#REF!</v>
      </c>
      <c r="L17" s="268" t="e">
        <f>+VLOOKUP('Autres sources10'!$A$8,'Coef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sources10'!$A$8,'Coef Feuillus divers'!$G$2:$AA$228,10,FALSE)</f>
        <v>#REF!</v>
      </c>
      <c r="K18" s="268" t="e">
        <f>+VLOOKUP('Autres sources10'!$A$8,'Coef Feuillus divers'!$G$2:$AA$228,11,FALSE)</f>
        <v>#REF!</v>
      </c>
      <c r="L18" s="268" t="e">
        <f>+VLOOKUP('Autres sources10'!$A$8,'Coef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sources10'!$A$8,'Coef Feuillus divers'!$G$2:$AA$228,10,FALSE)</f>
        <v>#REF!</v>
      </c>
      <c r="K19" s="268" t="e">
        <f>+VLOOKUP('Autres sources10'!$A$8,'Coef Feuillus divers'!$G$2:$AA$228,11,FALSE)</f>
        <v>#REF!</v>
      </c>
      <c r="L19" s="268" t="e">
        <f>+VLOOKUP('Autres sources10'!$A$8,'Coef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sources10'!$A$8,'Coef Feuillus divers'!$G$2:$AA$228,10,FALSE)</f>
        <v>#REF!</v>
      </c>
      <c r="K20" s="268" t="e">
        <f>+VLOOKUP('Autres sources10'!$A$8,'Coef Feuillus divers'!$G$2:$AA$228,11,FALSE)</f>
        <v>#REF!</v>
      </c>
      <c r="L20" s="268" t="e">
        <f>+VLOOKUP('Autres sources10'!$A$8,'Coef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sources10'!$A$8,'Coef Feuillus divers'!$G$2:$AA$228,10,FALSE)</f>
        <v>#REF!</v>
      </c>
      <c r="K21" s="268" t="e">
        <f>+VLOOKUP('Autres sources10'!$A$8,'Coef Feuillus divers'!$G$2:$AA$228,11,FALSE)</f>
        <v>#REF!</v>
      </c>
      <c r="L21" s="268" t="e">
        <f>+VLOOKUP('Autres sources10'!$A$8,'Coef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sources10'!$A$8,'Coef Feuillus divers'!$G$2:$AA$228,10,FALSE)</f>
        <v>#REF!</v>
      </c>
      <c r="K22" s="268" t="e">
        <f>+VLOOKUP('Autres sources10'!$A$8,'Coef Feuillus divers'!$G$2:$AA$228,11,FALSE)</f>
        <v>#REF!</v>
      </c>
      <c r="L22" s="268" t="e">
        <f>+VLOOKUP('Autres sources10'!$A$8,'Coef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sources10'!$A$8,'Coef Feuillus divers'!$G$2:$AA$228,10,FALSE)</f>
        <v>#REF!</v>
      </c>
      <c r="K23" s="268" t="e">
        <f>+VLOOKUP('Autres sources10'!$A$8,'Coef Feuillus divers'!$G$2:$AA$228,11,FALSE)</f>
        <v>#REF!</v>
      </c>
      <c r="L23" s="268" t="e">
        <f>+VLOOKUP('Autres sources10'!$A$8,'Coef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sources10'!$A$8,'Coef Feuillus divers'!$G$2:$AA$228,10,FALSE)</f>
        <v>#REF!</v>
      </c>
      <c r="K24" s="268" t="e">
        <f>+VLOOKUP('Autres sources10'!$A$8,'Coef Feuillus divers'!$G$2:$AA$228,11,FALSE)</f>
        <v>#REF!</v>
      </c>
      <c r="L24" s="268" t="e">
        <f>+VLOOKUP('Autres sources10'!$A$8,'Coef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sources10'!$A$8,'Coef Feuillus divers'!$G$2:$AA$228,10,FALSE)</f>
        <v>#REF!</v>
      </c>
      <c r="K25" s="268" t="e">
        <f>+VLOOKUP('Autres sources10'!$A$8,'Coef Feuillus divers'!$G$2:$AA$228,11,FALSE)</f>
        <v>#REF!</v>
      </c>
      <c r="L25" s="268" t="e">
        <f>+VLOOKUP('Autres sources10'!$A$8,'Coef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sources11'!$A$8,'Coef Feuillus divers'!$G$2:$AA$228,10,FALSE)</f>
        <v>#REF!</v>
      </c>
      <c r="K8" s="268" t="e">
        <f>+VLOOKUP('Autres sources11'!$A$8,'Coef Feuillus divers'!$G$2:$AA$228,11,FALSE)</f>
        <v>#REF!</v>
      </c>
      <c r="L8" s="268" t="e">
        <f>+VLOOKUP('Autres sources11'!$A$8,'Coef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3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sources11'!$A$8,'Coef Feuillus divers'!$G$2:$AA$228,10,FALSE)</f>
        <v>#REF!</v>
      </c>
      <c r="K9" s="268" t="e">
        <f>+VLOOKUP('Autres sources11'!$A$8,'Coef Feuillus divers'!$G$2:$AA$228,11,FALSE)</f>
        <v>#REF!</v>
      </c>
      <c r="L9" s="268" t="e">
        <f>+VLOOKUP('Autres sources11'!$A$8,'Coef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3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sources11'!$A$8,'Coef Feuillus divers'!$G$2:$AA$228,10,FALSE)</f>
        <v>#REF!</v>
      </c>
      <c r="K10" s="268" t="e">
        <f>+VLOOKUP('Autres sources11'!$A$8,'Coef Feuillus divers'!$G$2:$AA$228,11,FALSE)</f>
        <v>#REF!</v>
      </c>
      <c r="L10" s="268" t="e">
        <f>+VLOOKUP('Autres sources11'!$A$8,'Coef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3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sources11'!$A$8,'Coef Feuillus divers'!$G$2:$AA$228,10,FALSE)</f>
        <v>#REF!</v>
      </c>
      <c r="K11" s="268" t="e">
        <f>+VLOOKUP('Autres sources11'!$A$8,'Coef Feuillus divers'!$G$2:$AA$228,11,FALSE)</f>
        <v>#REF!</v>
      </c>
      <c r="L11" s="268" t="e">
        <f>+VLOOKUP('Autres sources11'!$A$8,'Coef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3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sources11'!$A$8,'Coef Feuillus divers'!$G$2:$AA$228,10,FALSE)</f>
        <v>#REF!</v>
      </c>
      <c r="K12" s="268" t="e">
        <f>+VLOOKUP('Autres sources11'!$A$8,'Coef Feuillus divers'!$G$2:$AA$228,11,FALSE)</f>
        <v>#REF!</v>
      </c>
      <c r="L12" s="268" t="e">
        <f>+VLOOKUP('Autres sources11'!$A$8,'Coef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3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sources11'!$A$8,'Coef Feuillus divers'!$G$2:$AA$228,10,FALSE)</f>
        <v>#REF!</v>
      </c>
      <c r="K13" s="268" t="e">
        <f>+VLOOKUP('Autres sources11'!$A$8,'Coef Feuillus divers'!$G$2:$AA$228,11,FALSE)</f>
        <v>#REF!</v>
      </c>
      <c r="L13" s="268" t="e">
        <f>+VLOOKUP('Autres sources11'!$A$8,'Coef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3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sources11'!$A$8,'Coef Feuillus divers'!$G$2:$AA$228,10,FALSE)</f>
        <v>#REF!</v>
      </c>
      <c r="K14" s="268" t="e">
        <f>+VLOOKUP('Autres sources11'!$A$8,'Coef Feuillus divers'!$G$2:$AA$228,11,FALSE)</f>
        <v>#REF!</v>
      </c>
      <c r="L14" s="268" t="e">
        <f>+VLOOKUP('Autres sources11'!$A$8,'Coef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3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sources11'!$A$8,'Coef Feuillus divers'!$G$2:$AA$228,10,FALSE)</f>
        <v>#REF!</v>
      </c>
      <c r="K15" s="268" t="e">
        <f>+VLOOKUP('Autres sources11'!$A$8,'Coef Feuillus divers'!$G$2:$AA$228,11,FALSE)</f>
        <v>#REF!</v>
      </c>
      <c r="L15" s="268" t="e">
        <f>+VLOOKUP('Autres sources11'!$A$8,'Coef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3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sources11'!$A$8,'Coef Feuillus divers'!$G$2:$AA$228,10,FALSE)</f>
        <v>#REF!</v>
      </c>
      <c r="K16" s="268" t="e">
        <f>+VLOOKUP('Autres sources11'!$A$8,'Coef Feuillus divers'!$G$2:$AA$228,11,FALSE)</f>
        <v>#REF!</v>
      </c>
      <c r="L16" s="268" t="e">
        <f>+VLOOKUP('Autres sources11'!$A$8,'Coef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3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sources11'!$A$8,'Coef Feuillus divers'!$G$2:$AA$228,10,FALSE)</f>
        <v>#REF!</v>
      </c>
      <c r="K17" s="268" t="e">
        <f>+VLOOKUP('Autres sources11'!$A$8,'Coef Feuillus divers'!$G$2:$AA$228,11,FALSE)</f>
        <v>#REF!</v>
      </c>
      <c r="L17" s="268" t="e">
        <f>+VLOOKUP('Autres sources11'!$A$8,'Coef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3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sources11'!$A$8,'Coef Feuillus divers'!$G$2:$AA$228,10,FALSE)</f>
        <v>#REF!</v>
      </c>
      <c r="K18" s="268" t="e">
        <f>+VLOOKUP('Autres sources11'!$A$8,'Coef Feuillus divers'!$G$2:$AA$228,11,FALSE)</f>
        <v>#REF!</v>
      </c>
      <c r="L18" s="268" t="e">
        <f>+VLOOKUP('Autres sources11'!$A$8,'Coef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3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sources11'!$A$8,'Coef Feuillus divers'!$G$2:$AA$228,10,FALSE)</f>
        <v>#REF!</v>
      </c>
      <c r="K19" s="268" t="e">
        <f>+VLOOKUP('Autres sources11'!$A$8,'Coef Feuillus divers'!$G$2:$AA$228,11,FALSE)</f>
        <v>#REF!</v>
      </c>
      <c r="L19" s="268" t="e">
        <f>+VLOOKUP('Autres sources11'!$A$8,'Coef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3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sources11'!$A$8,'Coef Feuillus divers'!$G$2:$AA$228,10,FALSE)</f>
        <v>#REF!</v>
      </c>
      <c r="K20" s="268" t="e">
        <f>+VLOOKUP('Autres sources11'!$A$8,'Coef Feuillus divers'!$G$2:$AA$228,11,FALSE)</f>
        <v>#REF!</v>
      </c>
      <c r="L20" s="268" t="e">
        <f>+VLOOKUP('Autres sources11'!$A$8,'Coef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3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sources11'!$A$8,'Coef Feuillus divers'!$G$2:$AA$228,10,FALSE)</f>
        <v>#REF!</v>
      </c>
      <c r="K21" s="268" t="e">
        <f>+VLOOKUP('Autres sources11'!$A$8,'Coef Feuillus divers'!$G$2:$AA$228,11,FALSE)</f>
        <v>#REF!</v>
      </c>
      <c r="L21" s="268" t="e">
        <f>+VLOOKUP('Autres sources11'!$A$8,'Coef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3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sources11'!$A$8,'Coef Feuillus divers'!$G$2:$AA$228,10,FALSE)</f>
        <v>#REF!</v>
      </c>
      <c r="K22" s="268" t="e">
        <f>+VLOOKUP('Autres sources11'!$A$8,'Coef Feuillus divers'!$G$2:$AA$228,11,FALSE)</f>
        <v>#REF!</v>
      </c>
      <c r="L22" s="268" t="e">
        <f>+VLOOKUP('Autres sources11'!$A$8,'Coef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3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sources11'!$A$8,'Coef Feuillus divers'!$G$2:$AA$228,10,FALSE)</f>
        <v>#REF!</v>
      </c>
      <c r="K23" s="268" t="e">
        <f>+VLOOKUP('Autres sources11'!$A$8,'Coef Feuillus divers'!$G$2:$AA$228,11,FALSE)</f>
        <v>#REF!</v>
      </c>
      <c r="L23" s="268" t="e">
        <f>+VLOOKUP('Autres sources11'!$A$8,'Coef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3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sources11'!$A$8,'Coef Feuillus divers'!$G$2:$AA$228,10,FALSE)</f>
        <v>#REF!</v>
      </c>
      <c r="K24" s="268" t="e">
        <f>+VLOOKUP('Autres sources11'!$A$8,'Coef Feuillus divers'!$G$2:$AA$228,11,FALSE)</f>
        <v>#REF!</v>
      </c>
      <c r="L24" s="268" t="e">
        <f>+VLOOKUP('Autres sources11'!$A$8,'Coef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3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sources11'!$A$8,'Coef Feuillus divers'!$G$2:$AA$228,10,FALSE)</f>
        <v>#REF!</v>
      </c>
      <c r="K25" s="268" t="e">
        <f>+VLOOKUP('Autres sources11'!$A$8,'Coef Feuillus divers'!$G$2:$AA$228,11,FALSE)</f>
        <v>#REF!</v>
      </c>
      <c r="L25" s="268" t="e">
        <f>+VLOOKUP('Autres sources11'!$A$8,'Coef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>
        <f>LBC!$B$106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35">
      <c r="A9" s="268">
        <f>LBC!$B$106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35">
      <c r="A10" s="268">
        <f>LBC!$B$106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35">
      <c r="A11" s="268">
        <f>LBC!$B$106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35">
      <c r="A12" s="268">
        <f>LBC!$B$106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35">
      <c r="A13" s="268">
        <f>LBC!$B$106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35">
      <c r="A14" s="268">
        <f>LBC!$B$106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35">
      <c r="A15" s="268">
        <f>LBC!$B$106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35">
      <c r="A16" s="268">
        <f>LBC!$B$106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35">
      <c r="A17" s="268">
        <f>LBC!$B$106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35">
      <c r="A18" s="268">
        <f>LBC!$B$106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35">
      <c r="A19" s="268">
        <f>LBC!$B$106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35">
      <c r="A20" s="268">
        <f>LBC!$B$106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35">
      <c r="A21" s="268">
        <f>LBC!$B$106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35">
      <c r="A22" s="268">
        <f>LBC!$B$106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35">
      <c r="A23" s="268">
        <f>LBC!$B$106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35">
      <c r="A24" s="268">
        <f>LBC!$B$106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35">
      <c r="A25" s="268">
        <f>LBC!$B$106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8"/>
  <sheetViews>
    <sheetView showGridLines="0" tabSelected="1" topLeftCell="A122" zoomScaleNormal="100" workbookViewId="0">
      <selection activeCell="B133" sqref="B133"/>
    </sheetView>
  </sheetViews>
  <sheetFormatPr baseColWidth="10" defaultRowHeight="14.5" x14ac:dyDescent="0.35"/>
  <cols>
    <col min="1" max="1" width="30.54296875" customWidth="1"/>
    <col min="2" max="2" width="29.453125" style="112" customWidth="1"/>
    <col min="3" max="3" width="13.7265625" style="1" customWidth="1"/>
    <col min="4" max="4" width="38.1796875" style="77" bestFit="1" customWidth="1"/>
    <col min="5" max="5" width="23" bestFit="1" customWidth="1"/>
    <col min="6" max="6" width="25.1796875" bestFit="1" customWidth="1"/>
    <col min="7" max="7" width="22.1796875" bestFit="1" customWidth="1"/>
    <col min="8" max="9" width="12.81640625" customWidth="1"/>
    <col min="10" max="12" width="13.81640625" customWidth="1"/>
  </cols>
  <sheetData>
    <row r="1" spans="1:7" ht="23.5" x14ac:dyDescent="0.55000000000000004">
      <c r="B1" s="283" t="s">
        <v>1533</v>
      </c>
    </row>
    <row r="2" spans="1:7" x14ac:dyDescent="0.35">
      <c r="F2" s="324"/>
      <c r="G2" s="324"/>
    </row>
    <row r="3" spans="1:7" x14ac:dyDescent="0.35">
      <c r="B3" s="390" t="s">
        <v>391</v>
      </c>
      <c r="C3" s="391"/>
      <c r="D3" s="99" t="s">
        <v>403</v>
      </c>
      <c r="E3" s="99" t="s">
        <v>407</v>
      </c>
      <c r="F3" s="325"/>
      <c r="G3" s="325"/>
    </row>
    <row r="4" spans="1:7" x14ac:dyDescent="0.35">
      <c r="B4" s="392" t="s">
        <v>394</v>
      </c>
      <c r="C4" s="393"/>
      <c r="D4" s="119">
        <f>+VLOOKUP($B$4,'Sc de ref'!$A$2:$C$5,2,FALSE)</f>
        <v>37.111341295464008</v>
      </c>
      <c r="E4" s="119">
        <f>+VLOOKUP($B$4,'Sc de ref'!$A$2:$C$5,3,FALSE)</f>
        <v>48.869872778083945</v>
      </c>
      <c r="F4" s="326"/>
      <c r="G4" s="326"/>
    </row>
    <row r="6" spans="1:7" ht="23.5" x14ac:dyDescent="0.55000000000000004">
      <c r="B6" s="283" t="s">
        <v>1422</v>
      </c>
    </row>
    <row r="7" spans="1:7" x14ac:dyDescent="0.35">
      <c r="B7" s="125"/>
      <c r="D7"/>
    </row>
    <row r="8" spans="1:7" ht="29" x14ac:dyDescent="0.35">
      <c r="B8" s="126" t="s">
        <v>410</v>
      </c>
      <c r="C8" s="79" t="s">
        <v>321</v>
      </c>
      <c r="D8" s="79" t="s">
        <v>322</v>
      </c>
      <c r="E8" s="79" t="s">
        <v>412</v>
      </c>
      <c r="F8" s="79" t="s">
        <v>1450</v>
      </c>
      <c r="G8" s="79" t="s">
        <v>1451</v>
      </c>
    </row>
    <row r="9" spans="1:7" s="1" customFormat="1" ht="29" x14ac:dyDescent="0.35">
      <c r="A9" s="281" t="s">
        <v>200</v>
      </c>
      <c r="B9" s="282" t="s">
        <v>1549</v>
      </c>
      <c r="C9" s="81">
        <v>30</v>
      </c>
      <c r="D9" s="81" t="str">
        <f>+CONCATENATE(B9,C9,"_")</f>
        <v>Cèdre de l'Atlas_F2_Classique_INRA_30_</v>
      </c>
      <c r="E9" s="82">
        <f>+MIN(C24:C25)</f>
        <v>184.84654740566609</v>
      </c>
      <c r="F9" s="82">
        <f>+IF(ISNA(F16),F12,F16)</f>
        <v>0</v>
      </c>
      <c r="G9" s="82">
        <f>+IF(ISNA(G16),G12,G16)</f>
        <v>0</v>
      </c>
    </row>
    <row r="10" spans="1:7" x14ac:dyDescent="0.35">
      <c r="D10"/>
    </row>
    <row r="11" spans="1:7" hidden="1" x14ac:dyDescent="0.35">
      <c r="B11" s="128" t="s">
        <v>415</v>
      </c>
      <c r="C11" s="294"/>
      <c r="D11" s="121"/>
      <c r="E11" s="121"/>
      <c r="F11" s="121" t="s">
        <v>1450</v>
      </c>
      <c r="G11" s="121" t="s">
        <v>1451</v>
      </c>
    </row>
    <row r="12" spans="1:7" hidden="1" x14ac:dyDescent="0.35">
      <c r="B12" s="129" t="s">
        <v>323</v>
      </c>
      <c r="C12" s="122">
        <f>+VLOOKUP(D9,'BDD-Guides'!$AA$3:$AE$708,3,FALSE)</f>
        <v>221.95788870113009</v>
      </c>
      <c r="D12" s="101" t="s">
        <v>324</v>
      </c>
      <c r="E12" s="101"/>
      <c r="F12" s="101">
        <v>0</v>
      </c>
      <c r="G12" s="101">
        <v>0</v>
      </c>
    </row>
    <row r="13" spans="1:7" ht="29" hidden="1" x14ac:dyDescent="0.35">
      <c r="B13" s="129" t="s">
        <v>325</v>
      </c>
      <c r="C13" s="122">
        <f>VLOOKUP(D9,'BDD-Guides'!$AA$3:$AE$708,5,FALSE)</f>
        <v>307.81205601511681</v>
      </c>
      <c r="D13" s="101" t="s">
        <v>324</v>
      </c>
      <c r="E13" s="101"/>
      <c r="F13" s="101"/>
      <c r="G13" s="101"/>
    </row>
    <row r="14" spans="1:7" hidden="1" x14ac:dyDescent="0.35">
      <c r="C14" s="95"/>
    </row>
    <row r="15" spans="1:7" hidden="1" x14ac:dyDescent="0.35">
      <c r="B15" s="128" t="s">
        <v>413</v>
      </c>
      <c r="C15" s="123"/>
      <c r="D15" s="121"/>
      <c r="E15" s="121" t="s">
        <v>411</v>
      </c>
      <c r="F15" s="121" t="s">
        <v>1450</v>
      </c>
      <c r="G15" s="121" t="s">
        <v>1451</v>
      </c>
    </row>
    <row r="16" spans="1:7" hidden="1" x14ac:dyDescent="0.35">
      <c r="B16" s="129" t="s">
        <v>323</v>
      </c>
      <c r="C16" s="122" t="e">
        <f>+VLOOKUP(D9,'BDD-Modèles'!$BK$3:$BP$2000,4,FALSE)</f>
        <v>#N/A</v>
      </c>
      <c r="D16" s="101" t="s">
        <v>324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t="29" hidden="1" x14ac:dyDescent="0.35">
      <c r="B17" s="129" t="s">
        <v>325</v>
      </c>
      <c r="C17" s="122" t="e">
        <f>+VLOOKUP(D9,'BDD-Modèles'!$BK$3:$BP$2000,6,FALSE)</f>
        <v>#N/A</v>
      </c>
      <c r="D17" s="101" t="s">
        <v>324</v>
      </c>
      <c r="E17" s="101" t="str">
        <f>IF(ISNA(C17),"KO",C17)</f>
        <v>KO</v>
      </c>
      <c r="F17" s="101"/>
      <c r="G17" s="101"/>
    </row>
    <row r="18" spans="1:7" hidden="1" x14ac:dyDescent="0.35">
      <c r="C18" s="95"/>
      <c r="D18" s="78"/>
    </row>
    <row r="19" spans="1:7" hidden="1" x14ac:dyDescent="0.35">
      <c r="B19" s="128" t="s">
        <v>414</v>
      </c>
      <c r="C19" s="123"/>
      <c r="D19" s="121"/>
    </row>
    <row r="20" spans="1:7" hidden="1" x14ac:dyDescent="0.35">
      <c r="B20" s="129" t="s">
        <v>323</v>
      </c>
      <c r="C20" s="122">
        <f>+IF(E16="KO",C12,C16)</f>
        <v>221.95788870113009</v>
      </c>
      <c r="D20" s="101" t="s">
        <v>324</v>
      </c>
    </row>
    <row r="21" spans="1:7" ht="29" hidden="1" x14ac:dyDescent="0.35">
      <c r="B21" s="129" t="s">
        <v>325</v>
      </c>
      <c r="C21" s="122">
        <f>+IF(E17="KO",C13,C17)</f>
        <v>307.81205601511681</v>
      </c>
      <c r="D21" s="101" t="s">
        <v>324</v>
      </c>
    </row>
    <row r="22" spans="1:7" hidden="1" x14ac:dyDescent="0.35">
      <c r="D22" s="78"/>
    </row>
    <row r="23" spans="1:7" ht="29" hidden="1" x14ac:dyDescent="0.35">
      <c r="B23" s="132" t="s">
        <v>404</v>
      </c>
      <c r="C23" s="295"/>
      <c r="D23" s="121"/>
    </row>
    <row r="24" spans="1:7" ht="29" hidden="1" x14ac:dyDescent="0.35">
      <c r="B24" s="133" t="s">
        <v>405</v>
      </c>
      <c r="C24" s="296">
        <f>+C20-$D$4</f>
        <v>184.84654740566609</v>
      </c>
      <c r="D24" s="134" t="s">
        <v>324</v>
      </c>
    </row>
    <row r="25" spans="1:7" hidden="1" x14ac:dyDescent="0.35">
      <c r="B25" s="133" t="s">
        <v>406</v>
      </c>
      <c r="C25" s="296">
        <f>+C21-$E$4</f>
        <v>258.94218323703285</v>
      </c>
      <c r="D25" s="134" t="s">
        <v>324</v>
      </c>
    </row>
    <row r="26" spans="1:7" x14ac:dyDescent="0.35">
      <c r="D26"/>
    </row>
    <row r="27" spans="1:7" ht="29" x14ac:dyDescent="0.35">
      <c r="B27" s="126" t="s">
        <v>410</v>
      </c>
      <c r="C27" s="79" t="s">
        <v>321</v>
      </c>
      <c r="D27" s="79" t="s">
        <v>322</v>
      </c>
      <c r="E27" s="79" t="s">
        <v>412</v>
      </c>
      <c r="F27" s="79" t="s">
        <v>1450</v>
      </c>
      <c r="G27" s="79" t="s">
        <v>1451</v>
      </c>
    </row>
    <row r="28" spans="1:7" ht="43.5" x14ac:dyDescent="0.35">
      <c r="A28" s="281" t="s">
        <v>200</v>
      </c>
      <c r="B28" s="282" t="s">
        <v>1550</v>
      </c>
      <c r="C28" s="81">
        <v>30</v>
      </c>
      <c r="D28" s="81" t="str">
        <f>+CONCATENATE(B28,C28,"_")</f>
        <v>Chêne sessile_F2_Classique_Guide chênaie atlantique_30_</v>
      </c>
      <c r="E28" s="82">
        <f>+MIN(C43:C44)</f>
        <v>155.141539522383</v>
      </c>
      <c r="F28" s="82">
        <f>+IF(ISNA(F35),F31,F35)</f>
        <v>0</v>
      </c>
      <c r="G28" s="82">
        <f>+IF(ISNA(G35),G31,G35)</f>
        <v>0</v>
      </c>
    </row>
    <row r="29" spans="1:7" x14ac:dyDescent="0.35">
      <c r="D29"/>
    </row>
    <row r="30" spans="1:7" hidden="1" x14ac:dyDescent="0.35">
      <c r="B30" s="128" t="s">
        <v>415</v>
      </c>
      <c r="C30" s="294"/>
      <c r="D30" s="121"/>
      <c r="E30" s="121"/>
      <c r="F30" s="121" t="s">
        <v>1450</v>
      </c>
      <c r="G30" s="121" t="s">
        <v>1451</v>
      </c>
    </row>
    <row r="31" spans="1:7" hidden="1" x14ac:dyDescent="0.35">
      <c r="B31" s="129" t="s">
        <v>323</v>
      </c>
      <c r="C31" s="122">
        <f>+VLOOKUP(D28,'BDD-Guides'!$AA$3:$AE$708,3,FALSE)</f>
        <v>124.01596725292983</v>
      </c>
      <c r="D31" s="101" t="s">
        <v>324</v>
      </c>
      <c r="E31" s="101"/>
      <c r="F31" s="101">
        <v>0</v>
      </c>
      <c r="G31" s="101">
        <v>0</v>
      </c>
    </row>
    <row r="32" spans="1:7" ht="29" hidden="1" x14ac:dyDescent="0.35">
      <c r="B32" s="129" t="s">
        <v>325</v>
      </c>
      <c r="C32" s="122">
        <f>VLOOKUP(D28,'BDD-Guides'!$AA$3:$AE$708,5,FALSE)</f>
        <v>322.9899998590148</v>
      </c>
      <c r="D32" s="101" t="s">
        <v>324</v>
      </c>
      <c r="E32" s="101"/>
      <c r="F32" s="101"/>
      <c r="G32" s="101"/>
    </row>
    <row r="33" spans="1:7" hidden="1" x14ac:dyDescent="0.35">
      <c r="C33" s="95"/>
      <c r="D33" s="349"/>
    </row>
    <row r="34" spans="1:7" hidden="1" x14ac:dyDescent="0.35">
      <c r="B34" s="128" t="s">
        <v>413</v>
      </c>
      <c r="C34" s="123"/>
      <c r="D34" s="121"/>
      <c r="E34" s="121" t="s">
        <v>411</v>
      </c>
      <c r="F34" s="121" t="s">
        <v>1450</v>
      </c>
      <c r="G34" s="121" t="s">
        <v>1451</v>
      </c>
    </row>
    <row r="35" spans="1:7" hidden="1" x14ac:dyDescent="0.35">
      <c r="B35" s="129" t="s">
        <v>323</v>
      </c>
      <c r="C35" s="122">
        <f>+VLOOKUP(D28,'BDD-Modèles'!$BK$3:$BP$2000,4,FALSE)</f>
        <v>192.252880817847</v>
      </c>
      <c r="D35" s="101" t="s">
        <v>324</v>
      </c>
      <c r="E35" s="101">
        <f>IF(ISNA(C35),"KO",C35)</f>
        <v>192.252880817847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t="29" hidden="1" x14ac:dyDescent="0.35">
      <c r="B36" s="129" t="s">
        <v>325</v>
      </c>
      <c r="C36" s="122">
        <f>+VLOOKUP(D28,'BDD-Modèles'!$BK$3:$BP$2000,6,FALSE)</f>
        <v>401.52059066910999</v>
      </c>
      <c r="D36" s="101" t="s">
        <v>324</v>
      </c>
      <c r="E36" s="101">
        <f>IF(ISNA(C36),"KO",C36)</f>
        <v>401.52059066910999</v>
      </c>
      <c r="F36" s="101"/>
      <c r="G36" s="101"/>
    </row>
    <row r="37" spans="1:7" hidden="1" x14ac:dyDescent="0.35">
      <c r="C37" s="95"/>
      <c r="D37" s="349"/>
    </row>
    <row r="38" spans="1:7" hidden="1" x14ac:dyDescent="0.35">
      <c r="B38" s="128" t="s">
        <v>414</v>
      </c>
      <c r="C38" s="123"/>
      <c r="D38" s="121"/>
    </row>
    <row r="39" spans="1:7" hidden="1" x14ac:dyDescent="0.35">
      <c r="B39" s="129" t="s">
        <v>323</v>
      </c>
      <c r="C39" s="122">
        <f>+IF(E35="KO",C31,C35)</f>
        <v>192.252880817847</v>
      </c>
      <c r="D39" s="101" t="s">
        <v>324</v>
      </c>
    </row>
    <row r="40" spans="1:7" ht="29" hidden="1" x14ac:dyDescent="0.35">
      <c r="B40" s="129" t="s">
        <v>325</v>
      </c>
      <c r="C40" s="122">
        <f>+IF(E36="KO",C32,C36)</f>
        <v>401.52059066910999</v>
      </c>
      <c r="D40" s="101" t="s">
        <v>324</v>
      </c>
    </row>
    <row r="41" spans="1:7" hidden="1" x14ac:dyDescent="0.35">
      <c r="D41" s="349"/>
    </row>
    <row r="42" spans="1:7" ht="29" hidden="1" x14ac:dyDescent="0.35">
      <c r="B42" s="132" t="s">
        <v>404</v>
      </c>
      <c r="C42" s="295"/>
      <c r="D42" s="121"/>
    </row>
    <row r="43" spans="1:7" ht="29" hidden="1" x14ac:dyDescent="0.35">
      <c r="B43" s="133" t="s">
        <v>405</v>
      </c>
      <c r="C43" s="296">
        <f>+C39-$D$4</f>
        <v>155.141539522383</v>
      </c>
      <c r="D43" s="134" t="s">
        <v>324</v>
      </c>
    </row>
    <row r="44" spans="1:7" hidden="1" x14ac:dyDescent="0.35">
      <c r="B44" s="133" t="s">
        <v>406</v>
      </c>
      <c r="C44" s="296">
        <f>+C40-$E$4</f>
        <v>352.65071789102603</v>
      </c>
      <c r="D44" s="134" t="s">
        <v>324</v>
      </c>
    </row>
    <row r="45" spans="1:7" hidden="1" x14ac:dyDescent="0.35">
      <c r="D45"/>
    </row>
    <row r="46" spans="1:7" hidden="1" x14ac:dyDescent="0.35">
      <c r="D46"/>
    </row>
    <row r="47" spans="1:7" ht="29" x14ac:dyDescent="0.35">
      <c r="B47" s="126" t="s">
        <v>410</v>
      </c>
      <c r="C47" s="79" t="s">
        <v>321</v>
      </c>
      <c r="D47" s="79" t="s">
        <v>322</v>
      </c>
      <c r="E47" s="79" t="s">
        <v>412</v>
      </c>
      <c r="F47" s="79" t="s">
        <v>1450</v>
      </c>
      <c r="G47" s="79" t="s">
        <v>1451</v>
      </c>
    </row>
    <row r="48" spans="1:7" ht="29" x14ac:dyDescent="0.35">
      <c r="A48" s="281" t="s">
        <v>200</v>
      </c>
      <c r="B48" s="282" t="s">
        <v>1551</v>
      </c>
      <c r="C48" s="81">
        <v>30</v>
      </c>
      <c r="D48" s="81" t="str">
        <f>+CONCATENATE(B48,C48,"_")</f>
        <v>Douglas_F2_Entree 17-18m, densité haute_National_30_</v>
      </c>
      <c r="E48" s="82">
        <f>+MIN(C63:C64)</f>
        <v>227.44549289489299</v>
      </c>
      <c r="F48" s="82">
        <f>+IF(ISNA(F55),F51,F55)</f>
        <v>52.976372102620331</v>
      </c>
      <c r="G48" s="82">
        <f>+IF(ISNA(G55),G51,G55)</f>
        <v>5.2965601640067517</v>
      </c>
    </row>
    <row r="49" spans="2:7" hidden="1" x14ac:dyDescent="0.35">
      <c r="D49"/>
    </row>
    <row r="50" spans="2:7" hidden="1" x14ac:dyDescent="0.35">
      <c r="B50" s="128" t="s">
        <v>415</v>
      </c>
      <c r="C50" s="294"/>
      <c r="D50" s="121"/>
      <c r="E50" s="121"/>
      <c r="F50" s="121" t="s">
        <v>1450</v>
      </c>
      <c r="G50" s="121" t="s">
        <v>1451</v>
      </c>
    </row>
    <row r="51" spans="2:7" hidden="1" x14ac:dyDescent="0.35">
      <c r="B51" s="129" t="s">
        <v>323</v>
      </c>
      <c r="C51" s="122" t="e">
        <f>+VLOOKUP(D48,'BDD-Guides'!$AA$3:$AE$708,3,FALSE)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29" hidden="1" x14ac:dyDescent="0.35">
      <c r="B52" s="129" t="s">
        <v>325</v>
      </c>
      <c r="C52" s="122" t="e">
        <f>VLOOKUP(D48,'BDD-Guides'!$AA$3:$AE$708,5,FALSE)</f>
        <v>#N/A</v>
      </c>
      <c r="D52" s="101" t="s">
        <v>324</v>
      </c>
      <c r="E52" s="101"/>
      <c r="F52" s="101"/>
      <c r="G52" s="101"/>
    </row>
    <row r="53" spans="2:7" hidden="1" x14ac:dyDescent="0.35">
      <c r="C53" s="95"/>
      <c r="D53" s="358"/>
    </row>
    <row r="54" spans="2:7" hidden="1" x14ac:dyDescent="0.35">
      <c r="B54" s="128" t="s">
        <v>413</v>
      </c>
      <c r="C54" s="123"/>
      <c r="D54" s="121"/>
      <c r="E54" s="121" t="s">
        <v>411</v>
      </c>
      <c r="F54" s="121" t="s">
        <v>1450</v>
      </c>
      <c r="G54" s="121" t="s">
        <v>1451</v>
      </c>
    </row>
    <row r="55" spans="2:7" hidden="1" x14ac:dyDescent="0.35">
      <c r="B55" s="129" t="s">
        <v>323</v>
      </c>
      <c r="C55" s="122">
        <f>+VLOOKUP(D48,'BDD-Modèles'!$BK$3:$BP$2000,4,FALSE)</f>
        <v>264.55683419035699</v>
      </c>
      <c r="D55" s="101" t="s">
        <v>324</v>
      </c>
      <c r="E55" s="101">
        <f>IF(ISNA(C55),"KO",C55)</f>
        <v>264.55683419035699</v>
      </c>
      <c r="F55" s="101">
        <f>+VLOOKUP(D48,'BDD-Modèles'!$BK$3:$BZ$1454,16,FALSE)</f>
        <v>52.976372102620331</v>
      </c>
      <c r="G55" s="101">
        <f>+VLOOKUP(D48,'BDD-Modèles'!$BK$2:$CO$1454,31,FALSE)</f>
        <v>5.2965601640067517</v>
      </c>
    </row>
    <row r="56" spans="2:7" ht="29" hidden="1" x14ac:dyDescent="0.35">
      <c r="B56" s="129" t="s">
        <v>325</v>
      </c>
      <c r="C56" s="122">
        <f>+VLOOKUP(D48,'BDD-Modèles'!$BK$3:$BP$2000,6,FALSE)</f>
        <v>306.22140208535097</v>
      </c>
      <c r="D56" s="101" t="s">
        <v>324</v>
      </c>
      <c r="E56" s="101">
        <f>IF(ISNA(C56),"KO",C56)</f>
        <v>306.22140208535097</v>
      </c>
      <c r="F56" s="101"/>
      <c r="G56" s="101"/>
    </row>
    <row r="57" spans="2:7" hidden="1" x14ac:dyDescent="0.35">
      <c r="C57" s="95"/>
      <c r="D57" s="358"/>
    </row>
    <row r="58" spans="2:7" hidden="1" x14ac:dyDescent="0.35">
      <c r="B58" s="128" t="s">
        <v>414</v>
      </c>
      <c r="C58" s="123"/>
      <c r="D58" s="121"/>
    </row>
    <row r="59" spans="2:7" hidden="1" x14ac:dyDescent="0.35">
      <c r="B59" s="129" t="s">
        <v>323</v>
      </c>
      <c r="C59" s="122">
        <f>+IF(E55="KO",C51,C55)</f>
        <v>264.55683419035699</v>
      </c>
      <c r="D59" s="101" t="s">
        <v>324</v>
      </c>
    </row>
    <row r="60" spans="2:7" ht="29" hidden="1" x14ac:dyDescent="0.35">
      <c r="B60" s="129" t="s">
        <v>325</v>
      </c>
      <c r="C60" s="122">
        <f>+IF(E56="KO",C52,C56)</f>
        <v>306.22140208535097</v>
      </c>
      <c r="D60" s="101" t="s">
        <v>324</v>
      </c>
    </row>
    <row r="61" spans="2:7" hidden="1" x14ac:dyDescent="0.35">
      <c r="D61" s="358"/>
    </row>
    <row r="62" spans="2:7" ht="29" hidden="1" x14ac:dyDescent="0.35">
      <c r="B62" s="132" t="s">
        <v>404</v>
      </c>
      <c r="C62" s="295"/>
      <c r="D62" s="121"/>
    </row>
    <row r="63" spans="2:7" ht="29" hidden="1" x14ac:dyDescent="0.35">
      <c r="B63" s="133" t="s">
        <v>405</v>
      </c>
      <c r="C63" s="296">
        <f>+C59-$D$4</f>
        <v>227.44549289489299</v>
      </c>
      <c r="D63" s="134" t="s">
        <v>324</v>
      </c>
    </row>
    <row r="64" spans="2:7" hidden="1" x14ac:dyDescent="0.35">
      <c r="B64" s="133" t="s">
        <v>406</v>
      </c>
      <c r="C64" s="296">
        <f>+C60-$E$4</f>
        <v>257.35152930726701</v>
      </c>
      <c r="D64" s="134" t="s">
        <v>324</v>
      </c>
    </row>
    <row r="65" spans="1:7" hidden="1" x14ac:dyDescent="0.35">
      <c r="D65"/>
    </row>
    <row r="66" spans="1:7" x14ac:dyDescent="0.35">
      <c r="D66"/>
    </row>
    <row r="67" spans="1:7" ht="29" x14ac:dyDescent="0.35">
      <c r="B67" s="126" t="s">
        <v>410</v>
      </c>
      <c r="C67" s="79" t="s">
        <v>321</v>
      </c>
      <c r="D67" s="79" t="s">
        <v>322</v>
      </c>
      <c r="E67" s="79" t="s">
        <v>412</v>
      </c>
      <c r="F67" s="79" t="s">
        <v>1450</v>
      </c>
      <c r="G67" s="79" t="s">
        <v>1451</v>
      </c>
    </row>
    <row r="68" spans="1:7" ht="43.5" x14ac:dyDescent="0.35">
      <c r="A68" s="281" t="s">
        <v>200</v>
      </c>
      <c r="B68" s="282" t="s">
        <v>1552</v>
      </c>
      <c r="C68" s="81">
        <v>30</v>
      </c>
      <c r="D68" s="81" t="str">
        <f>+CONCATENATE(B68,C68,"_")</f>
        <v>Pin Maritime_F2_Classique_GS Pineraies des plaines du Centre et du Nord Ouest_30_</v>
      </c>
      <c r="E68" s="82">
        <f>+MIN(C83:C84)</f>
        <v>194.27603030768603</v>
      </c>
      <c r="F68" s="82">
        <f>+IF(ISNA(F75),F71,F75)</f>
        <v>65.109405645409083</v>
      </c>
      <c r="G68" s="82">
        <f>+IF(ISNA(G75),G71,G75)</f>
        <v>18.822370772980857</v>
      </c>
    </row>
    <row r="69" spans="1:7" x14ac:dyDescent="0.35">
      <c r="D69"/>
    </row>
    <row r="70" spans="1:7" hidden="1" x14ac:dyDescent="0.35">
      <c r="B70" s="128" t="s">
        <v>415</v>
      </c>
      <c r="C70" s="294"/>
      <c r="D70" s="121"/>
      <c r="E70" s="121"/>
      <c r="F70" s="121" t="s">
        <v>1450</v>
      </c>
      <c r="G70" s="121" t="s">
        <v>1451</v>
      </c>
    </row>
    <row r="71" spans="1:7" hidden="1" x14ac:dyDescent="0.35">
      <c r="B71" s="129" t="s">
        <v>323</v>
      </c>
      <c r="C71" s="122">
        <f>+VLOOKUP(D68,'BDD-Guides'!$AA$3:$AE$708,3,FALSE)</f>
        <v>268.26166858712742</v>
      </c>
      <c r="D71" s="101" t="s">
        <v>324</v>
      </c>
      <c r="E71" s="101"/>
      <c r="F71" s="101">
        <v>0</v>
      </c>
      <c r="G71" s="101">
        <v>0</v>
      </c>
    </row>
    <row r="72" spans="1:7" ht="29" hidden="1" x14ac:dyDescent="0.35">
      <c r="B72" s="129" t="s">
        <v>325</v>
      </c>
      <c r="C72" s="122">
        <f>VLOOKUP(D68,'BDD-Guides'!$AA$3:$AE$708,5,FALSE)</f>
        <v>484.32967082766908</v>
      </c>
      <c r="D72" s="101" t="s">
        <v>324</v>
      </c>
      <c r="E72" s="101"/>
      <c r="F72" s="101"/>
      <c r="G72" s="101"/>
    </row>
    <row r="73" spans="1:7" hidden="1" x14ac:dyDescent="0.35">
      <c r="C73" s="95"/>
      <c r="D73" s="358"/>
    </row>
    <row r="74" spans="1:7" hidden="1" x14ac:dyDescent="0.35">
      <c r="B74" s="128" t="s">
        <v>413</v>
      </c>
      <c r="C74" s="123"/>
      <c r="D74" s="121"/>
      <c r="E74" s="121" t="s">
        <v>411</v>
      </c>
      <c r="F74" s="121" t="s">
        <v>1450</v>
      </c>
      <c r="G74" s="121" t="s">
        <v>1451</v>
      </c>
    </row>
    <row r="75" spans="1:7" hidden="1" x14ac:dyDescent="0.35">
      <c r="B75" s="129" t="s">
        <v>323</v>
      </c>
      <c r="C75" s="122">
        <f>+VLOOKUP(D68,'BDD-Modèles'!$BK$3:$BP$2000,4,FALSE)</f>
        <v>233.22875928960801</v>
      </c>
      <c r="D75" s="101" t="s">
        <v>324</v>
      </c>
      <c r="E75" s="101">
        <f>IF(ISNA(C75),"KO",C75)</f>
        <v>233.22875928960801</v>
      </c>
      <c r="F75" s="101">
        <f>+VLOOKUP(D68,'BDD-Modèles'!$BK$3:$BZ$1454,16,FALSE)</f>
        <v>65.109405645409083</v>
      </c>
      <c r="G75" s="101">
        <f>+VLOOKUP(D68,'BDD-Modèles'!$BK$2:$CO$1454,31,FALSE)</f>
        <v>18.822370772980857</v>
      </c>
    </row>
    <row r="76" spans="1:7" ht="29" hidden="1" x14ac:dyDescent="0.35">
      <c r="B76" s="129" t="s">
        <v>325</v>
      </c>
      <c r="C76" s="122">
        <f>+VLOOKUP(D68,'BDD-Modèles'!$BK$3:$BP$2000,6,FALSE)</f>
        <v>243.14590308576999</v>
      </c>
      <c r="D76" s="101" t="s">
        <v>324</v>
      </c>
      <c r="E76" s="101">
        <f>IF(ISNA(C76),"KO",C76)</f>
        <v>243.14590308576999</v>
      </c>
      <c r="F76" s="101"/>
      <c r="G76" s="101"/>
    </row>
    <row r="77" spans="1:7" hidden="1" x14ac:dyDescent="0.35">
      <c r="C77" s="95"/>
      <c r="D77" s="358"/>
    </row>
    <row r="78" spans="1:7" hidden="1" x14ac:dyDescent="0.35">
      <c r="B78" s="128" t="s">
        <v>414</v>
      </c>
      <c r="C78" s="123"/>
      <c r="D78" s="121"/>
    </row>
    <row r="79" spans="1:7" hidden="1" x14ac:dyDescent="0.35">
      <c r="B79" s="129" t="s">
        <v>323</v>
      </c>
      <c r="C79" s="122">
        <f>+IF(E75="KO",C71,C75)</f>
        <v>233.22875928960801</v>
      </c>
      <c r="D79" s="101" t="s">
        <v>324</v>
      </c>
    </row>
    <row r="80" spans="1:7" ht="29" hidden="1" x14ac:dyDescent="0.35">
      <c r="B80" s="129" t="s">
        <v>325</v>
      </c>
      <c r="C80" s="122">
        <f>+IF(E76="KO",C72,C76)</f>
        <v>243.14590308576999</v>
      </c>
      <c r="D80" s="101" t="s">
        <v>324</v>
      </c>
    </row>
    <row r="81" spans="1:8" hidden="1" x14ac:dyDescent="0.35">
      <c r="D81" s="358"/>
    </row>
    <row r="82" spans="1:8" ht="29" hidden="1" x14ac:dyDescent="0.35">
      <c r="B82" s="132" t="s">
        <v>404</v>
      </c>
      <c r="C82" s="295"/>
      <c r="D82" s="121"/>
    </row>
    <row r="83" spans="1:8" ht="29" hidden="1" x14ac:dyDescent="0.35">
      <c r="B83" s="133" t="s">
        <v>405</v>
      </c>
      <c r="C83" s="296">
        <f>+C79-$D$4</f>
        <v>196.11741799414401</v>
      </c>
      <c r="D83" s="134" t="s">
        <v>324</v>
      </c>
    </row>
    <row r="84" spans="1:8" hidden="1" x14ac:dyDescent="0.35">
      <c r="B84" s="133" t="s">
        <v>406</v>
      </c>
      <c r="C84" s="296">
        <f>+C80-$E$4</f>
        <v>194.27603030768603</v>
      </c>
      <c r="D84" s="134" t="s">
        <v>324</v>
      </c>
    </row>
    <row r="85" spans="1:8" hidden="1" x14ac:dyDescent="0.35">
      <c r="D85" s="378"/>
    </row>
    <row r="87" spans="1:8" ht="23.5" x14ac:dyDescent="0.55000000000000004">
      <c r="B87" s="283" t="s">
        <v>1443</v>
      </c>
    </row>
    <row r="88" spans="1:8" x14ac:dyDescent="0.35">
      <c r="F88" s="375"/>
      <c r="G88" s="375"/>
      <c r="H88" s="375"/>
    </row>
    <row r="89" spans="1:8" x14ac:dyDescent="0.35">
      <c r="B89" s="79" t="s">
        <v>200</v>
      </c>
      <c r="C89" s="79" t="s">
        <v>321</v>
      </c>
      <c r="D89" s="374" t="s">
        <v>322</v>
      </c>
      <c r="E89" s="79" t="s">
        <v>412</v>
      </c>
      <c r="F89" s="317"/>
      <c r="G89" s="317"/>
      <c r="H89" s="375"/>
    </row>
    <row r="90" spans="1:8" x14ac:dyDescent="0.35">
      <c r="A90" s="281" t="s">
        <v>200</v>
      </c>
      <c r="B90" s="278" t="s">
        <v>631</v>
      </c>
      <c r="C90" s="81" t="s">
        <v>1408</v>
      </c>
      <c r="D90" s="377" t="str">
        <f>+CONCATENATE(B90,C90)</f>
        <v>Chêne rouge30ap</v>
      </c>
      <c r="E90" s="119">
        <f>+VLOOKUP(D90,'Autre source1'!S7:$T$25,2,FALSE)</f>
        <v>189.27384906609419</v>
      </c>
      <c r="F90" s="376"/>
      <c r="G90" s="376"/>
      <c r="H90" s="375"/>
    </row>
    <row r="91" spans="1:8" x14ac:dyDescent="0.35">
      <c r="A91" s="281"/>
      <c r="F91" s="375"/>
      <c r="G91" s="375"/>
      <c r="H91" s="375"/>
    </row>
    <row r="92" spans="1:8" x14ac:dyDescent="0.35">
      <c r="A92" s="281"/>
      <c r="B92" s="79" t="s">
        <v>200</v>
      </c>
      <c r="C92" s="79" t="s">
        <v>321</v>
      </c>
      <c r="D92" s="374" t="s">
        <v>322</v>
      </c>
      <c r="E92" s="79" t="s">
        <v>412</v>
      </c>
      <c r="F92" s="317"/>
      <c r="G92" s="317"/>
      <c r="H92" s="375"/>
    </row>
    <row r="93" spans="1:8" x14ac:dyDescent="0.35">
      <c r="A93" s="281" t="s">
        <v>200</v>
      </c>
      <c r="B93" s="278" t="s">
        <v>825</v>
      </c>
      <c r="C93" s="81" t="s">
        <v>1408</v>
      </c>
      <c r="D93" s="377" t="str">
        <f>+CONCATENATE(B93,C93)</f>
        <v>Sapin de Turquie30ap</v>
      </c>
      <c r="E93" s="119">
        <f>+VLOOKUP(D93,'Autres sources2'!S7:$T$25,2,FALSE)</f>
        <v>115.89571121033613</v>
      </c>
      <c r="F93" s="376"/>
      <c r="G93" s="376"/>
      <c r="H93" s="375"/>
    </row>
    <row r="94" spans="1:8" x14ac:dyDescent="0.35">
      <c r="F94" s="375"/>
      <c r="G94" s="375"/>
      <c r="H94" s="375"/>
    </row>
    <row r="95" spans="1:8" x14ac:dyDescent="0.35">
      <c r="A95" s="281"/>
      <c r="B95" s="79" t="s">
        <v>200</v>
      </c>
      <c r="C95" s="79" t="s">
        <v>321</v>
      </c>
      <c r="D95" s="374" t="s">
        <v>322</v>
      </c>
      <c r="E95" s="79" t="s">
        <v>412</v>
      </c>
      <c r="F95" s="317"/>
      <c r="G95" s="317"/>
      <c r="H95" s="375"/>
    </row>
    <row r="96" spans="1:8" x14ac:dyDescent="0.35">
      <c r="A96" s="281" t="s">
        <v>200</v>
      </c>
      <c r="B96" s="278" t="s">
        <v>828</v>
      </c>
      <c r="C96" s="81" t="s">
        <v>1408</v>
      </c>
      <c r="D96" s="377" t="str">
        <f>+CONCATENATE(B96,C96)</f>
        <v>Sapin de Céphalonie30ap</v>
      </c>
      <c r="E96" s="119">
        <f>+VLOOKUP(D96,'Autres sources3'!S7:$T$25,2,FALSE)</f>
        <v>115.89571121033613</v>
      </c>
      <c r="F96" s="376"/>
      <c r="G96" s="376"/>
      <c r="H96" s="375"/>
    </row>
    <row r="97" spans="1:8" x14ac:dyDescent="0.35">
      <c r="F97" s="375"/>
      <c r="G97" s="375"/>
      <c r="H97" s="375"/>
    </row>
    <row r="98" spans="1:8" x14ac:dyDescent="0.35">
      <c r="A98" s="281"/>
      <c r="B98" s="79" t="s">
        <v>200</v>
      </c>
      <c r="C98" s="79" t="s">
        <v>321</v>
      </c>
      <c r="D98" s="374" t="s">
        <v>322</v>
      </c>
      <c r="E98" s="79" t="s">
        <v>412</v>
      </c>
      <c r="F98" s="317"/>
      <c r="G98" s="317"/>
      <c r="H98" s="375"/>
    </row>
    <row r="99" spans="1:8" x14ac:dyDescent="0.35">
      <c r="A99" s="281" t="s">
        <v>200</v>
      </c>
      <c r="B99" s="278"/>
      <c r="C99" s="81" t="s">
        <v>1408</v>
      </c>
      <c r="D99" s="377" t="str">
        <f>+CONCATENATE(B99,C99)</f>
        <v>30ap</v>
      </c>
      <c r="E99" s="119" t="e">
        <f>+VLOOKUP(D99,'Autres sources4'!S7:$T$25,2,FALSE)</f>
        <v>#N/A</v>
      </c>
      <c r="F99" s="376"/>
      <c r="G99" s="376"/>
      <c r="H99" s="375"/>
    </row>
    <row r="100" spans="1:8" x14ac:dyDescent="0.35">
      <c r="F100" s="375"/>
      <c r="G100" s="375"/>
      <c r="H100" s="375"/>
    </row>
    <row r="101" spans="1:8" x14ac:dyDescent="0.35">
      <c r="A101" s="281"/>
      <c r="B101" s="79" t="s">
        <v>200</v>
      </c>
      <c r="C101" s="79" t="s">
        <v>321</v>
      </c>
      <c r="D101" s="374" t="s">
        <v>322</v>
      </c>
      <c r="E101" s="79" t="s">
        <v>412</v>
      </c>
      <c r="F101" s="317"/>
      <c r="G101" s="317"/>
      <c r="H101" s="375"/>
    </row>
    <row r="102" spans="1:8" x14ac:dyDescent="0.35">
      <c r="A102" s="281" t="s">
        <v>200</v>
      </c>
      <c r="B102" s="278"/>
      <c r="C102" s="81" t="s">
        <v>1408</v>
      </c>
      <c r="D102" s="377" t="str">
        <f>+CONCATENATE(B102,C102)</f>
        <v>30ap</v>
      </c>
      <c r="E102" s="119" t="e">
        <f>+VLOOKUP(D102,'Autres sources5'!S7:$T$25,2,FALSE)</f>
        <v>#N/A</v>
      </c>
      <c r="F102" s="376"/>
      <c r="G102" s="376"/>
      <c r="H102" s="375"/>
    </row>
    <row r="103" spans="1:8" x14ac:dyDescent="0.35">
      <c r="D103" s="360"/>
      <c r="F103" s="375"/>
      <c r="G103" s="375"/>
      <c r="H103" s="375"/>
    </row>
    <row r="104" spans="1:8" x14ac:dyDescent="0.35">
      <c r="A104" s="111"/>
      <c r="B104" s="371"/>
      <c r="C104" s="372"/>
      <c r="D104" s="373"/>
      <c r="E104" s="111"/>
      <c r="F104" s="375"/>
      <c r="G104" s="375"/>
      <c r="H104" s="375"/>
    </row>
    <row r="105" spans="1:8" x14ac:dyDescent="0.35">
      <c r="A105" s="281"/>
      <c r="B105" s="79" t="s">
        <v>200</v>
      </c>
      <c r="C105" s="79" t="s">
        <v>321</v>
      </c>
      <c r="D105" s="374" t="s">
        <v>322</v>
      </c>
      <c r="E105" s="79" t="s">
        <v>412</v>
      </c>
      <c r="F105" s="317"/>
      <c r="G105" s="317"/>
      <c r="H105" s="375"/>
    </row>
    <row r="106" spans="1:8" x14ac:dyDescent="0.35">
      <c r="A106" s="281" t="s">
        <v>200</v>
      </c>
      <c r="B106" s="278"/>
      <c r="C106" s="81" t="s">
        <v>1408</v>
      </c>
      <c r="D106" s="377" t="str">
        <f>+CONCATENATE(B106,C106)</f>
        <v>30ap</v>
      </c>
      <c r="E106" s="119" t="e">
        <f>+VLOOKUP(D106,'Autres sources12'!S7:$T$25,2,FALSE)</f>
        <v>#N/A</v>
      </c>
      <c r="F106" s="376"/>
      <c r="G106" s="376"/>
      <c r="H106" s="375"/>
    </row>
    <row r="107" spans="1:8" x14ac:dyDescent="0.35">
      <c r="A107" s="111"/>
      <c r="B107" s="371"/>
      <c r="C107" s="372"/>
      <c r="D107" s="373"/>
      <c r="E107" s="111"/>
      <c r="F107" s="111"/>
      <c r="G107" s="111"/>
      <c r="H107" s="111"/>
    </row>
    <row r="108" spans="1:8" x14ac:dyDescent="0.35">
      <c r="A108" s="111"/>
      <c r="B108" s="371"/>
      <c r="C108" s="372"/>
      <c r="D108" s="373"/>
      <c r="E108" s="111"/>
      <c r="F108" s="111"/>
      <c r="G108" s="111"/>
      <c r="H108" s="111"/>
    </row>
    <row r="109" spans="1:8" ht="23.5" x14ac:dyDescent="0.55000000000000004">
      <c r="B109" s="283" t="s">
        <v>1442</v>
      </c>
    </row>
    <row r="111" spans="1:8" ht="29" x14ac:dyDescent="0.35">
      <c r="B111" s="284" t="s">
        <v>1423</v>
      </c>
      <c r="C111" s="284" t="s">
        <v>1529</v>
      </c>
      <c r="D111" s="284" t="s">
        <v>1424</v>
      </c>
    </row>
    <row r="112" spans="1:8" ht="29" x14ac:dyDescent="0.35">
      <c r="B112" s="285" t="s">
        <v>1425</v>
      </c>
      <c r="C112" s="291" t="s">
        <v>1435</v>
      </c>
      <c r="D112" s="286">
        <f>+IF(C112="non",-20%,0%)</f>
        <v>0</v>
      </c>
    </row>
    <row r="113" spans="1:12" ht="29" x14ac:dyDescent="0.35">
      <c r="B113" s="285" t="s">
        <v>1530</v>
      </c>
      <c r="C113" s="291" t="s">
        <v>1435</v>
      </c>
      <c r="D113" s="286">
        <f>+IF(C113="non",-10%,0%)</f>
        <v>0</v>
      </c>
    </row>
    <row r="114" spans="1:12" ht="43.5" x14ac:dyDescent="0.35">
      <c r="B114" s="285" t="s">
        <v>1428</v>
      </c>
      <c r="C114" s="284"/>
      <c r="D114" s="286" t="s">
        <v>1429</v>
      </c>
    </row>
    <row r="115" spans="1:12" ht="29" x14ac:dyDescent="0.35">
      <c r="B115" s="287" t="s">
        <v>1430</v>
      </c>
      <c r="C115" s="291" t="s">
        <v>1439</v>
      </c>
      <c r="D115" s="286">
        <f>IF(C115="Fort ou très fort",-15%,IF(C115="Moyen",-10%,IF(OR(C115="Très faible ou faible",C115="Classement non clair par commune"),-5%,0%)))</f>
        <v>-0.05</v>
      </c>
    </row>
    <row r="116" spans="1:12" ht="29" x14ac:dyDescent="0.35">
      <c r="B116" s="285" t="s">
        <v>1431</v>
      </c>
      <c r="C116" s="284" t="s">
        <v>1432</v>
      </c>
      <c r="D116" s="292">
        <v>-0.1</v>
      </c>
    </row>
    <row r="117" spans="1:12" ht="29" x14ac:dyDescent="0.35">
      <c r="B117"/>
      <c r="C117" s="288" t="s">
        <v>1531</v>
      </c>
      <c r="D117" s="293">
        <f>+(1+D112)*(D113+1)*(1+D115)*(1+D116)</f>
        <v>0.85499999999999998</v>
      </c>
    </row>
    <row r="120" spans="1:12" ht="23.5" x14ac:dyDescent="0.55000000000000004">
      <c r="B120" s="283" t="s">
        <v>1473</v>
      </c>
    </row>
    <row r="121" spans="1:12" ht="23.5" x14ac:dyDescent="0.55000000000000004">
      <c r="B121" s="283"/>
      <c r="D121" s="360"/>
    </row>
    <row r="122" spans="1:12" s="384" customFormat="1" ht="47.15" customHeight="1" x14ac:dyDescent="0.35">
      <c r="B122" s="385"/>
      <c r="C122" s="1"/>
      <c r="D122" s="1"/>
      <c r="E122" s="386" t="s">
        <v>1537</v>
      </c>
      <c r="F122" s="394" t="s">
        <v>1536</v>
      </c>
      <c r="G122" s="394"/>
      <c r="H122" s="394"/>
      <c r="I122" s="394"/>
      <c r="J122" s="395" t="s">
        <v>1540</v>
      </c>
      <c r="K122" s="396"/>
      <c r="L122" s="396"/>
    </row>
    <row r="123" spans="1:12" s="112" customFormat="1" ht="43.5" x14ac:dyDescent="0.35">
      <c r="B123" s="284" t="s">
        <v>1469</v>
      </c>
      <c r="C123" s="284" t="s">
        <v>1470</v>
      </c>
      <c r="D123" s="363" t="s">
        <v>1471</v>
      </c>
      <c r="E123" s="362" t="s">
        <v>1472</v>
      </c>
      <c r="F123" s="359" t="s">
        <v>1532</v>
      </c>
      <c r="G123" s="359" t="s">
        <v>1534</v>
      </c>
      <c r="H123" s="359" t="s">
        <v>1538</v>
      </c>
      <c r="I123" s="359" t="s">
        <v>1535</v>
      </c>
      <c r="J123" s="382" t="s">
        <v>1546</v>
      </c>
      <c r="K123" s="382" t="s">
        <v>1547</v>
      </c>
      <c r="L123" s="382" t="s">
        <v>1548</v>
      </c>
    </row>
    <row r="124" spans="1:12" x14ac:dyDescent="0.35">
      <c r="A124" s="281" t="s">
        <v>1553</v>
      </c>
      <c r="B124" s="305">
        <f>+E9+F9+G9</f>
        <v>184.84654740566609</v>
      </c>
      <c r="C124" s="306">
        <f>+B124*$D$117</f>
        <v>158.04379803184449</v>
      </c>
      <c r="D124" s="365">
        <v>4.5999999999999996</v>
      </c>
      <c r="E124" s="367">
        <f>+C124*D124</f>
        <v>727.00147094648457</v>
      </c>
      <c r="F124" s="368">
        <f>+D124*B124</f>
        <v>850.2941180660639</v>
      </c>
      <c r="G124" s="368">
        <f>+E9*$D$124</f>
        <v>850.2941180660639</v>
      </c>
      <c r="H124" s="368">
        <f>+F9*$D$124</f>
        <v>0</v>
      </c>
      <c r="I124" s="368">
        <f>+G9*$D$124</f>
        <v>0</v>
      </c>
      <c r="J124" s="383">
        <f>+G124*$D$117</f>
        <v>727.00147094648457</v>
      </c>
      <c r="K124" s="383">
        <f>+H124*$D$117</f>
        <v>0</v>
      </c>
      <c r="L124" s="383">
        <f>+I124*$D$117</f>
        <v>0</v>
      </c>
    </row>
    <row r="125" spans="1:12" x14ac:dyDescent="0.35">
      <c r="A125" s="281" t="s">
        <v>1554</v>
      </c>
      <c r="B125" s="305">
        <f>+E28+F28+G28</f>
        <v>155.141539522383</v>
      </c>
      <c r="C125" s="306">
        <f>+B125*$D$117</f>
        <v>132.64601629163747</v>
      </c>
      <c r="D125" s="365">
        <v>2.4</v>
      </c>
      <c r="E125" s="367">
        <f t="shared" ref="E125:E130" si="0">+C125*D125</f>
        <v>318.35043909992993</v>
      </c>
      <c r="F125" s="368">
        <f t="shared" ref="F125:F130" si="1">+D125*B125</f>
        <v>372.33969485371921</v>
      </c>
      <c r="G125" s="368">
        <f>+E28*$D$125</f>
        <v>372.33969485371921</v>
      </c>
      <c r="H125" s="368">
        <f>+F28*$D$125</f>
        <v>0</v>
      </c>
      <c r="I125" s="368">
        <f>+G28*$D$125</f>
        <v>0</v>
      </c>
      <c r="J125" s="383">
        <f t="shared" ref="J125:J130" si="2">+G125*$D$117</f>
        <v>318.35043909992993</v>
      </c>
      <c r="K125" s="383">
        <f t="shared" ref="K125:K130" si="3">+H125*$D$117</f>
        <v>0</v>
      </c>
      <c r="L125" s="383">
        <f t="shared" ref="L125:L130" si="4">+I125*$D$117</f>
        <v>0</v>
      </c>
    </row>
    <row r="126" spans="1:12" x14ac:dyDescent="0.35">
      <c r="A126" s="281" t="s">
        <v>1555</v>
      </c>
      <c r="B126" s="305">
        <f>+E48+F48+G48</f>
        <v>285.71842516152009</v>
      </c>
      <c r="C126" s="306">
        <f>+B126*$D$117</f>
        <v>244.28925351309968</v>
      </c>
      <c r="D126" s="365">
        <v>5.21</v>
      </c>
      <c r="E126" s="367">
        <f t="shared" si="0"/>
        <v>1272.7470108032494</v>
      </c>
      <c r="F126" s="368">
        <f t="shared" si="1"/>
        <v>1488.5929950915197</v>
      </c>
      <c r="G126" s="368">
        <f>+E48*$D$126</f>
        <v>1184.9910179823926</v>
      </c>
      <c r="H126" s="368">
        <f>+F48*$D$126</f>
        <v>276.00689865465193</v>
      </c>
      <c r="I126" s="368">
        <f>+G48*$D$126</f>
        <v>27.595078454475175</v>
      </c>
      <c r="J126" s="383">
        <f t="shared" si="2"/>
        <v>1013.1673203749457</v>
      </c>
      <c r="K126" s="383">
        <f t="shared" si="3"/>
        <v>235.98589834972739</v>
      </c>
      <c r="L126" s="383">
        <f t="shared" si="4"/>
        <v>23.593792078576275</v>
      </c>
    </row>
    <row r="127" spans="1:12" x14ac:dyDescent="0.35">
      <c r="A127" s="281" t="s">
        <v>1556</v>
      </c>
      <c r="B127" s="305">
        <f>+E68+F68+G68</f>
        <v>278.20780672607594</v>
      </c>
      <c r="C127" s="306">
        <f>+B127*$D$117</f>
        <v>237.86767475079492</v>
      </c>
      <c r="D127" s="365">
        <v>1.65</v>
      </c>
      <c r="E127" s="367">
        <f t="shared" si="0"/>
        <v>392.48166333881159</v>
      </c>
      <c r="F127" s="368">
        <f t="shared" si="1"/>
        <v>459.0428810980253</v>
      </c>
      <c r="G127" s="368">
        <f>+E68*$D$127</f>
        <v>320.55545000768194</v>
      </c>
      <c r="H127" s="368">
        <f>+F68*$D$127</f>
        <v>107.43051931492498</v>
      </c>
      <c r="I127" s="368">
        <f>+G68*$D$127</f>
        <v>31.056911775418413</v>
      </c>
      <c r="J127" s="383">
        <f t="shared" si="2"/>
        <v>274.07490975656805</v>
      </c>
      <c r="K127" s="383">
        <f t="shared" si="3"/>
        <v>91.853094014260861</v>
      </c>
      <c r="L127" s="383">
        <f t="shared" si="4"/>
        <v>26.553659567982741</v>
      </c>
    </row>
    <row r="128" spans="1:12" x14ac:dyDescent="0.35">
      <c r="A128" s="281" t="s">
        <v>1559</v>
      </c>
      <c r="B128" s="305">
        <f>+E90</f>
        <v>189.27384906609419</v>
      </c>
      <c r="C128" s="306">
        <f t="shared" ref="C128:C130" si="5">+B128*$D$117</f>
        <v>161.82914095151054</v>
      </c>
      <c r="D128" s="365">
        <v>1.5</v>
      </c>
      <c r="E128" s="367">
        <f t="shared" si="0"/>
        <v>242.74371142726579</v>
      </c>
      <c r="F128" s="368">
        <f t="shared" si="1"/>
        <v>283.91077359914129</v>
      </c>
      <c r="G128" s="368">
        <f>+F128</f>
        <v>283.91077359914129</v>
      </c>
      <c r="H128" s="368">
        <v>0</v>
      </c>
      <c r="I128" s="368">
        <v>0</v>
      </c>
      <c r="J128" s="383">
        <f t="shared" si="2"/>
        <v>242.74371142726579</v>
      </c>
      <c r="K128" s="383">
        <f t="shared" si="3"/>
        <v>0</v>
      </c>
      <c r="L128" s="383">
        <f t="shared" si="4"/>
        <v>0</v>
      </c>
    </row>
    <row r="129" spans="1:12" x14ac:dyDescent="0.35">
      <c r="A129" s="281" t="s">
        <v>1557</v>
      </c>
      <c r="B129" s="305">
        <f>+E93</f>
        <v>115.89571121033613</v>
      </c>
      <c r="C129" s="306">
        <f t="shared" si="5"/>
        <v>99.090833084837385</v>
      </c>
      <c r="D129" s="365">
        <v>1.3</v>
      </c>
      <c r="E129" s="367">
        <f t="shared" si="0"/>
        <v>128.8180830102886</v>
      </c>
      <c r="F129" s="368">
        <f t="shared" si="1"/>
        <v>150.66442457343697</v>
      </c>
      <c r="G129" s="368">
        <f t="shared" ref="G129:G130" si="6">+F129</f>
        <v>150.66442457343697</v>
      </c>
      <c r="H129" s="368">
        <v>0</v>
      </c>
      <c r="I129" s="368">
        <v>0</v>
      </c>
      <c r="J129" s="383">
        <f t="shared" si="2"/>
        <v>128.8180830102886</v>
      </c>
      <c r="K129" s="383">
        <f t="shared" si="3"/>
        <v>0</v>
      </c>
      <c r="L129" s="383">
        <f t="shared" si="4"/>
        <v>0</v>
      </c>
    </row>
    <row r="130" spans="1:12" x14ac:dyDescent="0.35">
      <c r="A130" s="281" t="s">
        <v>1558</v>
      </c>
      <c r="B130" s="305">
        <f>+E96</f>
        <v>115.89571121033613</v>
      </c>
      <c r="C130" s="306">
        <f t="shared" si="5"/>
        <v>99.090833084837385</v>
      </c>
      <c r="D130" s="365">
        <v>0.9</v>
      </c>
      <c r="E130" s="367">
        <f t="shared" si="0"/>
        <v>89.181749776353655</v>
      </c>
      <c r="F130" s="368">
        <f t="shared" si="1"/>
        <v>104.30614008930252</v>
      </c>
      <c r="G130" s="368">
        <f t="shared" si="6"/>
        <v>104.30614008930252</v>
      </c>
      <c r="H130" s="368">
        <v>0</v>
      </c>
      <c r="I130" s="368">
        <v>0</v>
      </c>
      <c r="J130" s="383">
        <f t="shared" si="2"/>
        <v>89.181749776353655</v>
      </c>
      <c r="K130" s="383">
        <f t="shared" si="3"/>
        <v>0</v>
      </c>
      <c r="L130" s="383">
        <f t="shared" si="4"/>
        <v>0</v>
      </c>
    </row>
    <row r="131" spans="1:12" x14ac:dyDescent="0.35">
      <c r="A131" s="355"/>
      <c r="B131" s="356"/>
      <c r="C131" s="357"/>
      <c r="D131" s="366" t="s">
        <v>1513</v>
      </c>
      <c r="E131" s="369">
        <f t="shared" ref="E131:L131" si="7">+SUM(E124:E130)</f>
        <v>3171.3241284023838</v>
      </c>
      <c r="F131" s="369">
        <f t="shared" si="7"/>
        <v>3709.1510273712088</v>
      </c>
      <c r="G131" s="369">
        <f t="shared" si="7"/>
        <v>3267.0616191717386</v>
      </c>
      <c r="H131" s="369">
        <f t="shared" si="7"/>
        <v>383.43741796957693</v>
      </c>
      <c r="I131" s="369">
        <f t="shared" si="7"/>
        <v>58.651990229893585</v>
      </c>
      <c r="J131" s="369">
        <f t="shared" si="7"/>
        <v>2793.3376843918363</v>
      </c>
      <c r="K131" s="369">
        <f t="shared" si="7"/>
        <v>327.83899236398827</v>
      </c>
      <c r="L131" s="369">
        <f t="shared" si="7"/>
        <v>50.14745164655902</v>
      </c>
    </row>
    <row r="132" spans="1:12" x14ac:dyDescent="0.35">
      <c r="D132" s="364" t="s">
        <v>1514</v>
      </c>
      <c r="E132" s="367">
        <f>+SUM(E124:E130)/SUM(D124:D130)</f>
        <v>180.59932394091027</v>
      </c>
      <c r="F132" s="370"/>
      <c r="G132" s="370"/>
      <c r="H132" s="370"/>
      <c r="I132" s="370"/>
    </row>
    <row r="137" spans="1:12" x14ac:dyDescent="0.35">
      <c r="E137" s="361"/>
    </row>
    <row r="138" spans="1:12" x14ac:dyDescent="0.35">
      <c r="E138" s="361"/>
    </row>
  </sheetData>
  <mergeCells count="4">
    <mergeCell ref="B3:C3"/>
    <mergeCell ref="B4:C4"/>
    <mergeCell ref="F122:I122"/>
    <mergeCell ref="J122:L122"/>
  </mergeCells>
  <phoneticPr fontId="21" type="noConversion"/>
  <conditionalFormatting sqref="D8">
    <cfRule type="duplicateValues" dxfId="62" priority="230"/>
  </conditionalFormatting>
  <conditionalFormatting sqref="B3 D3">
    <cfRule type="duplicateValues" dxfId="61" priority="223"/>
  </conditionalFormatting>
  <conditionalFormatting sqref="E3">
    <cfRule type="duplicateValues" dxfId="60" priority="222"/>
  </conditionalFormatting>
  <conditionalFormatting sqref="B8:C8">
    <cfRule type="duplicateValues" dxfId="59" priority="232"/>
  </conditionalFormatting>
  <conditionalFormatting sqref="E8">
    <cfRule type="duplicateValues" dxfId="58" priority="207"/>
  </conditionalFormatting>
  <conditionalFormatting sqref="D89">
    <cfRule type="duplicateValues" dxfId="57" priority="193"/>
  </conditionalFormatting>
  <conditionalFormatting sqref="E89">
    <cfRule type="duplicateValues" dxfId="56" priority="192"/>
  </conditionalFormatting>
  <conditionalFormatting sqref="C89">
    <cfRule type="duplicateValues" dxfId="55" priority="191"/>
  </conditionalFormatting>
  <conditionalFormatting sqref="B89">
    <cfRule type="duplicateValues" dxfId="54" priority="233"/>
  </conditionalFormatting>
  <conditionalFormatting sqref="D92">
    <cfRule type="duplicateValues" dxfId="53" priority="180"/>
  </conditionalFormatting>
  <conditionalFormatting sqref="E92">
    <cfRule type="duplicateValues" dxfId="52" priority="179"/>
  </conditionalFormatting>
  <conditionalFormatting sqref="C92">
    <cfRule type="duplicateValues" dxfId="51" priority="178"/>
  </conditionalFormatting>
  <conditionalFormatting sqref="B92">
    <cfRule type="duplicateValues" dxfId="50" priority="181"/>
  </conditionalFormatting>
  <conditionalFormatting sqref="D95">
    <cfRule type="duplicateValues" dxfId="49" priority="176"/>
  </conditionalFormatting>
  <conditionalFormatting sqref="E95">
    <cfRule type="duplicateValues" dxfId="48" priority="175"/>
  </conditionalFormatting>
  <conditionalFormatting sqref="C95">
    <cfRule type="duplicateValues" dxfId="47" priority="174"/>
  </conditionalFormatting>
  <conditionalFormatting sqref="B95">
    <cfRule type="duplicateValues" dxfId="46" priority="177"/>
  </conditionalFormatting>
  <conditionalFormatting sqref="F3">
    <cfRule type="duplicateValues" dxfId="45" priority="173"/>
  </conditionalFormatting>
  <conditionalFormatting sqref="F8">
    <cfRule type="duplicateValues" dxfId="44" priority="172"/>
  </conditionalFormatting>
  <conditionalFormatting sqref="F89">
    <cfRule type="duplicateValues" dxfId="43" priority="171"/>
  </conditionalFormatting>
  <conditionalFormatting sqref="F92">
    <cfRule type="duplicateValues" dxfId="42" priority="167"/>
  </conditionalFormatting>
  <conditionalFormatting sqref="F95">
    <cfRule type="duplicateValues" dxfId="41" priority="166"/>
  </conditionalFormatting>
  <conditionalFormatting sqref="G3">
    <cfRule type="duplicateValues" dxfId="40" priority="147"/>
  </conditionalFormatting>
  <conditionalFormatting sqref="G8">
    <cfRule type="duplicateValues" dxfId="39" priority="146"/>
  </conditionalFormatting>
  <conditionalFormatting sqref="G89">
    <cfRule type="duplicateValues" dxfId="38" priority="145"/>
  </conditionalFormatting>
  <conditionalFormatting sqref="G92">
    <cfRule type="duplicateValues" dxfId="37" priority="144"/>
  </conditionalFormatting>
  <conditionalFormatting sqref="G95">
    <cfRule type="duplicateValues" dxfId="36" priority="143"/>
  </conditionalFormatting>
  <conditionalFormatting sqref="D27">
    <cfRule type="duplicateValues" dxfId="35" priority="94"/>
  </conditionalFormatting>
  <conditionalFormatting sqref="B27:C27">
    <cfRule type="duplicateValues" dxfId="34" priority="95"/>
  </conditionalFormatting>
  <conditionalFormatting sqref="E27">
    <cfRule type="duplicateValues" dxfId="33" priority="93"/>
  </conditionalFormatting>
  <conditionalFormatting sqref="F27">
    <cfRule type="duplicateValues" dxfId="32" priority="92"/>
  </conditionalFormatting>
  <conditionalFormatting sqref="G27">
    <cfRule type="duplicateValues" dxfId="31" priority="91"/>
  </conditionalFormatting>
  <conditionalFormatting sqref="D98">
    <cfRule type="duplicateValues" dxfId="30" priority="79"/>
  </conditionalFormatting>
  <conditionalFormatting sqref="E98">
    <cfRule type="duplicateValues" dxfId="29" priority="78"/>
  </conditionalFormatting>
  <conditionalFormatting sqref="C98">
    <cfRule type="duplicateValues" dxfId="28" priority="77"/>
  </conditionalFormatting>
  <conditionalFormatting sqref="B98">
    <cfRule type="duplicateValues" dxfId="27" priority="80"/>
  </conditionalFormatting>
  <conditionalFormatting sqref="F98">
    <cfRule type="duplicateValues" dxfId="26" priority="76"/>
  </conditionalFormatting>
  <conditionalFormatting sqref="G98">
    <cfRule type="duplicateValues" dxfId="25" priority="75"/>
  </conditionalFormatting>
  <conditionalFormatting sqref="D47">
    <cfRule type="duplicateValues" dxfId="24" priority="73"/>
  </conditionalFormatting>
  <conditionalFormatting sqref="B47:C47">
    <cfRule type="duplicateValues" dxfId="23" priority="74"/>
  </conditionalFormatting>
  <conditionalFormatting sqref="E47">
    <cfRule type="duplicateValues" dxfId="22" priority="72"/>
  </conditionalFormatting>
  <conditionalFormatting sqref="F47">
    <cfRule type="duplicateValues" dxfId="21" priority="71"/>
  </conditionalFormatting>
  <conditionalFormatting sqref="G47">
    <cfRule type="duplicateValues" dxfId="20" priority="70"/>
  </conditionalFormatting>
  <conditionalFormatting sqref="D67">
    <cfRule type="duplicateValues" dxfId="19" priority="68"/>
  </conditionalFormatting>
  <conditionalFormatting sqref="B67:C67">
    <cfRule type="duplicateValues" dxfId="18" priority="69"/>
  </conditionalFormatting>
  <conditionalFormatting sqref="E67">
    <cfRule type="duplicateValues" dxfId="17" priority="67"/>
  </conditionalFormatting>
  <conditionalFormatting sqref="F67">
    <cfRule type="duplicateValues" dxfId="16" priority="66"/>
  </conditionalFormatting>
  <conditionalFormatting sqref="G67">
    <cfRule type="duplicateValues" dxfId="15" priority="65"/>
  </conditionalFormatting>
  <conditionalFormatting sqref="D101">
    <cfRule type="duplicateValues" dxfId="14" priority="63"/>
  </conditionalFormatting>
  <conditionalFormatting sqref="E101">
    <cfRule type="duplicateValues" dxfId="13" priority="62"/>
  </conditionalFormatting>
  <conditionalFormatting sqref="C101">
    <cfRule type="duplicateValues" dxfId="12" priority="61"/>
  </conditionalFormatting>
  <conditionalFormatting sqref="B101">
    <cfRule type="duplicateValues" dxfId="11" priority="64"/>
  </conditionalFormatting>
  <conditionalFormatting sqref="F101">
    <cfRule type="duplicateValues" dxfId="10" priority="60"/>
  </conditionalFormatting>
  <conditionalFormatting sqref="G101">
    <cfRule type="duplicateValues" dxfId="9" priority="59"/>
  </conditionalFormatting>
  <conditionalFormatting sqref="D105">
    <cfRule type="duplicateValues" dxfId="8" priority="10"/>
  </conditionalFormatting>
  <conditionalFormatting sqref="E105">
    <cfRule type="duplicateValues" dxfId="7" priority="9"/>
  </conditionalFormatting>
  <conditionalFormatting sqref="C105">
    <cfRule type="duplicateValues" dxfId="6" priority="8"/>
  </conditionalFormatting>
  <conditionalFormatting sqref="B105">
    <cfRule type="duplicateValues" dxfId="5" priority="11"/>
  </conditionalFormatting>
  <conditionalFormatting sqref="F105">
    <cfRule type="duplicateValues" dxfId="4" priority="7"/>
  </conditionalFormatting>
  <conditionalFormatting sqref="G105">
    <cfRule type="duplicateValues" dxfId="3" priority="6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B90 B96 B93 B99 B102 B106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C115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C112:C113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0"/>
  <sheetViews>
    <sheetView showGridLines="0" workbookViewId="0">
      <selection activeCell="E6" sqref="E6"/>
    </sheetView>
  </sheetViews>
  <sheetFormatPr baseColWidth="10" defaultRowHeight="14.5" x14ac:dyDescent="0.35"/>
  <cols>
    <col min="1" max="1" width="21.453125" bestFit="1" customWidth="1"/>
    <col min="2" max="7" width="16" customWidth="1"/>
    <col min="8" max="11" width="11.81640625" customWidth="1"/>
  </cols>
  <sheetData>
    <row r="1" spans="1:11" x14ac:dyDescent="0.35">
      <c r="A1" s="114" t="s">
        <v>391</v>
      </c>
      <c r="B1" s="114" t="s">
        <v>396</v>
      </c>
      <c r="C1" s="114" t="s">
        <v>397</v>
      </c>
      <c r="D1" s="387"/>
    </row>
    <row r="2" spans="1:11" x14ac:dyDescent="0.35">
      <c r="A2" s="100" t="s">
        <v>392</v>
      </c>
      <c r="B2" s="116">
        <f>+H40</f>
        <v>9.4581318119312758</v>
      </c>
      <c r="C2" s="116">
        <f>+AVERAGE(H10:H90)</f>
        <v>12.445009232951989</v>
      </c>
      <c r="D2" s="387"/>
    </row>
    <row r="3" spans="1:11" x14ac:dyDescent="0.35">
      <c r="A3" s="100" t="s">
        <v>393</v>
      </c>
      <c r="B3" s="116">
        <f>+I40</f>
        <v>15.323699022388421</v>
      </c>
      <c r="C3" s="116">
        <f>+AVERAGE(I10:I90)</f>
        <v>20.167198635628889</v>
      </c>
      <c r="D3" s="387"/>
    </row>
    <row r="4" spans="1:11" x14ac:dyDescent="0.35">
      <c r="A4" s="100" t="s">
        <v>394</v>
      </c>
      <c r="B4" s="116">
        <f>+J40</f>
        <v>37.111341295464008</v>
      </c>
      <c r="C4" s="116">
        <f>+AVERAGE(J10:J90)</f>
        <v>48.869872778083945</v>
      </c>
      <c r="D4" s="387"/>
    </row>
    <row r="5" spans="1:11" x14ac:dyDescent="0.35">
      <c r="A5" s="100" t="s">
        <v>395</v>
      </c>
      <c r="B5" s="116">
        <f>+K40</f>
        <v>60.144956194481033</v>
      </c>
      <c r="C5" s="116">
        <f>+AVERAGE(K10:K90)</f>
        <v>79.217652778403618</v>
      </c>
      <c r="D5" s="387"/>
    </row>
    <row r="9" spans="1:11" s="112" customFormat="1" ht="43.5" x14ac:dyDescent="0.35">
      <c r="A9" s="113" t="s">
        <v>390</v>
      </c>
      <c r="B9" s="113" t="s">
        <v>398</v>
      </c>
      <c r="C9" s="113" t="s">
        <v>1541</v>
      </c>
      <c r="D9" s="113" t="s">
        <v>1542</v>
      </c>
      <c r="E9" s="113" t="s">
        <v>1543</v>
      </c>
      <c r="F9" s="113" t="s">
        <v>1544</v>
      </c>
      <c r="G9" s="113" t="s">
        <v>1545</v>
      </c>
      <c r="H9" s="113" t="s">
        <v>399</v>
      </c>
      <c r="I9" s="113" t="s">
        <v>400</v>
      </c>
      <c r="J9" s="113" t="s">
        <v>401</v>
      </c>
      <c r="K9" s="113" t="s">
        <v>402</v>
      </c>
    </row>
    <row r="10" spans="1:11" x14ac:dyDescent="0.35">
      <c r="A10" s="115">
        <v>0</v>
      </c>
      <c r="B10" s="115">
        <v>0</v>
      </c>
      <c r="C10" s="82">
        <f>+B10*0.5</f>
        <v>0</v>
      </c>
      <c r="D10" s="82">
        <v>0</v>
      </c>
      <c r="E10" s="82">
        <v>0</v>
      </c>
      <c r="F10" s="82">
        <v>0</v>
      </c>
      <c r="G10" s="82">
        <v>0</v>
      </c>
      <c r="H10" s="82">
        <f>+(B10+F10)*0.475*44/12*0.5*0.42</f>
        <v>0</v>
      </c>
      <c r="I10" s="82">
        <f>+(F10+B10)*0.475*44/12*0.5*0.57</f>
        <v>0</v>
      </c>
      <c r="J10" s="82">
        <f>+(B10+F10)*0.475*44/12*0.42</f>
        <v>0</v>
      </c>
      <c r="K10" s="82">
        <f>+(F10+B10)*0.475*44/12*0.57</f>
        <v>0</v>
      </c>
    </row>
    <row r="11" spans="1:11" x14ac:dyDescent="0.35">
      <c r="A11" s="115">
        <v>1</v>
      </c>
      <c r="B11" s="115">
        <v>1</v>
      </c>
      <c r="C11" s="82">
        <f t="shared" ref="C11:C74" si="0">+B11*0.5</f>
        <v>0.5</v>
      </c>
      <c r="D11" s="82">
        <f>+EXP(-1.0587+0.8836*LN(C11*1.56)+0.284)</f>
        <v>0.37000437204488423</v>
      </c>
      <c r="E11" s="82">
        <f>+EXP(-1.0587+0.8836*LN(C11*1.3)+0.284)</f>
        <v>0.31495050337078506</v>
      </c>
      <c r="F11" s="82">
        <f>+EXP(-1.0587+0.8836*LN(B11*1.56)+0.284)</f>
        <v>0.68264821659148534</v>
      </c>
      <c r="G11" s="82">
        <f>+EXP(-1.0587+0.8836*LN(B11*1.3)+0.284)</f>
        <v>0.5810752944686175</v>
      </c>
      <c r="H11" s="82">
        <f>+(C11*1.3+E11)*0.475*44/12*0.5*0.42</f>
        <v>0.35293064660786461</v>
      </c>
      <c r="I11" s="82">
        <f>+(C11*1.56+D11)*0.475*44/12*0.5*0.57</f>
        <v>0.57083342017377936</v>
      </c>
      <c r="J11" s="82">
        <f>+(B11*1.3+G11)*0.475*44/12*0.42</f>
        <v>1.3760065779037938</v>
      </c>
      <c r="K11" s="82">
        <f>+(B11*1.56+F11)*0.475*44/12*0.57</f>
        <v>2.2263890170211966</v>
      </c>
    </row>
    <row r="12" spans="1:11" x14ac:dyDescent="0.35">
      <c r="A12" s="115">
        <v>2</v>
      </c>
      <c r="B12" s="115">
        <v>2</v>
      </c>
      <c r="C12" s="82">
        <f t="shared" si="0"/>
        <v>1</v>
      </c>
      <c r="D12" s="82">
        <f t="shared" ref="D12:D75" si="1">+EXP(-1.0587+0.8836*LN(C12*1.56)+0.284)</f>
        <v>0.68264821659148534</v>
      </c>
      <c r="E12" s="82">
        <f t="shared" ref="E12:E75" si="2">+EXP(-1.0587+0.8836*LN(C12*1.3)+0.284)</f>
        <v>0.5810752944686175</v>
      </c>
      <c r="F12" s="82">
        <f t="shared" ref="F12:F75" si="3">+EXP(-1.0587+0.8836*LN(B12*1.56)+0.284)</f>
        <v>1.2594677869347046</v>
      </c>
      <c r="G12" s="82">
        <f t="shared" ref="G12:G75" si="4">+EXP(-1.0587+0.8836*LN(B12*1.3)+0.284)</f>
        <v>1.0720684495756576</v>
      </c>
      <c r="H12" s="82">
        <f t="shared" ref="H12:H75" si="5">+(C12*1.3+E12)*0.475*44/12*0.5*0.42</f>
        <v>0.68800328895189689</v>
      </c>
      <c r="I12" s="82">
        <f t="shared" ref="I12:I75" si="6">+(C12*1.56+D12)*0.475*44/12*0.5*0.57</f>
        <v>1.1131945085105983</v>
      </c>
      <c r="J12" s="82">
        <f t="shared" ref="J12:J75" si="7">+(B12*1.3+G12)*0.475*44/12*0.42</f>
        <v>2.6861180708645933</v>
      </c>
      <c r="K12" s="82">
        <f t="shared" ref="K12:K75" si="8">+(B12*1.56+F12)*0.475*44/12*0.57</f>
        <v>4.3477166454794283</v>
      </c>
    </row>
    <row r="13" spans="1:11" x14ac:dyDescent="0.35">
      <c r="A13" s="115">
        <v>3</v>
      </c>
      <c r="B13" s="115">
        <v>3</v>
      </c>
      <c r="C13" s="82">
        <f t="shared" si="0"/>
        <v>1.5</v>
      </c>
      <c r="D13" s="82">
        <f t="shared" si="1"/>
        <v>0.97676749007450259</v>
      </c>
      <c r="E13" s="82">
        <f t="shared" si="2"/>
        <v>0.83143183139972388</v>
      </c>
      <c r="F13" s="82">
        <f t="shared" si="3"/>
        <v>1.8021100168054613</v>
      </c>
      <c r="G13" s="82">
        <f t="shared" si="4"/>
        <v>1.5339695955094361</v>
      </c>
      <c r="H13" s="82">
        <f t="shared" si="5"/>
        <v>1.0173086923344492</v>
      </c>
      <c r="I13" s="82">
        <f t="shared" si="6"/>
        <v>1.6463604628857309</v>
      </c>
      <c r="J13" s="82">
        <f t="shared" si="7"/>
        <v>3.9749487591151529</v>
      </c>
      <c r="K13" s="82">
        <f t="shared" si="8"/>
        <v>6.4351147191836207</v>
      </c>
    </row>
    <row r="14" spans="1:11" x14ac:dyDescent="0.35">
      <c r="A14" s="115">
        <v>4</v>
      </c>
      <c r="B14" s="115">
        <v>4</v>
      </c>
      <c r="C14" s="82">
        <f t="shared" si="0"/>
        <v>2</v>
      </c>
      <c r="D14" s="82">
        <f t="shared" si="1"/>
        <v>1.2594677869347046</v>
      </c>
      <c r="E14" s="82">
        <f t="shared" si="2"/>
        <v>1.0720684495756576</v>
      </c>
      <c r="F14" s="82">
        <f t="shared" si="3"/>
        <v>2.3236845387900016</v>
      </c>
      <c r="G14" s="82">
        <f t="shared" si="4"/>
        <v>1.9779377500924316</v>
      </c>
      <c r="H14" s="82">
        <f t="shared" si="5"/>
        <v>1.3430590354322967</v>
      </c>
      <c r="I14" s="82">
        <f t="shared" si="6"/>
        <v>2.1738583227397141</v>
      </c>
      <c r="J14" s="82">
        <f t="shared" si="7"/>
        <v>5.2506614641926133</v>
      </c>
      <c r="K14" s="82">
        <f t="shared" si="8"/>
        <v>8.5015978258837741</v>
      </c>
    </row>
    <row r="15" spans="1:11" x14ac:dyDescent="0.35">
      <c r="A15" s="115">
        <v>5</v>
      </c>
      <c r="B15" s="115">
        <v>5</v>
      </c>
      <c r="C15" s="82">
        <f t="shared" si="0"/>
        <v>2.5</v>
      </c>
      <c r="D15" s="82">
        <f t="shared" si="1"/>
        <v>1.5339695955094361</v>
      </c>
      <c r="E15" s="82">
        <f t="shared" si="2"/>
        <v>1.3057264528824806</v>
      </c>
      <c r="F15" s="82">
        <f t="shared" si="3"/>
        <v>2.830133068138585</v>
      </c>
      <c r="G15" s="82">
        <f t="shared" si="4"/>
        <v>2.4090305460185859</v>
      </c>
      <c r="H15" s="82">
        <f t="shared" si="5"/>
        <v>1.6662569501417672</v>
      </c>
      <c r="I15" s="82">
        <f t="shared" si="6"/>
        <v>2.6972866579709964</v>
      </c>
      <c r="J15" s="82">
        <f t="shared" si="7"/>
        <v>6.5169558444125952</v>
      </c>
      <c r="K15" s="82">
        <f t="shared" si="8"/>
        <v>10.55306460339458</v>
      </c>
    </row>
    <row r="16" spans="1:11" x14ac:dyDescent="0.35">
      <c r="A16" s="115">
        <v>6</v>
      </c>
      <c r="B16" s="115">
        <v>6</v>
      </c>
      <c r="C16" s="82">
        <f t="shared" si="0"/>
        <v>3</v>
      </c>
      <c r="D16" s="82">
        <f t="shared" si="1"/>
        <v>1.8021100168054613</v>
      </c>
      <c r="E16" s="82">
        <f t="shared" si="2"/>
        <v>1.5339695955094361</v>
      </c>
      <c r="F16" s="82">
        <f t="shared" si="3"/>
        <v>3.3248450073034994</v>
      </c>
      <c r="G16" s="82">
        <f t="shared" si="4"/>
        <v>2.830133068138585</v>
      </c>
      <c r="H16" s="82">
        <f t="shared" si="5"/>
        <v>1.9874743795575764</v>
      </c>
      <c r="I16" s="82">
        <f t="shared" si="6"/>
        <v>3.2175573595918103</v>
      </c>
      <c r="J16" s="82">
        <f t="shared" si="7"/>
        <v>7.7759423393433744</v>
      </c>
      <c r="K16" s="82">
        <f t="shared" si="8"/>
        <v>12.592879881000547</v>
      </c>
    </row>
    <row r="17" spans="1:11" x14ac:dyDescent="0.35">
      <c r="A17" s="115">
        <v>7</v>
      </c>
      <c r="B17" s="115">
        <v>7</v>
      </c>
      <c r="C17" s="82">
        <f t="shared" si="0"/>
        <v>3.5</v>
      </c>
      <c r="D17" s="82">
        <f t="shared" si="1"/>
        <v>2.0650733588092969</v>
      </c>
      <c r="E17" s="82">
        <f t="shared" si="2"/>
        <v>1.7578059693188923</v>
      </c>
      <c r="F17" s="82">
        <f t="shared" si="3"/>
        <v>3.810005372992582</v>
      </c>
      <c r="G17" s="82">
        <f t="shared" si="4"/>
        <v>3.2431052191022336</v>
      </c>
      <c r="H17" s="82">
        <f t="shared" si="5"/>
        <v>2.3070800332783845</v>
      </c>
      <c r="I17" s="82">
        <f t="shared" si="6"/>
        <v>3.7352582884789642</v>
      </c>
      <c r="J17" s="82">
        <f t="shared" si="7"/>
        <v>9.0289814677732814</v>
      </c>
      <c r="K17" s="82">
        <f t="shared" si="8"/>
        <v>14.623212834038384</v>
      </c>
    </row>
    <row r="18" spans="1:11" x14ac:dyDescent="0.35">
      <c r="A18" s="115">
        <v>8</v>
      </c>
      <c r="B18" s="115">
        <v>8</v>
      </c>
      <c r="C18" s="82">
        <f t="shared" si="0"/>
        <v>4</v>
      </c>
      <c r="D18" s="82">
        <f t="shared" si="1"/>
        <v>2.3236845387900016</v>
      </c>
      <c r="E18" s="82">
        <f t="shared" si="2"/>
        <v>1.9779377500924316</v>
      </c>
      <c r="F18" s="82">
        <f t="shared" si="3"/>
        <v>4.2871361156072432</v>
      </c>
      <c r="G18" s="82">
        <f t="shared" si="4"/>
        <v>3.6492424945340383</v>
      </c>
      <c r="H18" s="82">
        <f t="shared" si="5"/>
        <v>2.6253307320963066</v>
      </c>
      <c r="I18" s="82">
        <f t="shared" si="6"/>
        <v>4.2507989129418871</v>
      </c>
      <c r="J18" s="82">
        <f t="shared" si="7"/>
        <v>10.277020884751648</v>
      </c>
      <c r="K18" s="82">
        <f t="shared" si="8"/>
        <v>16.645574378769087</v>
      </c>
    </row>
    <row r="19" spans="1:11" x14ac:dyDescent="0.35">
      <c r="A19" s="115">
        <v>9</v>
      </c>
      <c r="B19" s="115">
        <v>9</v>
      </c>
      <c r="C19" s="82">
        <f t="shared" si="0"/>
        <v>4.5</v>
      </c>
      <c r="D19" s="82">
        <f t="shared" si="1"/>
        <v>2.5785498814341241</v>
      </c>
      <c r="E19" s="82">
        <f t="shared" si="2"/>
        <v>2.1948810459619104</v>
      </c>
      <c r="F19" s="82">
        <f t="shared" si="3"/>
        <v>4.7573558880532927</v>
      </c>
      <c r="G19" s="82">
        <f t="shared" si="4"/>
        <v>4.0494971001980291</v>
      </c>
      <c r="H19" s="82">
        <f t="shared" si="5"/>
        <v>2.9424152425605685</v>
      </c>
      <c r="I19" s="82">
        <f t="shared" si="6"/>
        <v>4.7644801973968631</v>
      </c>
      <c r="J19" s="82">
        <f t="shared" si="7"/>
        <v>11.520757128794861</v>
      </c>
      <c r="K19" s="82">
        <f t="shared" si="8"/>
        <v>18.661075057864906</v>
      </c>
    </row>
    <row r="20" spans="1:11" x14ac:dyDescent="0.35">
      <c r="A20" s="115">
        <v>10</v>
      </c>
      <c r="B20" s="115">
        <v>10</v>
      </c>
      <c r="C20" s="82">
        <f t="shared" si="0"/>
        <v>5</v>
      </c>
      <c r="D20" s="82">
        <f t="shared" si="1"/>
        <v>2.830133068138585</v>
      </c>
      <c r="E20" s="82">
        <f t="shared" si="2"/>
        <v>2.4090305460185859</v>
      </c>
      <c r="F20" s="82">
        <f t="shared" si="3"/>
        <v>5.2215201701644496</v>
      </c>
      <c r="G20" s="82">
        <f t="shared" si="4"/>
        <v>4.4445972269606235</v>
      </c>
      <c r="H20" s="82">
        <f t="shared" si="5"/>
        <v>3.2584779222062976</v>
      </c>
      <c r="I20" s="82">
        <f t="shared" si="6"/>
        <v>5.2765323016972898</v>
      </c>
      <c r="J20" s="82">
        <f t="shared" si="7"/>
        <v>12.760722871521695</v>
      </c>
      <c r="K20" s="82">
        <f t="shared" si="8"/>
        <v>20.670564148930755</v>
      </c>
    </row>
    <row r="21" spans="1:11" x14ac:dyDescent="0.35">
      <c r="A21" s="115">
        <v>11</v>
      </c>
      <c r="B21" s="115">
        <v>11</v>
      </c>
      <c r="C21" s="82">
        <f t="shared" si="0"/>
        <v>5.5</v>
      </c>
      <c r="D21" s="82">
        <f t="shared" si="1"/>
        <v>3.0787996776202875</v>
      </c>
      <c r="E21" s="82">
        <f t="shared" si="2"/>
        <v>2.6206974336148989</v>
      </c>
      <c r="F21" s="82">
        <f t="shared" si="3"/>
        <v>5.6803034449413845</v>
      </c>
      <c r="G21" s="82">
        <f t="shared" si="4"/>
        <v>4.8351169998231063</v>
      </c>
      <c r="H21" s="82">
        <f t="shared" si="5"/>
        <v>3.5736325863446492</v>
      </c>
      <c r="I21" s="82">
        <f t="shared" si="6"/>
        <v>5.7871366899787695</v>
      </c>
      <c r="J21" s="82">
        <f t="shared" si="7"/>
        <v>13.997338085370602</v>
      </c>
      <c r="K21" s="82">
        <f t="shared" si="8"/>
        <v>22.674711244965554</v>
      </c>
    </row>
    <row r="22" spans="1:11" x14ac:dyDescent="0.35">
      <c r="A22" s="115">
        <v>12</v>
      </c>
      <c r="B22" s="115">
        <v>12</v>
      </c>
      <c r="C22" s="82">
        <f t="shared" si="0"/>
        <v>6</v>
      </c>
      <c r="D22" s="82">
        <f t="shared" si="1"/>
        <v>3.3248450073034994</v>
      </c>
      <c r="E22" s="82">
        <f t="shared" si="2"/>
        <v>2.830133068138585</v>
      </c>
      <c r="F22" s="82">
        <f t="shared" si="3"/>
        <v>6.1342505282708037</v>
      </c>
      <c r="G22" s="82">
        <f t="shared" si="4"/>
        <v>5.2215201701644496</v>
      </c>
      <c r="H22" s="82">
        <f t="shared" si="5"/>
        <v>3.8879711696716872</v>
      </c>
      <c r="I22" s="82">
        <f t="shared" si="6"/>
        <v>6.2964399405002736</v>
      </c>
      <c r="J22" s="82">
        <f t="shared" si="7"/>
        <v>15.230942004475294</v>
      </c>
      <c r="K22" s="82">
        <f t="shared" si="8"/>
        <v>24.674057211940838</v>
      </c>
    </row>
    <row r="23" spans="1:11" x14ac:dyDescent="0.35">
      <c r="A23" s="115">
        <v>13</v>
      </c>
      <c r="B23" s="115">
        <v>13</v>
      </c>
      <c r="C23" s="82">
        <f t="shared" si="0"/>
        <v>6.5</v>
      </c>
      <c r="D23" s="82">
        <f t="shared" si="1"/>
        <v>3.5685123318575989</v>
      </c>
      <c r="E23" s="82">
        <f t="shared" si="2"/>
        <v>3.0375445268172854</v>
      </c>
      <c r="F23" s="82">
        <f t="shared" si="3"/>
        <v>6.5838102554415308</v>
      </c>
      <c r="G23" s="82">
        <f t="shared" si="4"/>
        <v>5.6041887899570755</v>
      </c>
      <c r="H23" s="82">
        <f t="shared" si="5"/>
        <v>4.2015694106834216</v>
      </c>
      <c r="I23" s="82">
        <f t="shared" si="6"/>
        <v>6.8045628087258159</v>
      </c>
      <c r="J23" s="82">
        <f t="shared" si="7"/>
        <v>16.461814099853601</v>
      </c>
      <c r="K23" s="82">
        <f t="shared" si="8"/>
        <v>26.669047631089576</v>
      </c>
    </row>
    <row r="24" spans="1:11" x14ac:dyDescent="0.35">
      <c r="A24" s="115">
        <v>14</v>
      </c>
      <c r="B24" s="115">
        <v>14</v>
      </c>
      <c r="C24" s="82">
        <f t="shared" si="0"/>
        <v>7</v>
      </c>
      <c r="D24" s="82">
        <f t="shared" si="1"/>
        <v>3.810005372992582</v>
      </c>
      <c r="E24" s="82">
        <f t="shared" si="2"/>
        <v>3.2431052191022336</v>
      </c>
      <c r="F24" s="82">
        <f t="shared" si="3"/>
        <v>7.0293584875852613</v>
      </c>
      <c r="G24" s="82">
        <f t="shared" si="4"/>
        <v>5.9834427950222064</v>
      </c>
      <c r="H24" s="82">
        <f t="shared" si="5"/>
        <v>4.5144907338866407</v>
      </c>
      <c r="I24" s="82">
        <f t="shared" si="6"/>
        <v>7.3116064170191919</v>
      </c>
      <c r="J24" s="82">
        <f t="shared" si="7"/>
        <v>17.690188404558743</v>
      </c>
      <c r="K24" s="82">
        <f t="shared" si="8"/>
        <v>28.660055638550265</v>
      </c>
    </row>
    <row r="25" spans="1:11" x14ac:dyDescent="0.35">
      <c r="A25" s="115">
        <v>15</v>
      </c>
      <c r="B25" s="115">
        <v>15</v>
      </c>
      <c r="C25" s="82">
        <f t="shared" si="0"/>
        <v>7.5</v>
      </c>
      <c r="D25" s="82">
        <f t="shared" si="1"/>
        <v>4.0494971001980291</v>
      </c>
      <c r="E25" s="82">
        <f t="shared" si="2"/>
        <v>3.4469623779234415</v>
      </c>
      <c r="F25" s="82">
        <f t="shared" si="3"/>
        <v>7.4712143488056828</v>
      </c>
      <c r="G25" s="82">
        <f t="shared" si="4"/>
        <v>6.359553826196243</v>
      </c>
      <c r="H25" s="82">
        <f t="shared" si="5"/>
        <v>4.8267889897254985</v>
      </c>
      <c r="I25" s="82">
        <f t="shared" si="6"/>
        <v>7.8176566231107971</v>
      </c>
      <c r="J25" s="82">
        <f t="shared" si="7"/>
        <v>18.916263623862552</v>
      </c>
      <c r="K25" s="82">
        <f t="shared" si="8"/>
        <v>30.647398044776843</v>
      </c>
    </row>
    <row r="26" spans="1:11" x14ac:dyDescent="0.35">
      <c r="A26" s="115">
        <v>16</v>
      </c>
      <c r="B26" s="115">
        <v>16</v>
      </c>
      <c r="C26" s="82">
        <f t="shared" si="0"/>
        <v>8</v>
      </c>
      <c r="D26" s="82">
        <f t="shared" si="1"/>
        <v>4.2871361156072432</v>
      </c>
      <c r="E26" s="82">
        <f t="shared" si="2"/>
        <v>3.6492424945340383</v>
      </c>
      <c r="F26" s="82">
        <f t="shared" si="3"/>
        <v>7.9096520060828182</v>
      </c>
      <c r="G26" s="82">
        <f t="shared" si="4"/>
        <v>6.732755256473915</v>
      </c>
      <c r="H26" s="82">
        <f t="shared" si="5"/>
        <v>5.1385104423758241</v>
      </c>
      <c r="I26" s="82">
        <f t="shared" si="6"/>
        <v>8.3227871893845435</v>
      </c>
      <c r="J26" s="82">
        <f t="shared" si="7"/>
        <v>20.140210470110667</v>
      </c>
      <c r="K26" s="82">
        <f t="shared" si="8"/>
        <v>32.631347029038714</v>
      </c>
    </row>
    <row r="27" spans="1:11" x14ac:dyDescent="0.35">
      <c r="A27" s="115">
        <v>17</v>
      </c>
      <c r="B27" s="115">
        <v>17</v>
      </c>
      <c r="C27" s="82">
        <f t="shared" si="0"/>
        <v>8.5</v>
      </c>
      <c r="D27" s="82">
        <f t="shared" si="1"/>
        <v>4.523051396209401</v>
      </c>
      <c r="E27" s="82">
        <f t="shared" si="2"/>
        <v>3.8500553551169299</v>
      </c>
      <c r="F27" s="82">
        <f t="shared" si="3"/>
        <v>8.3449094185282213</v>
      </c>
      <c r="G27" s="82">
        <f t="shared" si="4"/>
        <v>7.1032496384400687</v>
      </c>
      <c r="H27" s="82">
        <f t="shared" si="5"/>
        <v>5.4496952461340165</v>
      </c>
      <c r="I27" s="82">
        <f t="shared" si="6"/>
        <v>8.8270621367934403</v>
      </c>
      <c r="J27" s="82">
        <f t="shared" si="7"/>
        <v>21.36217711051891</v>
      </c>
      <c r="K27" s="82">
        <f t="shared" si="8"/>
        <v>34.612138825243882</v>
      </c>
    </row>
    <row r="28" spans="1:11" x14ac:dyDescent="0.35">
      <c r="A28" s="115">
        <v>18</v>
      </c>
      <c r="B28" s="115">
        <v>18</v>
      </c>
      <c r="C28" s="82">
        <f t="shared" si="0"/>
        <v>9</v>
      </c>
      <c r="D28" s="82">
        <f t="shared" si="1"/>
        <v>4.7573558880532927</v>
      </c>
      <c r="E28" s="82">
        <f t="shared" si="2"/>
        <v>4.0494971001980291</v>
      </c>
      <c r="F28" s="82">
        <f t="shared" si="3"/>
        <v>8.7771949685951878</v>
      </c>
      <c r="G28" s="82">
        <f t="shared" si="4"/>
        <v>7.4712143488056828</v>
      </c>
      <c r="H28" s="82">
        <f t="shared" si="5"/>
        <v>5.7603785643974303</v>
      </c>
      <c r="I28" s="82">
        <f t="shared" si="6"/>
        <v>9.330537528932453</v>
      </c>
      <c r="J28" s="82">
        <f t="shared" si="7"/>
        <v>22.582293296151359</v>
      </c>
      <c r="K28" s="82">
        <f t="shared" si="8"/>
        <v>36.589980305072871</v>
      </c>
    </row>
    <row r="29" spans="1:11" x14ac:dyDescent="0.35">
      <c r="A29" s="115">
        <v>19</v>
      </c>
      <c r="B29" s="115">
        <v>19</v>
      </c>
      <c r="C29" s="82">
        <f t="shared" si="0"/>
        <v>9.5</v>
      </c>
      <c r="D29" s="82">
        <f t="shared" si="1"/>
        <v>4.9901492788407484</v>
      </c>
      <c r="E29" s="82">
        <f t="shared" si="2"/>
        <v>4.2476525846986481</v>
      </c>
      <c r="F29" s="82">
        <f t="shared" si="3"/>
        <v>9.2066925774398314</v>
      </c>
      <c r="G29" s="82">
        <f t="shared" si="4"/>
        <v>7.8368059426416634</v>
      </c>
      <c r="H29" s="82">
        <f t="shared" si="5"/>
        <v>6.0705914328535293</v>
      </c>
      <c r="I29" s="82">
        <f t="shared" si="6"/>
        <v>9.8332628482845745</v>
      </c>
      <c r="J29" s="82">
        <f t="shared" si="7"/>
        <v>23.800673547042376</v>
      </c>
      <c r="K29" s="82">
        <f t="shared" si="8"/>
        <v>38.565054056253388</v>
      </c>
    </row>
    <row r="30" spans="1:11" x14ac:dyDescent="0.35">
      <c r="A30" s="115">
        <v>20</v>
      </c>
      <c r="B30" s="115">
        <v>20</v>
      </c>
      <c r="C30" s="82">
        <f t="shared" si="0"/>
        <v>10</v>
      </c>
      <c r="D30" s="82">
        <f t="shared" si="1"/>
        <v>5.2215201701644496</v>
      </c>
      <c r="E30" s="82">
        <f t="shared" si="2"/>
        <v>4.4445972269606235</v>
      </c>
      <c r="F30" s="82">
        <f t="shared" si="3"/>
        <v>9.6335657126419925</v>
      </c>
      <c r="G30" s="82">
        <f t="shared" si="4"/>
        <v>8.2001635647809952</v>
      </c>
      <c r="H30" s="82">
        <f t="shared" si="5"/>
        <v>6.3803614357608476</v>
      </c>
      <c r="I30" s="82">
        <f t="shared" si="6"/>
        <v>10.335282074465377</v>
      </c>
      <c r="J30" s="82">
        <f t="shared" si="7"/>
        <v>25.017419647637297</v>
      </c>
      <c r="K30" s="82">
        <f t="shared" si="8"/>
        <v>40.537522361225335</v>
      </c>
    </row>
    <row r="31" spans="1:11" x14ac:dyDescent="0.35">
      <c r="A31" s="115">
        <v>21</v>
      </c>
      <c r="B31" s="115">
        <v>21</v>
      </c>
      <c r="C31" s="82">
        <f t="shared" si="0"/>
        <v>10.5</v>
      </c>
      <c r="D31" s="82">
        <f t="shared" si="1"/>
        <v>5.4515478029518825</v>
      </c>
      <c r="E31" s="82">
        <f t="shared" si="2"/>
        <v>4.6403984774572109</v>
      </c>
      <c r="F31" s="82">
        <f t="shared" si="3"/>
        <v>10.057960571603429</v>
      </c>
      <c r="G31" s="82">
        <f t="shared" si="4"/>
        <v>8.5614116595512471</v>
      </c>
      <c r="H31" s="82">
        <f t="shared" si="5"/>
        <v>6.6897132431299733</v>
      </c>
      <c r="I31" s="82">
        <f t="shared" si="6"/>
        <v>10.836634540690239</v>
      </c>
      <c r="J31" s="82">
        <f t="shared" si="7"/>
        <v>26.232622628961739</v>
      </c>
      <c r="K31" s="82">
        <f t="shared" si="8"/>
        <v>42.507530357459295</v>
      </c>
    </row>
    <row r="32" spans="1:11" x14ac:dyDescent="0.35">
      <c r="A32" s="115">
        <v>22</v>
      </c>
      <c r="B32" s="115">
        <v>22</v>
      </c>
      <c r="C32" s="82">
        <f t="shared" si="0"/>
        <v>11</v>
      </c>
      <c r="D32" s="82">
        <f t="shared" si="1"/>
        <v>5.6803034449413845</v>
      </c>
      <c r="E32" s="82">
        <f t="shared" si="2"/>
        <v>4.8351169998231063</v>
      </c>
      <c r="F32" s="82">
        <f t="shared" si="3"/>
        <v>10.480008641404153</v>
      </c>
      <c r="G32" s="82">
        <f t="shared" si="4"/>
        <v>8.9206621497435137</v>
      </c>
      <c r="H32" s="82">
        <f t="shared" si="5"/>
        <v>6.9986690426853011</v>
      </c>
      <c r="I32" s="82">
        <f t="shared" si="6"/>
        <v>11.337355622482777</v>
      </c>
      <c r="J32" s="82">
        <f t="shared" si="7"/>
        <v>27.446364362537381</v>
      </c>
      <c r="K32" s="82">
        <f t="shared" si="8"/>
        <v>44.475208578753964</v>
      </c>
    </row>
    <row r="33" spans="1:11" x14ac:dyDescent="0.35">
      <c r="A33" s="115">
        <v>23</v>
      </c>
      <c r="B33" s="115">
        <v>23</v>
      </c>
      <c r="C33" s="82">
        <f t="shared" si="0"/>
        <v>11.5</v>
      </c>
      <c r="D33" s="82">
        <f t="shared" si="1"/>
        <v>5.907851518758747</v>
      </c>
      <c r="E33" s="82">
        <f t="shared" si="2"/>
        <v>5.0288076310817473</v>
      </c>
      <c r="F33" s="82">
        <f t="shared" si="3"/>
        <v>10.899828780073781</v>
      </c>
      <c r="G33" s="82">
        <f t="shared" si="4"/>
        <v>9.2780162082062354</v>
      </c>
      <c r="H33" s="82">
        <f t="shared" si="5"/>
        <v>7.3072488910681486</v>
      </c>
      <c r="I33" s="82">
        <f t="shared" si="6"/>
        <v>11.837477297623874</v>
      </c>
      <c r="J33" s="82">
        <f t="shared" si="7"/>
        <v>28.658718856302858</v>
      </c>
      <c r="K33" s="82">
        <f t="shared" si="8"/>
        <v>46.440675021418244</v>
      </c>
    </row>
    <row r="34" spans="1:11" x14ac:dyDescent="0.35">
      <c r="A34" s="115">
        <v>24</v>
      </c>
      <c r="B34" s="115">
        <v>24</v>
      </c>
      <c r="C34" s="82">
        <f t="shared" si="0"/>
        <v>12</v>
      </c>
      <c r="D34" s="82">
        <f t="shared" si="1"/>
        <v>6.1342505282708037</v>
      </c>
      <c r="E34" s="82">
        <f t="shared" si="2"/>
        <v>5.2215201701644496</v>
      </c>
      <c r="F34" s="82">
        <f t="shared" si="3"/>
        <v>11.31752892568918</v>
      </c>
      <c r="G34" s="82">
        <f t="shared" si="4"/>
        <v>9.6335657126419925</v>
      </c>
      <c r="H34" s="82">
        <f t="shared" si="5"/>
        <v>7.6154710022376468</v>
      </c>
      <c r="I34" s="82">
        <f t="shared" si="6"/>
        <v>12.337028605970419</v>
      </c>
      <c r="J34" s="82">
        <f t="shared" si="7"/>
        <v>29.869753318797617</v>
      </c>
      <c r="K34" s="82">
        <f t="shared" si="8"/>
        <v>48.404036840977923</v>
      </c>
    </row>
    <row r="35" spans="1:11" x14ac:dyDescent="0.35">
      <c r="A35" s="115">
        <v>25</v>
      </c>
      <c r="B35" s="115">
        <v>25</v>
      </c>
      <c r="C35" s="82">
        <f t="shared" si="0"/>
        <v>12.5</v>
      </c>
      <c r="D35" s="82">
        <f t="shared" si="1"/>
        <v>6.359553826196243</v>
      </c>
      <c r="E35" s="82">
        <f t="shared" si="2"/>
        <v>5.4133000313064876</v>
      </c>
      <c r="F35" s="82">
        <f t="shared" si="3"/>
        <v>11.733207512596055</v>
      </c>
      <c r="G35" s="82">
        <f t="shared" si="4"/>
        <v>9.9873944511059136</v>
      </c>
      <c r="H35" s="82">
        <f t="shared" si="5"/>
        <v>7.9233519864503466</v>
      </c>
      <c r="I35" s="82">
        <f t="shared" si="6"/>
        <v>12.83603603047816</v>
      </c>
      <c r="J35" s="82">
        <f t="shared" si="7"/>
        <v>31.079529040983971</v>
      </c>
      <c r="K35" s="82">
        <f t="shared" si="8"/>
        <v>50.365391758129725</v>
      </c>
    </row>
    <row r="36" spans="1:11" x14ac:dyDescent="0.35">
      <c r="A36" s="115">
        <v>26</v>
      </c>
      <c r="B36" s="115">
        <v>26</v>
      </c>
      <c r="C36" s="82">
        <f t="shared" si="0"/>
        <v>13</v>
      </c>
      <c r="D36" s="82">
        <f t="shared" si="1"/>
        <v>6.5838102554415308</v>
      </c>
      <c r="E36" s="82">
        <f t="shared" si="2"/>
        <v>5.6041887899570755</v>
      </c>
      <c r="F36" s="82">
        <f t="shared" si="3"/>
        <v>12.146954654656581</v>
      </c>
      <c r="G36" s="82">
        <f t="shared" si="4"/>
        <v>10.339579129195011</v>
      </c>
      <c r="H36" s="82">
        <f t="shared" si="5"/>
        <v>8.2309070499268007</v>
      </c>
      <c r="I36" s="82">
        <f t="shared" si="6"/>
        <v>13.334523815544788</v>
      </c>
      <c r="J36" s="82">
        <f t="shared" si="7"/>
        <v>32.288102133006149</v>
      </c>
      <c r="K36" s="82">
        <f t="shared" si="8"/>
        <v>52.324829233410313</v>
      </c>
    </row>
    <row r="37" spans="1:11" x14ac:dyDescent="0.35">
      <c r="A37" s="115">
        <v>27</v>
      </c>
      <c r="B37" s="115">
        <v>27</v>
      </c>
      <c r="C37" s="82">
        <f t="shared" si="0"/>
        <v>13.5</v>
      </c>
      <c r="D37" s="82">
        <f t="shared" si="1"/>
        <v>6.8070646889944983</v>
      </c>
      <c r="E37" s="82">
        <f t="shared" si="2"/>
        <v>5.7942246423408337</v>
      </c>
      <c r="F37" s="82">
        <f t="shared" si="3"/>
        <v>12.558853141338753</v>
      </c>
      <c r="G37" s="82">
        <f t="shared" si="4"/>
        <v>10.690190217926894</v>
      </c>
      <c r="H37" s="82">
        <f t="shared" si="5"/>
        <v>8.5381501629361587</v>
      </c>
      <c r="I37" s="82">
        <f t="shared" si="6"/>
        <v>13.832514234999641</v>
      </c>
      <c r="J37" s="82">
        <f t="shared" si="7"/>
        <v>33.495524144413523</v>
      </c>
      <c r="K37" s="82">
        <f t="shared" si="8"/>
        <v>54.282431456064046</v>
      </c>
    </row>
    <row r="38" spans="1:11" x14ac:dyDescent="0.35">
      <c r="A38" s="115">
        <v>28</v>
      </c>
      <c r="B38" s="115">
        <v>28</v>
      </c>
      <c r="C38" s="82">
        <f t="shared" si="0"/>
        <v>14</v>
      </c>
      <c r="D38" s="82">
        <f t="shared" si="1"/>
        <v>7.0293584875852613</v>
      </c>
      <c r="E38" s="82">
        <f t="shared" si="2"/>
        <v>5.9834427950222064</v>
      </c>
      <c r="F38" s="82">
        <f t="shared" si="3"/>
        <v>12.968979282088577</v>
      </c>
      <c r="G38" s="82">
        <f t="shared" si="4"/>
        <v>11.039292672475748</v>
      </c>
      <c r="H38" s="82">
        <f t="shared" si="5"/>
        <v>8.8450942022793715</v>
      </c>
      <c r="I38" s="82">
        <f t="shared" si="6"/>
        <v>14.330027819275132</v>
      </c>
      <c r="J38" s="82">
        <f t="shared" si="7"/>
        <v>34.701842589916005</v>
      </c>
      <c r="K38" s="82">
        <f t="shared" si="8"/>
        <v>56.238274182293424</v>
      </c>
    </row>
    <row r="39" spans="1:11" x14ac:dyDescent="0.35">
      <c r="A39" s="115">
        <v>29</v>
      </c>
      <c r="B39" s="115">
        <v>29</v>
      </c>
      <c r="C39" s="82">
        <f t="shared" si="0"/>
        <v>14.5</v>
      </c>
      <c r="D39" s="82">
        <f t="shared" si="1"/>
        <v>7.2507298901297004</v>
      </c>
      <c r="E39" s="82">
        <f t="shared" si="2"/>
        <v>6.1718757972538949</v>
      </c>
      <c r="F39" s="82">
        <f t="shared" si="3"/>
        <v>13.377403626687906</v>
      </c>
      <c r="G39" s="82">
        <f t="shared" si="4"/>
        <v>11.386946545346296</v>
      </c>
      <c r="H39" s="82">
        <f t="shared" si="5"/>
        <v>9.1517510728456131</v>
      </c>
      <c r="I39" s="82">
        <f t="shared" si="6"/>
        <v>14.82708354921313</v>
      </c>
      <c r="J39" s="82">
        <f t="shared" si="7"/>
        <v>35.907101397920819</v>
      </c>
      <c r="K39" s="82">
        <f t="shared" si="8"/>
        <v>58.192427450394419</v>
      </c>
    </row>
    <row r="40" spans="1:11" x14ac:dyDescent="0.35">
      <c r="A40" s="117">
        <v>30</v>
      </c>
      <c r="B40" s="117">
        <v>30</v>
      </c>
      <c r="C40" s="118">
        <f t="shared" si="0"/>
        <v>15</v>
      </c>
      <c r="D40" s="118">
        <f t="shared" si="1"/>
        <v>7.4712143488056828</v>
      </c>
      <c r="E40" s="118">
        <f t="shared" si="2"/>
        <v>6.359553826196243</v>
      </c>
      <c r="F40" s="118">
        <f t="shared" si="3"/>
        <v>13.784191583461139</v>
      </c>
      <c r="G40" s="118">
        <f t="shared" si="4"/>
        <v>11.733207512596055</v>
      </c>
      <c r="H40" s="118">
        <f t="shared" si="5"/>
        <v>9.4581318119312758</v>
      </c>
      <c r="I40" s="118">
        <f t="shared" si="6"/>
        <v>15.323699022388421</v>
      </c>
      <c r="J40" s="118">
        <f t="shared" si="7"/>
        <v>37.111341295464008</v>
      </c>
      <c r="K40" s="118">
        <f t="shared" si="8"/>
        <v>60.144956194481033</v>
      </c>
    </row>
    <row r="41" spans="1:11" x14ac:dyDescent="0.35">
      <c r="A41" s="115">
        <v>31</v>
      </c>
      <c r="B41" s="115">
        <v>31</v>
      </c>
      <c r="C41" s="82">
        <f t="shared" si="0"/>
        <v>15.5</v>
      </c>
      <c r="D41" s="82">
        <f t="shared" si="1"/>
        <v>7.6908448181974203</v>
      </c>
      <c r="E41" s="82">
        <f t="shared" si="2"/>
        <v>6.5465049330391087</v>
      </c>
      <c r="F41" s="82">
        <f t="shared" si="3"/>
        <v>14.189403952738854</v>
      </c>
      <c r="G41" s="82">
        <f t="shared" si="4"/>
        <v>12.078127327923548</v>
      </c>
      <c r="H41" s="82">
        <f t="shared" si="5"/>
        <v>9.7642466792590561</v>
      </c>
      <c r="I41" s="82">
        <f t="shared" si="6"/>
        <v>15.819890596632742</v>
      </c>
      <c r="J41" s="82">
        <f t="shared" si="7"/>
        <v>38.314600140376072</v>
      </c>
      <c r="K41" s="82">
        <f t="shared" si="8"/>
        <v>62.095920774081492</v>
      </c>
    </row>
    <row r="42" spans="1:11" x14ac:dyDescent="0.35">
      <c r="A42" s="115">
        <v>32</v>
      </c>
      <c r="B42" s="115">
        <v>32</v>
      </c>
      <c r="C42" s="82">
        <f t="shared" si="0"/>
        <v>16</v>
      </c>
      <c r="D42" s="82">
        <f t="shared" si="1"/>
        <v>7.9096520060828182</v>
      </c>
      <c r="E42" s="82">
        <f t="shared" si="2"/>
        <v>6.732755256473915</v>
      </c>
      <c r="F42" s="82">
        <f t="shared" si="3"/>
        <v>14.593097389553819</v>
      </c>
      <c r="G42" s="82">
        <f t="shared" si="4"/>
        <v>12.42175421651862</v>
      </c>
      <c r="H42" s="82">
        <f t="shared" si="5"/>
        <v>10.070105235055333</v>
      </c>
      <c r="I42" s="82">
        <f t="shared" si="6"/>
        <v>16.315673514519357</v>
      </c>
      <c r="J42" s="82">
        <f t="shared" si="7"/>
        <v>39.516913209383368</v>
      </c>
      <c r="K42" s="82">
        <f t="shared" si="8"/>
        <v>64.045377433479544</v>
      </c>
    </row>
    <row r="43" spans="1:11" x14ac:dyDescent="0.35">
      <c r="A43" s="115">
        <v>33</v>
      </c>
      <c r="B43" s="115">
        <v>33</v>
      </c>
      <c r="C43" s="82">
        <f t="shared" si="0"/>
        <v>16.5</v>
      </c>
      <c r="D43" s="82">
        <f t="shared" si="1"/>
        <v>8.1276645919917723</v>
      </c>
      <c r="E43" s="82">
        <f t="shared" si="2"/>
        <v>6.9183292087321355</v>
      </c>
      <c r="F43" s="82">
        <f t="shared" si="3"/>
        <v>14.995324806875232</v>
      </c>
      <c r="G43" s="82">
        <f t="shared" si="4"/>
        <v>12.764133218298472</v>
      </c>
      <c r="H43" s="82">
        <f t="shared" si="5"/>
        <v>10.375716408093778</v>
      </c>
      <c r="I43" s="82">
        <f t="shared" si="6"/>
        <v>16.811062011849916</v>
      </c>
      <c r="J43" s="82">
        <f t="shared" si="7"/>
        <v>40.718313449185331</v>
      </c>
      <c r="K43" s="82">
        <f t="shared" si="8"/>
        <v>65.993378702025367</v>
      </c>
    </row>
    <row r="44" spans="1:11" x14ac:dyDescent="0.35">
      <c r="A44" s="115">
        <v>34</v>
      </c>
      <c r="B44" s="115">
        <v>34</v>
      </c>
      <c r="C44" s="82">
        <f t="shared" si="0"/>
        <v>17</v>
      </c>
      <c r="D44" s="82">
        <f t="shared" si="1"/>
        <v>8.3449094185282213</v>
      </c>
      <c r="E44" s="82">
        <f t="shared" si="2"/>
        <v>7.1032496384400687</v>
      </c>
      <c r="F44" s="82">
        <f t="shared" si="3"/>
        <v>15.396135728592785</v>
      </c>
      <c r="G44" s="82">
        <f t="shared" si="4"/>
        <v>13.105306488370367</v>
      </c>
      <c r="H44" s="82">
        <f t="shared" si="5"/>
        <v>10.681088555259455</v>
      </c>
      <c r="I44" s="82">
        <f t="shared" si="6"/>
        <v>17.306069412621941</v>
      </c>
      <c r="J44" s="82">
        <f t="shared" si="7"/>
        <v>41.918831696242918</v>
      </c>
      <c r="K44" s="82">
        <f t="shared" si="8"/>
        <v>67.93997374456049</v>
      </c>
    </row>
    <row r="45" spans="1:11" x14ac:dyDescent="0.35">
      <c r="A45" s="115">
        <v>35</v>
      </c>
      <c r="B45" s="115">
        <v>35</v>
      </c>
      <c r="C45" s="82">
        <f t="shared" si="0"/>
        <v>17.5</v>
      </c>
      <c r="D45" s="82">
        <f t="shared" si="1"/>
        <v>8.5614116595512471</v>
      </c>
      <c r="E45" s="82">
        <f t="shared" si="2"/>
        <v>7.2875379737758257</v>
      </c>
      <c r="F45" s="82">
        <f t="shared" si="3"/>
        <v>15.795576599806321</v>
      </c>
      <c r="G45" s="82">
        <f t="shared" si="4"/>
        <v>13.445313561152494</v>
      </c>
      <c r="H45" s="82">
        <f t="shared" si="5"/>
        <v>10.986229513908508</v>
      </c>
      <c r="I45" s="82">
        <f t="shared" si="6"/>
        <v>17.80070821250975</v>
      </c>
      <c r="J45" s="82">
        <f t="shared" si="7"/>
        <v>43.118496869983055</v>
      </c>
      <c r="K45" s="82">
        <f t="shared" si="8"/>
        <v>69.885208669457725</v>
      </c>
    </row>
    <row r="46" spans="1:11" x14ac:dyDescent="0.35">
      <c r="A46" s="115">
        <v>36</v>
      </c>
      <c r="B46" s="115">
        <v>36</v>
      </c>
      <c r="C46" s="82">
        <f t="shared" si="0"/>
        <v>18</v>
      </c>
      <c r="D46" s="82">
        <f t="shared" si="1"/>
        <v>8.7771949685951878</v>
      </c>
      <c r="E46" s="82">
        <f t="shared" si="2"/>
        <v>7.4712143488056828</v>
      </c>
      <c r="F46" s="82">
        <f t="shared" si="3"/>
        <v>16.193691060657045</v>
      </c>
      <c r="G46" s="82">
        <f t="shared" si="4"/>
        <v>13.784191583461139</v>
      </c>
      <c r="H46" s="82">
        <f t="shared" si="5"/>
        <v>11.29114664807568</v>
      </c>
      <c r="I46" s="82">
        <f t="shared" si="6"/>
        <v>18.294990152536435</v>
      </c>
      <c r="J46" s="82">
        <f t="shared" si="7"/>
        <v>44.317336143301816</v>
      </c>
      <c r="K46" s="82">
        <f t="shared" si="8"/>
        <v>71.829126800467265</v>
      </c>
    </row>
    <row r="47" spans="1:11" x14ac:dyDescent="0.35">
      <c r="A47" s="115">
        <v>37</v>
      </c>
      <c r="B47" s="115">
        <v>37</v>
      </c>
      <c r="C47" s="82">
        <f t="shared" si="0"/>
        <v>18.5</v>
      </c>
      <c r="D47" s="82">
        <f t="shared" si="1"/>
        <v>8.9922816103350698</v>
      </c>
      <c r="E47" s="82">
        <f t="shared" si="2"/>
        <v>7.6542977153884202</v>
      </c>
      <c r="F47" s="82">
        <f t="shared" si="3"/>
        <v>16.59052018887764</v>
      </c>
      <c r="G47" s="82">
        <f t="shared" si="4"/>
        <v>14.121975520971226</v>
      </c>
      <c r="H47" s="82">
        <f t="shared" si="5"/>
        <v>11.595846889403314</v>
      </c>
      <c r="I47" s="82">
        <f t="shared" si="6"/>
        <v>18.788926284330067</v>
      </c>
      <c r="J47" s="82">
        <f t="shared" si="7"/>
        <v>45.51537509359045</v>
      </c>
      <c r="K47" s="82">
        <f t="shared" si="8"/>
        <v>73.771768917508254</v>
      </c>
    </row>
    <row r="48" spans="1:11" x14ac:dyDescent="0.35">
      <c r="A48" s="115">
        <v>38</v>
      </c>
      <c r="B48" s="115">
        <v>38</v>
      </c>
      <c r="C48" s="82">
        <f t="shared" si="0"/>
        <v>19</v>
      </c>
      <c r="D48" s="82">
        <f t="shared" si="1"/>
        <v>9.2066925774398314</v>
      </c>
      <c r="E48" s="82">
        <f t="shared" si="2"/>
        <v>7.8368059426416634</v>
      </c>
      <c r="F48" s="82">
        <f t="shared" si="3"/>
        <v>16.986102715383485</v>
      </c>
      <c r="G48" s="82">
        <f t="shared" si="4"/>
        <v>14.458698341729102</v>
      </c>
      <c r="H48" s="82">
        <f t="shared" si="5"/>
        <v>11.900336773521188</v>
      </c>
      <c r="I48" s="82">
        <f t="shared" si="6"/>
        <v>19.282527028126694</v>
      </c>
      <c r="J48" s="82">
        <f t="shared" si="7"/>
        <v>46.712637836974835</v>
      </c>
      <c r="K48" s="82">
        <f t="shared" si="8"/>
        <v>75.71317347069693</v>
      </c>
    </row>
    <row r="49" spans="1:11" x14ac:dyDescent="0.35">
      <c r="A49" s="115">
        <v>39</v>
      </c>
      <c r="B49" s="115">
        <v>39</v>
      </c>
      <c r="C49" s="82">
        <f t="shared" si="0"/>
        <v>19.5</v>
      </c>
      <c r="D49" s="82">
        <f t="shared" si="1"/>
        <v>9.4204476947792024</v>
      </c>
      <c r="E49" s="82">
        <f t="shared" si="2"/>
        <v>8.0187559056435855</v>
      </c>
      <c r="F49" s="82">
        <f t="shared" si="3"/>
        <v>17.380475216531455</v>
      </c>
      <c r="G49" s="82">
        <f t="shared" si="4"/>
        <v>14.79439117980476</v>
      </c>
      <c r="H49" s="82">
        <f t="shared" si="5"/>
        <v>12.204622472489142</v>
      </c>
      <c r="I49" s="82">
        <f t="shared" si="6"/>
        <v>19.775802224496026</v>
      </c>
      <c r="J49" s="82">
        <f t="shared" si="7"/>
        <v>47.909147148027181</v>
      </c>
      <c r="K49" s="82">
        <f t="shared" si="8"/>
        <v>77.653376771211583</v>
      </c>
    </row>
    <row r="50" spans="1:11" x14ac:dyDescent="0.35">
      <c r="A50" s="115">
        <v>40</v>
      </c>
      <c r="B50" s="115">
        <v>40</v>
      </c>
      <c r="C50" s="82">
        <f t="shared" si="0"/>
        <v>20</v>
      </c>
      <c r="D50" s="82">
        <f t="shared" si="1"/>
        <v>9.6335657126419925</v>
      </c>
      <c r="E50" s="82">
        <f t="shared" si="2"/>
        <v>8.2001635647809952</v>
      </c>
      <c r="F50" s="82">
        <f t="shared" si="3"/>
        <v>17.773672286105256</v>
      </c>
      <c r="G50" s="82">
        <f t="shared" si="4"/>
        <v>15.129083481686983</v>
      </c>
      <c r="H50" s="82">
        <f t="shared" si="5"/>
        <v>12.508709823818648</v>
      </c>
      <c r="I50" s="82">
        <f t="shared" si="6"/>
        <v>20.268761180612668</v>
      </c>
      <c r="J50" s="82">
        <f t="shared" si="7"/>
        <v>49.104924566854024</v>
      </c>
      <c r="K50" s="82">
        <f t="shared" si="8"/>
        <v>79.592413162030979</v>
      </c>
    </row>
    <row r="51" spans="1:11" x14ac:dyDescent="0.35">
      <c r="A51" s="115">
        <v>41</v>
      </c>
      <c r="B51" s="115">
        <v>41</v>
      </c>
      <c r="C51" s="82">
        <f t="shared" si="0"/>
        <v>20.5</v>
      </c>
      <c r="D51" s="82">
        <f t="shared" si="1"/>
        <v>9.8460643903701044</v>
      </c>
      <c r="E51" s="82">
        <f t="shared" si="2"/>
        <v>8.3810440369392456</v>
      </c>
      <c r="F51" s="82">
        <f t="shared" si="3"/>
        <v>18.165726689617941</v>
      </c>
      <c r="G51" s="82">
        <f t="shared" si="4"/>
        <v>15.462803137626816</v>
      </c>
      <c r="H51" s="82">
        <f t="shared" si="5"/>
        <v>12.81260435651053</v>
      </c>
      <c r="I51" s="82">
        <f t="shared" si="6"/>
        <v>20.76141271176996</v>
      </c>
      <c r="J51" s="82">
        <f t="shared" si="7"/>
        <v>50.299990495174015</v>
      </c>
      <c r="K51" s="82">
        <f t="shared" si="8"/>
        <v>81.530315171118218</v>
      </c>
    </row>
    <row r="52" spans="1:11" x14ac:dyDescent="0.35">
      <c r="A52" s="115">
        <v>42</v>
      </c>
      <c r="B52" s="115">
        <v>42</v>
      </c>
      <c r="C52" s="82">
        <f t="shared" si="0"/>
        <v>21</v>
      </c>
      <c r="D52" s="82">
        <f t="shared" si="1"/>
        <v>10.057960571603429</v>
      </c>
      <c r="E52" s="82">
        <f t="shared" si="2"/>
        <v>8.5614116595512471</v>
      </c>
      <c r="F52" s="82">
        <f t="shared" si="3"/>
        <v>18.556669503136725</v>
      </c>
      <c r="G52" s="82">
        <f t="shared" si="4"/>
        <v>15.795576599806321</v>
      </c>
      <c r="H52" s="82">
        <f t="shared" si="5"/>
        <v>13.116311314480869</v>
      </c>
      <c r="I52" s="82">
        <f t="shared" si="6"/>
        <v>21.253765178729648</v>
      </c>
      <c r="J52" s="82">
        <f t="shared" si="7"/>
        <v>51.494364282758326</v>
      </c>
      <c r="K52" s="82">
        <f t="shared" si="8"/>
        <v>83.467113649238954</v>
      </c>
    </row>
    <row r="53" spans="1:11" x14ac:dyDescent="0.35">
      <c r="A53" s="115">
        <v>43</v>
      </c>
      <c r="B53" s="115">
        <v>43</v>
      </c>
      <c r="C53" s="82">
        <f t="shared" si="0"/>
        <v>21.5</v>
      </c>
      <c r="D53" s="82">
        <f t="shared" si="1"/>
        <v>10.269270252156668</v>
      </c>
      <c r="E53" s="82">
        <f t="shared" si="2"/>
        <v>8.7412800483747422</v>
      </c>
      <c r="F53" s="82">
        <f t="shared" si="3"/>
        <v>18.946530238513894</v>
      </c>
      <c r="G53" s="82">
        <f t="shared" si="4"/>
        <v>16.127428988936053</v>
      </c>
      <c r="H53" s="82">
        <f t="shared" si="5"/>
        <v>13.419835677693063</v>
      </c>
      <c r="I53" s="82">
        <f t="shared" si="6"/>
        <v>21.745826521414262</v>
      </c>
      <c r="J53" s="82">
        <f t="shared" si="7"/>
        <v>52.688064305406726</v>
      </c>
      <c r="K53" s="82">
        <f t="shared" si="8"/>
        <v>85.402837894284659</v>
      </c>
    </row>
    <row r="54" spans="1:11" x14ac:dyDescent="0.35">
      <c r="A54" s="115">
        <v>44</v>
      </c>
      <c r="B54" s="115">
        <v>44</v>
      </c>
      <c r="C54" s="82">
        <f t="shared" si="0"/>
        <v>22</v>
      </c>
      <c r="D54" s="82">
        <f t="shared" si="1"/>
        <v>10.480008641404153</v>
      </c>
      <c r="E54" s="82">
        <f t="shared" si="2"/>
        <v>8.9206621497435137</v>
      </c>
      <c r="F54" s="82">
        <f t="shared" si="3"/>
        <v>19.335336956640202</v>
      </c>
      <c r="G54" s="82">
        <f t="shared" si="4"/>
        <v>16.458384190657213</v>
      </c>
      <c r="H54" s="82">
        <f t="shared" si="5"/>
        <v>13.72318218126869</v>
      </c>
      <c r="I54" s="82">
        <f t="shared" si="6"/>
        <v>22.237604289376982</v>
      </c>
      <c r="J54" s="82">
        <f t="shared" si="7"/>
        <v>53.881108035465743</v>
      </c>
      <c r="K54" s="82">
        <f t="shared" si="8"/>
        <v>87.337515763704559</v>
      </c>
    </row>
    <row r="55" spans="1:11" x14ac:dyDescent="0.35">
      <c r="A55" s="115">
        <v>45</v>
      </c>
      <c r="B55" s="115">
        <v>45</v>
      </c>
      <c r="C55" s="82">
        <f t="shared" si="0"/>
        <v>22.5</v>
      </c>
      <c r="D55" s="82">
        <f t="shared" si="1"/>
        <v>10.690190217926894</v>
      </c>
      <c r="E55" s="82">
        <f t="shared" si="2"/>
        <v>9.0995702879345721</v>
      </c>
      <c r="F55" s="82">
        <f t="shared" si="3"/>
        <v>19.723116370112194</v>
      </c>
      <c r="G55" s="82">
        <f t="shared" si="4"/>
        <v>16.788464942932801</v>
      </c>
      <c r="H55" s="82">
        <f t="shared" si="5"/>
        <v>14.02635533281207</v>
      </c>
      <c r="I55" s="82">
        <f t="shared" si="6"/>
        <v>22.729105669423458</v>
      </c>
      <c r="J55" s="82">
        <f t="shared" si="7"/>
        <v>55.073512105755341</v>
      </c>
      <c r="K55" s="82">
        <f t="shared" si="8"/>
        <v>89.271173776428867</v>
      </c>
    </row>
    <row r="56" spans="1:11" x14ac:dyDescent="0.35">
      <c r="A56" s="115">
        <v>46</v>
      </c>
      <c r="B56" s="115">
        <v>46</v>
      </c>
      <c r="C56" s="82">
        <f t="shared" si="0"/>
        <v>23</v>
      </c>
      <c r="D56" s="82">
        <f t="shared" si="1"/>
        <v>10.899828780073781</v>
      </c>
      <c r="E56" s="82">
        <f t="shared" si="2"/>
        <v>9.2780162082062354</v>
      </c>
      <c r="F56" s="82">
        <f t="shared" si="3"/>
        <v>20.109893936516215</v>
      </c>
      <c r="G56" s="82">
        <f t="shared" si="4"/>
        <v>17.117692915451741</v>
      </c>
      <c r="H56" s="82">
        <f t="shared" si="5"/>
        <v>14.329359428151429</v>
      </c>
      <c r="I56" s="82">
        <f t="shared" si="6"/>
        <v>23.220337510709122</v>
      </c>
      <c r="J56" s="82">
        <f t="shared" si="7"/>
        <v>56.26529236765294</v>
      </c>
      <c r="K56" s="82">
        <f t="shared" si="8"/>
        <v>91.203837205476461</v>
      </c>
    </row>
    <row r="57" spans="1:11" x14ac:dyDescent="0.35">
      <c r="A57" s="115">
        <v>47</v>
      </c>
      <c r="B57" s="115">
        <v>47</v>
      </c>
      <c r="C57" s="82">
        <f t="shared" si="0"/>
        <v>23.5</v>
      </c>
      <c r="D57" s="82">
        <f t="shared" si="1"/>
        <v>11.108937492002095</v>
      </c>
      <c r="E57" s="82">
        <f t="shared" si="2"/>
        <v>9.4560111159881632</v>
      </c>
      <c r="F57" s="82">
        <f t="shared" si="3"/>
        <v>20.495693943372068</v>
      </c>
      <c r="G57" s="82">
        <f t="shared" si="4"/>
        <v>17.446088781933437</v>
      </c>
      <c r="H57" s="82">
        <f t="shared" si="5"/>
        <v>14.632198565672669</v>
      </c>
      <c r="I57" s="82">
        <f t="shared" si="6"/>
        <v>23.71130634759254</v>
      </c>
      <c r="J57" s="82">
        <f t="shared" si="7"/>
        <v>57.456463943984303</v>
      </c>
      <c r="K57" s="82">
        <f t="shared" si="8"/>
        <v>93.13553016228262</v>
      </c>
    </row>
    <row r="58" spans="1:11" x14ac:dyDescent="0.35">
      <c r="A58" s="115">
        <v>48</v>
      </c>
      <c r="B58" s="115">
        <v>48</v>
      </c>
      <c r="C58" s="82">
        <f t="shared" si="0"/>
        <v>24</v>
      </c>
      <c r="D58" s="82">
        <f t="shared" si="1"/>
        <v>11.31752892568918</v>
      </c>
      <c r="E58" s="82">
        <f t="shared" si="2"/>
        <v>9.6335657126419925</v>
      </c>
      <c r="F58" s="82">
        <f t="shared" si="3"/>
        <v>20.880539585643231</v>
      </c>
      <c r="G58" s="82">
        <f t="shared" si="4"/>
        <v>17.773672286105256</v>
      </c>
      <c r="H58" s="82">
        <f t="shared" si="5"/>
        <v>14.934876659398808</v>
      </c>
      <c r="I58" s="82">
        <f t="shared" si="6"/>
        <v>24.202018420488962</v>
      </c>
      <c r="J58" s="82">
        <f t="shared" si="7"/>
        <v>58.647041277285986</v>
      </c>
      <c r="K58" s="82">
        <f t="shared" si="8"/>
        <v>95.066275673647311</v>
      </c>
    </row>
    <row r="59" spans="1:11" x14ac:dyDescent="0.35">
      <c r="A59" s="115">
        <v>49</v>
      </c>
      <c r="B59" s="115">
        <v>49</v>
      </c>
      <c r="C59" s="82">
        <f t="shared" si="0"/>
        <v>24.5</v>
      </c>
      <c r="D59" s="82">
        <f t="shared" si="1"/>
        <v>11.525615099344257</v>
      </c>
      <c r="E59" s="82">
        <f t="shared" si="2"/>
        <v>9.8106902281577639</v>
      </c>
      <c r="F59" s="82">
        <f t="shared" si="3"/>
        <v>21.264453036605779</v>
      </c>
      <c r="G59" s="82">
        <f t="shared" si="4"/>
        <v>18.100462302026479</v>
      </c>
      <c r="H59" s="82">
        <f t="shared" si="5"/>
        <v>15.237397450948702</v>
      </c>
      <c r="I59" s="82">
        <f t="shared" si="6"/>
        <v>24.692479694936999</v>
      </c>
      <c r="J59" s="82">
        <f t="shared" si="7"/>
        <v>59.837038173932363</v>
      </c>
      <c r="K59" s="82">
        <f t="shared" si="8"/>
        <v>96.996095752090369</v>
      </c>
    </row>
    <row r="60" spans="1:11" x14ac:dyDescent="0.35">
      <c r="A60" s="115">
        <v>50</v>
      </c>
      <c r="B60" s="115">
        <v>50</v>
      </c>
      <c r="C60" s="82">
        <f t="shared" si="0"/>
        <v>25</v>
      </c>
      <c r="D60" s="82">
        <f t="shared" si="1"/>
        <v>11.733207512596055</v>
      </c>
      <c r="E60" s="82">
        <f t="shared" si="2"/>
        <v>9.9873944511059136</v>
      </c>
      <c r="F60" s="82">
        <f t="shared" si="3"/>
        <v>21.647455512768612</v>
      </c>
      <c r="G60" s="82">
        <f t="shared" si="4"/>
        <v>18.42647688934899</v>
      </c>
      <c r="H60" s="82">
        <f t="shared" si="5"/>
        <v>15.539764520491985</v>
      </c>
      <c r="I60" s="82">
        <f t="shared" si="6"/>
        <v>25.182695879064863</v>
      </c>
      <c r="J60" s="82">
        <f t="shared" si="7"/>
        <v>61.02646784455878</v>
      </c>
      <c r="K60" s="82">
        <f t="shared" si="8"/>
        <v>98.925011460301036</v>
      </c>
    </row>
    <row r="61" spans="1:11" x14ac:dyDescent="0.35">
      <c r="A61" s="115">
        <v>51</v>
      </c>
      <c r="B61" s="115">
        <v>51</v>
      </c>
      <c r="C61" s="82">
        <f t="shared" si="0"/>
        <v>25.5</v>
      </c>
      <c r="D61" s="82">
        <f t="shared" si="1"/>
        <v>11.940317178785925</v>
      </c>
      <c r="E61" s="82">
        <f t="shared" si="2"/>
        <v>10.163687756125407</v>
      </c>
      <c r="F61" s="82">
        <f t="shared" si="3"/>
        <v>22.029567333453311</v>
      </c>
      <c r="G61" s="82">
        <f t="shared" si="4"/>
        <v>18.751733344032118</v>
      </c>
      <c r="H61" s="82">
        <f t="shared" si="5"/>
        <v>15.841981296802865</v>
      </c>
      <c r="I61" s="82">
        <f t="shared" si="6"/>
        <v>25.672672439619863</v>
      </c>
      <c r="J61" s="82">
        <f t="shared" si="7"/>
        <v>62.215342941159477</v>
      </c>
      <c r="K61" s="82">
        <f t="shared" si="8"/>
        <v>100.85304297028577</v>
      </c>
    </row>
    <row r="62" spans="1:11" x14ac:dyDescent="0.35">
      <c r="A62" s="115">
        <v>52</v>
      </c>
      <c r="B62" s="115">
        <v>52</v>
      </c>
      <c r="C62" s="82">
        <f t="shared" si="0"/>
        <v>26</v>
      </c>
      <c r="D62" s="82">
        <f t="shared" si="1"/>
        <v>12.146954654656581</v>
      </c>
      <c r="E62" s="82">
        <f t="shared" si="2"/>
        <v>10.339579129195011</v>
      </c>
      <c r="F62" s="82">
        <f t="shared" si="3"/>
        <v>22.410807975569174</v>
      </c>
      <c r="G62" s="82">
        <f t="shared" si="4"/>
        <v>19.07624824496747</v>
      </c>
      <c r="H62" s="82">
        <f t="shared" si="5"/>
        <v>16.144051066503074</v>
      </c>
      <c r="I62" s="82">
        <f t="shared" si="6"/>
        <v>26.162414616705156</v>
      </c>
      <c r="J62" s="82">
        <f t="shared" si="7"/>
        <v>63.403675591193718</v>
      </c>
      <c r="K62" s="82">
        <f t="shared" si="8"/>
        <v>102.78020961774629</v>
      </c>
    </row>
    <row r="63" spans="1:11" x14ac:dyDescent="0.35">
      <c r="A63" s="115">
        <v>53</v>
      </c>
      <c r="B63" s="115">
        <v>53</v>
      </c>
      <c r="C63" s="82">
        <f t="shared" si="0"/>
        <v>26.5</v>
      </c>
      <c r="D63" s="82">
        <f t="shared" si="1"/>
        <v>12.353130067692531</v>
      </c>
      <c r="E63" s="82">
        <f t="shared" si="2"/>
        <v>10.515077190905684</v>
      </c>
      <c r="F63" s="82">
        <f t="shared" si="3"/>
        <v>22.791196124055514</v>
      </c>
      <c r="G63" s="82">
        <f t="shared" si="4"/>
        <v>19.400037496915878</v>
      </c>
      <c r="H63" s="82">
        <f t="shared" si="5"/>
        <v>16.445976982573757</v>
      </c>
      <c r="I63" s="82">
        <f t="shared" si="6"/>
        <v>26.651927437350878</v>
      </c>
      <c r="J63" s="82">
        <f t="shared" si="7"/>
        <v>64.591477428993954</v>
      </c>
      <c r="K63" s="82">
        <f t="shared" si="8"/>
        <v>104.70652995215612</v>
      </c>
    </row>
    <row r="64" spans="1:11" x14ac:dyDescent="0.35">
      <c r="A64" s="115">
        <v>54</v>
      </c>
      <c r="B64" s="115">
        <v>54</v>
      </c>
      <c r="C64" s="82">
        <f t="shared" si="0"/>
        <v>27</v>
      </c>
      <c r="D64" s="82">
        <f t="shared" si="1"/>
        <v>12.558853141338753</v>
      </c>
      <c r="E64" s="82">
        <f t="shared" si="2"/>
        <v>10.690190217926894</v>
      </c>
      <c r="F64" s="82">
        <f t="shared" si="3"/>
        <v>23.170749718409468</v>
      </c>
      <c r="G64" s="82">
        <f t="shared" si="4"/>
        <v>19.723116370112194</v>
      </c>
      <c r="H64" s="82">
        <f t="shared" si="5"/>
        <v>16.747762072206761</v>
      </c>
      <c r="I64" s="82">
        <f t="shared" si="6"/>
        <v>27.141215728032023</v>
      </c>
      <c r="J64" s="82">
        <f t="shared" si="7"/>
        <v>65.778759624737063</v>
      </c>
      <c r="K64" s="82">
        <f t="shared" si="8"/>
        <v>106.63202178295099</v>
      </c>
    </row>
    <row r="65" spans="1:11" x14ac:dyDescent="0.35">
      <c r="A65" s="115">
        <v>55</v>
      </c>
      <c r="B65" s="115">
        <v>55</v>
      </c>
      <c r="C65" s="82">
        <f t="shared" si="0"/>
        <v>27.5</v>
      </c>
      <c r="D65" s="82">
        <f t="shared" si="1"/>
        <v>12.764133218298472</v>
      </c>
      <c r="E65" s="82">
        <f t="shared" si="2"/>
        <v>10.864926162837873</v>
      </c>
      <c r="F65" s="82">
        <f t="shared" si="3"/>
        <v>23.549485995669766</v>
      </c>
      <c r="G65" s="82">
        <f t="shared" si="4"/>
        <v>20.045499536853356</v>
      </c>
      <c r="H65" s="82">
        <f t="shared" si="5"/>
        <v>17.049409244057948</v>
      </c>
      <c r="I65" s="82">
        <f t="shared" si="6"/>
        <v>27.630284126232901</v>
      </c>
      <c r="J65" s="82">
        <f t="shared" si="7"/>
        <v>66.965532911208228</v>
      </c>
      <c r="K65" s="82">
        <f t="shared" si="8"/>
        <v>108.55670222220115</v>
      </c>
    </row>
    <row r="66" spans="1:11" x14ac:dyDescent="0.35">
      <c r="A66" s="115">
        <v>56</v>
      </c>
      <c r="B66" s="115">
        <v>56</v>
      </c>
      <c r="C66" s="82">
        <f t="shared" si="0"/>
        <v>28</v>
      </c>
      <c r="D66" s="82">
        <f t="shared" si="1"/>
        <v>12.968979282088577</v>
      </c>
      <c r="E66" s="82">
        <f t="shared" si="2"/>
        <v>11.039292672475748</v>
      </c>
      <c r="F66" s="82">
        <f t="shared" si="3"/>
        <v>23.927421530185931</v>
      </c>
      <c r="G66" s="82">
        <f t="shared" si="4"/>
        <v>20.367201105350322</v>
      </c>
      <c r="H66" s="82">
        <f t="shared" si="5"/>
        <v>17.350921294958003</v>
      </c>
      <c r="I66" s="82">
        <f t="shared" si="6"/>
        <v>28.119137091146712</v>
      </c>
      <c r="J66" s="82">
        <f t="shared" si="7"/>
        <v>68.151807608563757</v>
      </c>
      <c r="K66" s="82">
        <f t="shared" si="8"/>
        <v>110.48058772409206</v>
      </c>
    </row>
    <row r="67" spans="1:11" x14ac:dyDescent="0.35">
      <c r="A67" s="115">
        <v>57</v>
      </c>
      <c r="B67" s="115">
        <v>57</v>
      </c>
      <c r="C67" s="82">
        <f t="shared" si="0"/>
        <v>28.5</v>
      </c>
      <c r="D67" s="82">
        <f t="shared" si="1"/>
        <v>13.17339997701186</v>
      </c>
      <c r="E67" s="82">
        <f t="shared" si="2"/>
        <v>11.213297104936025</v>
      </c>
      <c r="F67" s="82">
        <f t="shared" si="3"/>
        <v>24.30457227046648</v>
      </c>
      <c r="G67" s="82">
        <f t="shared" si="4"/>
        <v>20.688234651093438</v>
      </c>
      <c r="H67" s="82">
        <f t="shared" si="5"/>
        <v>17.652300916130351</v>
      </c>
      <c r="I67" s="82">
        <f t="shared" si="6"/>
        <v>28.607778913589261</v>
      </c>
      <c r="J67" s="82">
        <f t="shared" si="7"/>
        <v>69.337593647274858</v>
      </c>
      <c r="K67" s="82">
        <f t="shared" si="8"/>
        <v>112.40369412150557</v>
      </c>
    </row>
    <row r="68" spans="1:11" x14ac:dyDescent="0.35">
      <c r="A68" s="115">
        <v>58</v>
      </c>
      <c r="B68" s="115">
        <v>58</v>
      </c>
      <c r="C68" s="82">
        <f t="shared" si="0"/>
        <v>29</v>
      </c>
      <c r="D68" s="82">
        <f t="shared" si="1"/>
        <v>13.377403626687906</v>
      </c>
      <c r="E68" s="82">
        <f t="shared" si="2"/>
        <v>11.386946545346296</v>
      </c>
      <c r="F68" s="82">
        <f t="shared" si="3"/>
        <v>24.680953573367994</v>
      </c>
      <c r="G68" s="82">
        <f t="shared" si="4"/>
        <v>21.008613245954479</v>
      </c>
      <c r="H68" s="82">
        <f t="shared" si="5"/>
        <v>17.953550698960409</v>
      </c>
      <c r="I68" s="82">
        <f t="shared" si="6"/>
        <v>29.096213725197209</v>
      </c>
      <c r="J68" s="82">
        <f t="shared" si="7"/>
        <v>70.522900589415698</v>
      </c>
      <c r="K68" s="82">
        <f t="shared" si="8"/>
        <v>114.32603665996108</v>
      </c>
    </row>
    <row r="69" spans="1:11" x14ac:dyDescent="0.35">
      <c r="A69" s="115">
        <v>59</v>
      </c>
      <c r="B69" s="115">
        <v>59</v>
      </c>
      <c r="C69" s="82">
        <f t="shared" si="0"/>
        <v>29.5</v>
      </c>
      <c r="D69" s="82">
        <f t="shared" si="1"/>
        <v>13.580998251269925</v>
      </c>
      <c r="E69" s="82">
        <f t="shared" si="2"/>
        <v>11.560247820521267</v>
      </c>
      <c r="F69" s="82">
        <f t="shared" si="3"/>
        <v>25.056580235859606</v>
      </c>
      <c r="G69" s="82">
        <f t="shared" si="4"/>
        <v>21.328349485224834</v>
      </c>
      <c r="H69" s="82">
        <f t="shared" si="5"/>
        <v>18.254673140355653</v>
      </c>
      <c r="I69" s="82">
        <f t="shared" si="6"/>
        <v>29.584445506974106</v>
      </c>
      <c r="J69" s="82">
        <f t="shared" si="7"/>
        <v>71.707737648441963</v>
      </c>
      <c r="K69" s="82">
        <f t="shared" si="8"/>
        <v>116.24763002914962</v>
      </c>
    </row>
    <row r="70" spans="1:11" x14ac:dyDescent="0.35">
      <c r="A70" s="115">
        <v>60</v>
      </c>
      <c r="B70" s="115">
        <v>60</v>
      </c>
      <c r="C70" s="82">
        <f t="shared" si="0"/>
        <v>30</v>
      </c>
      <c r="D70" s="82">
        <f t="shared" si="1"/>
        <v>13.784191583461139</v>
      </c>
      <c r="E70" s="82">
        <f t="shared" si="2"/>
        <v>11.733207512596055</v>
      </c>
      <c r="F70" s="82">
        <f t="shared" si="3"/>
        <v>25.431466524572937</v>
      </c>
      <c r="G70" s="82">
        <f t="shared" si="4"/>
        <v>21.647455512768612</v>
      </c>
      <c r="H70" s="82">
        <f t="shared" si="5"/>
        <v>18.555670647732004</v>
      </c>
      <c r="I70" s="82">
        <f t="shared" si="6"/>
        <v>30.072478097240516</v>
      </c>
      <c r="J70" s="82">
        <f t="shared" si="7"/>
        <v>72.892113707590241</v>
      </c>
      <c r="K70" s="82">
        <f t="shared" si="8"/>
        <v>118.16848839226979</v>
      </c>
    </row>
    <row r="71" spans="1:11" x14ac:dyDescent="0.35">
      <c r="A71" s="115">
        <v>61</v>
      </c>
      <c r="B71" s="115">
        <v>61</v>
      </c>
      <c r="C71" s="82">
        <f t="shared" si="0"/>
        <v>30.5</v>
      </c>
      <c r="D71" s="82">
        <f t="shared" si="1"/>
        <v>13.986991083433242</v>
      </c>
      <c r="E71" s="82">
        <f t="shared" si="2"/>
        <v>11.905831971724908</v>
      </c>
      <c r="F71" s="82">
        <f t="shared" si="3"/>
        <v>25.80562620332617</v>
      </c>
      <c r="G71" s="82">
        <f t="shared" si="4"/>
        <v>21.965943044451311</v>
      </c>
      <c r="H71" s="82">
        <f t="shared" si="5"/>
        <v>18.856545543658388</v>
      </c>
      <c r="I71" s="82">
        <f t="shared" si="6"/>
        <v>30.560315199039167</v>
      </c>
      <c r="J71" s="82">
        <f t="shared" si="7"/>
        <v>74.076037337016118</v>
      </c>
      <c r="K71" s="82">
        <f t="shared" si="8"/>
        <v>120.08862541335202</v>
      </c>
    </row>
    <row r="72" spans="1:11" x14ac:dyDescent="0.35">
      <c r="A72" s="115">
        <v>62</v>
      </c>
      <c r="B72" s="115">
        <v>62</v>
      </c>
      <c r="C72" s="82">
        <f t="shared" si="0"/>
        <v>31</v>
      </c>
      <c r="D72" s="82">
        <f t="shared" si="1"/>
        <v>14.189403952738854</v>
      </c>
      <c r="E72" s="82">
        <f t="shared" si="2"/>
        <v>12.078127327923548</v>
      </c>
      <c r="F72" s="82">
        <f t="shared" si="3"/>
        <v>26.179072558792139</v>
      </c>
      <c r="G72" s="82">
        <f t="shared" si="4"/>
        <v>22.283823389988751</v>
      </c>
      <c r="H72" s="82">
        <f t="shared" si="5"/>
        <v>19.157300070188036</v>
      </c>
      <c r="I72" s="82">
        <f t="shared" si="6"/>
        <v>31.047960387040746</v>
      </c>
      <c r="J72" s="82">
        <f t="shared" si="7"/>
        <v>75.259516809776784</v>
      </c>
      <c r="K72" s="82">
        <f t="shared" si="8"/>
        <v>122.00805428274089</v>
      </c>
    </row>
    <row r="73" spans="1:11" x14ac:dyDescent="0.35">
      <c r="A73" s="115">
        <v>63</v>
      </c>
      <c r="B73" s="115">
        <v>63</v>
      </c>
      <c r="C73" s="82">
        <f t="shared" si="0"/>
        <v>31.5</v>
      </c>
      <c r="D73" s="82">
        <f t="shared" si="1"/>
        <v>14.391437147300868</v>
      </c>
      <c r="E73" s="82">
        <f t="shared" si="2"/>
        <v>12.250099502125844</v>
      </c>
      <c r="F73" s="82">
        <f t="shared" si="3"/>
        <v>26.551818424463473</v>
      </c>
      <c r="G73" s="82">
        <f t="shared" si="4"/>
        <v>22.601107473346342</v>
      </c>
      <c r="H73" s="82">
        <f t="shared" si="5"/>
        <v>19.457936392902525</v>
      </c>
      <c r="I73" s="82">
        <f t="shared" si="6"/>
        <v>31.535417113991461</v>
      </c>
      <c r="J73" s="82">
        <f t="shared" si="7"/>
        <v>76.442560116752844</v>
      </c>
      <c r="K73" s="82">
        <f t="shared" si="8"/>
        <v>123.9267877408861</v>
      </c>
    </row>
    <row r="74" spans="1:11" x14ac:dyDescent="0.35">
      <c r="A74" s="115">
        <v>64</v>
      </c>
      <c r="B74" s="115">
        <v>64</v>
      </c>
      <c r="C74" s="82">
        <f t="shared" si="0"/>
        <v>32</v>
      </c>
      <c r="D74" s="82">
        <f t="shared" si="1"/>
        <v>14.593097389553819</v>
      </c>
      <c r="E74" s="82">
        <f t="shared" si="2"/>
        <v>12.42175421651862</v>
      </c>
      <c r="F74" s="82">
        <f t="shared" si="3"/>
        <v>26.923876203052867</v>
      </c>
      <c r="G74" s="82">
        <f t="shared" si="4"/>
        <v>22.917805851806389</v>
      </c>
      <c r="H74" s="82">
        <f t="shared" si="5"/>
        <v>19.758456604691684</v>
      </c>
      <c r="I74" s="82">
        <f t="shared" si="6"/>
        <v>32.022688716739772</v>
      </c>
      <c r="J74" s="82">
        <f t="shared" si="7"/>
        <v>77.62517498059637</v>
      </c>
      <c r="K74" s="82">
        <f t="shared" si="8"/>
        <v>125.84483810058074</v>
      </c>
    </row>
    <row r="75" spans="1:11" x14ac:dyDescent="0.35">
      <c r="A75" s="115">
        <v>65</v>
      </c>
      <c r="B75" s="115">
        <v>65</v>
      </c>
      <c r="C75" s="82">
        <f t="shared" ref="C75:C90" si="9">+B75*0.5</f>
        <v>32.5</v>
      </c>
      <c r="D75" s="82">
        <f t="shared" si="1"/>
        <v>14.79439117980476</v>
      </c>
      <c r="E75" s="82">
        <f t="shared" si="2"/>
        <v>12.593097004212099</v>
      </c>
      <c r="F75" s="82">
        <f t="shared" si="3"/>
        <v>27.295257887453797</v>
      </c>
      <c r="G75" s="82">
        <f t="shared" si="4"/>
        <v>23.233928733810014</v>
      </c>
      <c r="H75" s="82">
        <f t="shared" si="5"/>
        <v>20.058862729290571</v>
      </c>
      <c r="I75" s="82">
        <f t="shared" si="6"/>
        <v>32.509778421875588</v>
      </c>
      <c r="J75" s="82">
        <f t="shared" si="7"/>
        <v>78.807368868782021</v>
      </c>
      <c r="K75" s="82">
        <f t="shared" si="8"/>
        <v>127.76221726776976</v>
      </c>
    </row>
    <row r="76" spans="1:11" x14ac:dyDescent="0.35">
      <c r="A76" s="115">
        <v>66</v>
      </c>
      <c r="B76" s="115">
        <v>66</v>
      </c>
      <c r="C76" s="82">
        <f t="shared" si="9"/>
        <v>33</v>
      </c>
      <c r="D76" s="82">
        <f t="shared" ref="D76:D90" si="10">+EXP(-1.0587+0.8836*LN(C76*1.56)+0.284)</f>
        <v>14.995324806875232</v>
      </c>
      <c r="E76" s="82">
        <f t="shared" ref="E76:E90" si="11">+EXP(-1.0587+0.8836*LN(C76*1.3)+0.284)</f>
        <v>12.764133218298472</v>
      </c>
      <c r="F76" s="82">
        <f t="shared" ref="F76:F90" si="12">+EXP(-1.0587+0.8836*LN(B76*1.56)+0.284)</f>
        <v>27.665975080374633</v>
      </c>
      <c r="G76" s="82">
        <f t="shared" ref="G76:G90" si="13">+EXP(-1.0587+0.8836*LN(B76*1.3)+0.284)</f>
        <v>23.549485995669766</v>
      </c>
      <c r="H76" s="82">
        <f t="shared" ref="H76:H90" si="14">+(C76*1.3+E76)*0.475*44/12*0.5*0.42</f>
        <v>20.359156724592665</v>
      </c>
      <c r="I76" s="82">
        <f t="shared" ref="I76:I90" si="15">+(C76*1.56+D76)*0.475*44/12*0.5*0.57</f>
        <v>32.996689351012684</v>
      </c>
      <c r="J76" s="82">
        <f t="shared" ref="J76:J90" si="16">+(B76*1.3+G76)*0.475*44/12*0.42</f>
        <v>79.989149005832431</v>
      </c>
      <c r="K76" s="82">
        <f t="shared" ref="K76:K90" si="17">+(B76*1.56+F76)*0.475*44/12*0.57</f>
        <v>129.67893676104191</v>
      </c>
    </row>
    <row r="77" spans="1:11" x14ac:dyDescent="0.35">
      <c r="A77" s="115">
        <v>67</v>
      </c>
      <c r="B77" s="115">
        <v>67</v>
      </c>
      <c r="C77" s="82">
        <f t="shared" si="9"/>
        <v>33.5</v>
      </c>
      <c r="D77" s="82">
        <f t="shared" si="10"/>
        <v>15.19590435807994</v>
      </c>
      <c r="E77" s="82">
        <f t="shared" si="11"/>
        <v>12.934868040345785</v>
      </c>
      <c r="F77" s="82">
        <f t="shared" si="12"/>
        <v>28.036039012748962</v>
      </c>
      <c r="G77" s="82">
        <f t="shared" si="13"/>
        <v>23.864487197240759</v>
      </c>
      <c r="H77" s="82">
        <f t="shared" si="14"/>
        <v>20.659340485756466</v>
      </c>
      <c r="I77" s="82">
        <f t="shared" si="15"/>
        <v>33.483424525741931</v>
      </c>
      <c r="J77" s="82">
        <f t="shared" si="16"/>
        <v>81.170522384781606</v>
      </c>
      <c r="K77" s="82">
        <f t="shared" si="17"/>
        <v>131.59500772990654</v>
      </c>
    </row>
    <row r="78" spans="1:11" x14ac:dyDescent="0.35">
      <c r="A78" s="115">
        <v>68</v>
      </c>
      <c r="B78" s="115">
        <v>68</v>
      </c>
      <c r="C78" s="82">
        <f t="shared" si="9"/>
        <v>34</v>
      </c>
      <c r="D78" s="82">
        <f t="shared" si="10"/>
        <v>15.396135728592785</v>
      </c>
      <c r="E78" s="82">
        <f t="shared" si="11"/>
        <v>13.105306488370367</v>
      </c>
      <c r="F78" s="82">
        <f t="shared" si="12"/>
        <v>28.405460561015616</v>
      </c>
      <c r="G78" s="82">
        <f t="shared" si="13"/>
        <v>24.178941596629574</v>
      </c>
      <c r="H78" s="82">
        <f t="shared" si="14"/>
        <v>20.959415848121459</v>
      </c>
      <c r="I78" s="82">
        <f t="shared" si="15"/>
        <v>33.969986872280245</v>
      </c>
      <c r="J78" s="82">
        <f t="shared" si="16"/>
        <v>82.351495777934517</v>
      </c>
      <c r="K78" s="82">
        <f t="shared" si="17"/>
        <v>133.51044097194821</v>
      </c>
    </row>
    <row r="79" spans="1:11" x14ac:dyDescent="0.35">
      <c r="A79" s="115">
        <v>69</v>
      </c>
      <c r="B79" s="115">
        <v>69</v>
      </c>
      <c r="C79" s="82">
        <f t="shared" si="9"/>
        <v>34.5</v>
      </c>
      <c r="D79" s="82">
        <f t="shared" si="10"/>
        <v>15.596024630246266</v>
      </c>
      <c r="E79" s="82">
        <f t="shared" si="11"/>
        <v>13.275453424327006</v>
      </c>
      <c r="F79" s="82">
        <f t="shared" si="12"/>
        <v>28.774250263353583</v>
      </c>
      <c r="G79" s="82">
        <f t="shared" si="13"/>
        <v>24.492858164013299</v>
      </c>
      <c r="H79" s="82">
        <f t="shared" si="14"/>
        <v>21.259384589947601</v>
      </c>
      <c r="I79" s="82">
        <f t="shared" si="15"/>
        <v>34.456379225838489</v>
      </c>
      <c r="J79" s="82">
        <f t="shared" si="16"/>
        <v>83.532075746975735</v>
      </c>
      <c r="K79" s="82">
        <f t="shared" si="17"/>
        <v>135.42524694894425</v>
      </c>
    </row>
    <row r="80" spans="1:11" x14ac:dyDescent="0.35">
      <c r="A80" s="115">
        <v>70</v>
      </c>
      <c r="B80" s="115">
        <v>70</v>
      </c>
      <c r="C80" s="82">
        <f t="shared" si="9"/>
        <v>35</v>
      </c>
      <c r="D80" s="82">
        <f t="shared" si="10"/>
        <v>15.795576599806321</v>
      </c>
      <c r="E80" s="82">
        <f t="shared" si="11"/>
        <v>13.445313561152494</v>
      </c>
      <c r="F80" s="82">
        <f t="shared" si="12"/>
        <v>29.142418334948612</v>
      </c>
      <c r="G80" s="82">
        <f t="shared" si="13"/>
        <v>24.806245594634891</v>
      </c>
      <c r="H80" s="82">
        <f t="shared" si="14"/>
        <v>21.559248434991527</v>
      </c>
      <c r="I80" s="82">
        <f t="shared" si="15"/>
        <v>34.942604334728863</v>
      </c>
      <c r="J80" s="82">
        <f t="shared" si="16"/>
        <v>84.712268652475416</v>
      </c>
      <c r="K80" s="82">
        <f t="shared" si="17"/>
        <v>137.3394358020202</v>
      </c>
    </row>
    <row r="81" spans="1:11" x14ac:dyDescent="0.35">
      <c r="A81" s="115">
        <v>71</v>
      </c>
      <c r="B81" s="115">
        <v>71</v>
      </c>
      <c r="C81" s="82">
        <f t="shared" si="9"/>
        <v>35.5</v>
      </c>
      <c r="D81" s="82">
        <f t="shared" si="10"/>
        <v>15.994797006760864</v>
      </c>
      <c r="E81" s="82">
        <f t="shared" si="11"/>
        <v>13.614891469395298</v>
      </c>
      <c r="F81" s="82">
        <f t="shared" si="12"/>
        <v>29.509974682362923</v>
      </c>
      <c r="G81" s="82">
        <f t="shared" si="13"/>
        <v>25.119112321034617</v>
      </c>
      <c r="H81" s="82">
        <f t="shared" si="14"/>
        <v>21.859009054931327</v>
      </c>
      <c r="I81" s="82">
        <f t="shared" si="15"/>
        <v>35.428664864230925</v>
      </c>
      <c r="J81" s="82">
        <f t="shared" si="16"/>
        <v>85.892080662836818</v>
      </c>
      <c r="K81" s="82">
        <f t="shared" si="17"/>
        <v>139.25301736591581</v>
      </c>
    </row>
    <row r="82" spans="1:11" x14ac:dyDescent="0.35">
      <c r="A82" s="115">
        <v>72</v>
      </c>
      <c r="B82" s="115">
        <v>72</v>
      </c>
      <c r="C82" s="82">
        <f t="shared" si="9"/>
        <v>36</v>
      </c>
      <c r="D82" s="82">
        <f t="shared" si="10"/>
        <v>16.193691060657045</v>
      </c>
      <c r="E82" s="82">
        <f t="shared" si="11"/>
        <v>13.784191583461139</v>
      </c>
      <c r="F82" s="82">
        <f t="shared" si="12"/>
        <v>29.87692891707237</v>
      </c>
      <c r="G82" s="82">
        <f t="shared" si="13"/>
        <v>25.431466524572937</v>
      </c>
      <c r="H82" s="82">
        <f t="shared" si="14"/>
        <v>22.158668071650908</v>
      </c>
      <c r="I82" s="82">
        <f t="shared" si="15"/>
        <v>35.914563400233632</v>
      </c>
      <c r="J82" s="82">
        <f t="shared" si="16"/>
        <v>87.071517762725108</v>
      </c>
      <c r="K82" s="82">
        <f t="shared" si="17"/>
        <v>141.16600118242357</v>
      </c>
    </row>
    <row r="83" spans="1:11" x14ac:dyDescent="0.35">
      <c r="A83" s="115">
        <v>73</v>
      </c>
      <c r="B83" s="115">
        <v>73</v>
      </c>
      <c r="C83" s="82">
        <f t="shared" si="9"/>
        <v>36.5</v>
      </c>
      <c r="D83" s="82">
        <f t="shared" si="10"/>
        <v>16.392263818019313</v>
      </c>
      <c r="E83" s="82">
        <f t="shared" si="11"/>
        <v>13.953218207501635</v>
      </c>
      <c r="F83" s="82">
        <f t="shared" si="12"/>
        <v>30.243290368229957</v>
      </c>
      <c r="G83" s="82">
        <f t="shared" si="13"/>
        <v>25.743316146295072</v>
      </c>
      <c r="H83" s="82">
        <f t="shared" si="14"/>
        <v>22.458227059393721</v>
      </c>
      <c r="I83" s="82">
        <f t="shared" si="15"/>
        <v>36.40030245266933</v>
      </c>
      <c r="J83" s="82">
        <f t="shared" si="16"/>
        <v>88.250585761014847</v>
      </c>
      <c r="K83" s="82">
        <f t="shared" si="17"/>
        <v>143.07839651306028</v>
      </c>
    </row>
    <row r="84" spans="1:11" x14ac:dyDescent="0.35">
      <c r="A84" s="115">
        <v>74</v>
      </c>
      <c r="B84" s="115">
        <v>74</v>
      </c>
      <c r="C84" s="82">
        <f t="shared" si="9"/>
        <v>37</v>
      </c>
      <c r="D84" s="82">
        <f t="shared" si="10"/>
        <v>16.59052018887764</v>
      </c>
      <c r="E84" s="82">
        <f t="shared" si="11"/>
        <v>14.121975520971226</v>
      </c>
      <c r="F84" s="82">
        <f t="shared" si="12"/>
        <v>30.60906809471021</v>
      </c>
      <c r="G84" s="82">
        <f t="shared" si="13"/>
        <v>26.054668897183113</v>
      </c>
      <c r="H84" s="82">
        <f t="shared" si="14"/>
        <v>22.757687546795225</v>
      </c>
      <c r="I84" s="82">
        <f t="shared" si="15"/>
        <v>36.885884458754127</v>
      </c>
      <c r="J84" s="82">
        <f t="shared" si="16"/>
        <v>89.42929029828943</v>
      </c>
      <c r="K84" s="82">
        <f t="shared" si="17"/>
        <v>144.9902123510235</v>
      </c>
    </row>
    <row r="85" spans="1:11" x14ac:dyDescent="0.35">
      <c r="A85" s="115">
        <v>75</v>
      </c>
      <c r="B85" s="115">
        <v>75</v>
      </c>
      <c r="C85" s="82">
        <f t="shared" si="9"/>
        <v>37.5</v>
      </c>
      <c r="D85" s="82">
        <f t="shared" si="10"/>
        <v>16.788464942932801</v>
      </c>
      <c r="E85" s="82">
        <f t="shared" si="11"/>
        <v>14.290467583875053</v>
      </c>
      <c r="F85" s="82">
        <f t="shared" si="12"/>
        <v>30.974270896484146</v>
      </c>
      <c r="G85" s="82">
        <f t="shared" si="13"/>
        <v>26.365532267838553</v>
      </c>
      <c r="H85" s="82">
        <f t="shared" si="14"/>
        <v>23.057051018802298</v>
      </c>
      <c r="I85" s="82">
        <f t="shared" si="15"/>
        <v>37.371311786048267</v>
      </c>
      <c r="J85" s="82">
        <f t="shared" si="16"/>
        <v>90.607636853923893</v>
      </c>
      <c r="K85" s="82">
        <f t="shared" si="17"/>
        <v>146.90145743248462</v>
      </c>
    </row>
    <row r="86" spans="1:11" x14ac:dyDescent="0.35">
      <c r="A86" s="115">
        <v>76</v>
      </c>
      <c r="B86" s="115">
        <v>76</v>
      </c>
      <c r="C86" s="82">
        <f t="shared" si="9"/>
        <v>38</v>
      </c>
      <c r="D86" s="82">
        <f t="shared" si="10"/>
        <v>16.986102715383485</v>
      </c>
      <c r="E86" s="82">
        <f t="shared" si="11"/>
        <v>14.458698341729102</v>
      </c>
      <c r="F86" s="82">
        <f t="shared" si="12"/>
        <v>31.33890732536991</v>
      </c>
      <c r="G86" s="82">
        <f t="shared" si="13"/>
        <v>26.675913537633292</v>
      </c>
      <c r="H86" s="82">
        <f t="shared" si="14"/>
        <v>23.356318918487418</v>
      </c>
      <c r="I86" s="82">
        <f t="shared" si="15"/>
        <v>37.856586735348465</v>
      </c>
      <c r="J86" s="82">
        <f t="shared" si="16"/>
        <v>91.785630752778744</v>
      </c>
      <c r="K86" s="82">
        <f t="shared" si="17"/>
        <v>148.81214024726097</v>
      </c>
    </row>
    <row r="87" spans="1:11" x14ac:dyDescent="0.35">
      <c r="A87" s="115">
        <v>77</v>
      </c>
      <c r="B87" s="115">
        <v>77</v>
      </c>
      <c r="C87" s="82">
        <f t="shared" si="9"/>
        <v>38.5</v>
      </c>
      <c r="D87" s="82">
        <f t="shared" si="10"/>
        <v>17.183438012437968</v>
      </c>
      <c r="E87" s="82">
        <f t="shared" si="11"/>
        <v>14.626671630251748</v>
      </c>
      <c r="F87" s="82">
        <f t="shared" si="12"/>
        <v>31.702985695201871</v>
      </c>
      <c r="G87" s="82">
        <f t="shared" si="13"/>
        <v>26.985819783365685</v>
      </c>
      <c r="H87" s="82">
        <f t="shared" si="14"/>
        <v>23.655492648764575</v>
      </c>
      <c r="I87" s="82">
        <f t="shared" si="15"/>
        <v>38.341711543423891</v>
      </c>
      <c r="J87" s="82">
        <f t="shared" si="16"/>
        <v>92.963277171531999</v>
      </c>
      <c r="K87" s="82">
        <f t="shared" si="17"/>
        <v>150.72226904891167</v>
      </c>
    </row>
    <row r="88" spans="1:11" x14ac:dyDescent="0.35">
      <c r="A88" s="115">
        <v>78</v>
      </c>
      <c r="B88" s="115">
        <v>78</v>
      </c>
      <c r="C88" s="82">
        <f t="shared" si="9"/>
        <v>39</v>
      </c>
      <c r="D88" s="82">
        <f t="shared" si="10"/>
        <v>17.380475216531455</v>
      </c>
      <c r="E88" s="82">
        <f t="shared" si="11"/>
        <v>14.79439117980476</v>
      </c>
      <c r="F88" s="82">
        <f t="shared" si="12"/>
        <v>32.066514091456284</v>
      </c>
      <c r="G88" s="82">
        <f t="shared" si="13"/>
        <v>27.295257887453797</v>
      </c>
      <c r="H88" s="82">
        <f t="shared" si="14"/>
        <v>23.95457357401359</v>
      </c>
      <c r="I88" s="82">
        <f t="shared" si="15"/>
        <v>38.826688385605792</v>
      </c>
      <c r="J88" s="82">
        <f t="shared" si="16"/>
        <v>94.140581144672453</v>
      </c>
      <c r="K88" s="82">
        <f t="shared" si="17"/>
        <v>152.6318518642932</v>
      </c>
    </row>
    <row r="89" spans="1:11" x14ac:dyDescent="0.35">
      <c r="A89" s="115">
        <v>79</v>
      </c>
      <c r="B89" s="115">
        <v>79</v>
      </c>
      <c r="C89" s="82">
        <f t="shared" si="9"/>
        <v>39.5</v>
      </c>
      <c r="D89" s="82">
        <f t="shared" si="10"/>
        <v>17.577218591267989</v>
      </c>
      <c r="E89" s="82">
        <f t="shared" si="11"/>
        <v>14.961860619599978</v>
      </c>
      <c r="F89" s="82">
        <f t="shared" si="12"/>
        <v>32.429500380369085</v>
      </c>
      <c r="G89" s="82">
        <f t="shared" si="13"/>
        <v>27.60423454569694</v>
      </c>
      <c r="H89" s="82">
        <f t="shared" si="14"/>
        <v>24.253563021618689</v>
      </c>
      <c r="I89" s="82">
        <f t="shared" si="15"/>
        <v>39.311519378240646</v>
      </c>
      <c r="J89" s="82">
        <f t="shared" si="16"/>
        <v>95.317547570177311</v>
      </c>
      <c r="K89" s="82">
        <f t="shared" si="17"/>
        <v>154.54089650261142</v>
      </c>
    </row>
    <row r="90" spans="1:11" x14ac:dyDescent="0.35">
      <c r="A90" s="115">
        <v>80</v>
      </c>
      <c r="B90" s="115">
        <v>80</v>
      </c>
      <c r="C90" s="82">
        <f t="shared" si="9"/>
        <v>40</v>
      </c>
      <c r="D90" s="82">
        <f t="shared" si="10"/>
        <v>17.773672286105256</v>
      </c>
      <c r="E90" s="82">
        <f t="shared" si="11"/>
        <v>15.129083481686983</v>
      </c>
      <c r="F90" s="82">
        <f t="shared" si="12"/>
        <v>32.791952217579265</v>
      </c>
      <c r="G90" s="82">
        <f t="shared" si="13"/>
        <v>27.912756274632525</v>
      </c>
      <c r="H90" s="82">
        <f t="shared" si="14"/>
        <v>24.552462283427012</v>
      </c>
      <c r="I90" s="82">
        <f t="shared" si="15"/>
        <v>39.79620658101549</v>
      </c>
      <c r="J90" s="82">
        <f t="shared" si="16"/>
        <v>96.494181214893686</v>
      </c>
      <c r="K90" s="82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topLeftCell="A169" workbookViewId="0">
      <selection activeCell="AA1" sqref="AA1:AA1048576"/>
    </sheetView>
  </sheetViews>
  <sheetFormatPr baseColWidth="10" defaultRowHeight="14.5" x14ac:dyDescent="0.35"/>
  <cols>
    <col min="7" max="7" width="32.81640625" customWidth="1"/>
  </cols>
  <sheetData>
    <row r="1" spans="1:27" x14ac:dyDescent="0.35">
      <c r="A1" s="136" t="s">
        <v>1361</v>
      </c>
      <c r="B1" s="258" t="s">
        <v>1362</v>
      </c>
      <c r="C1" s="258" t="s">
        <v>1363</v>
      </c>
      <c r="D1" s="258" t="s">
        <v>1364</v>
      </c>
      <c r="E1" s="259" t="s">
        <v>1365</v>
      </c>
      <c r="F1" s="259" t="s">
        <v>1366</v>
      </c>
      <c r="G1" s="259" t="s">
        <v>1367</v>
      </c>
      <c r="H1" s="259" t="s">
        <v>1368</v>
      </c>
      <c r="I1" s="259" t="s">
        <v>1369</v>
      </c>
      <c r="J1" s="259" t="s">
        <v>1370</v>
      </c>
      <c r="K1" s="259" t="s">
        <v>1371</v>
      </c>
      <c r="L1" s="259" t="s">
        <v>1372</v>
      </c>
      <c r="M1" s="259" t="s">
        <v>1373</v>
      </c>
      <c r="N1" s="259" t="s">
        <v>1374</v>
      </c>
      <c r="O1" s="260" t="s">
        <v>1375</v>
      </c>
      <c r="P1" s="258" t="s">
        <v>1376</v>
      </c>
      <c r="Q1" s="258" t="s">
        <v>1377</v>
      </c>
      <c r="R1" s="258" t="s">
        <v>1378</v>
      </c>
      <c r="S1" s="259" t="s">
        <v>1379</v>
      </c>
      <c r="T1" s="258" t="s">
        <v>1380</v>
      </c>
      <c r="U1" s="258" t="s">
        <v>1381</v>
      </c>
      <c r="V1" s="258" t="s">
        <v>1382</v>
      </c>
      <c r="W1" s="258" t="s">
        <v>1383</v>
      </c>
      <c r="X1" s="258" t="s">
        <v>1384</v>
      </c>
      <c r="Y1" s="258" t="s">
        <v>1385</v>
      </c>
      <c r="Z1" s="259" t="s">
        <v>1386</v>
      </c>
      <c r="AA1" s="259" t="s">
        <v>1387</v>
      </c>
    </row>
    <row r="2" spans="1:27" x14ac:dyDescent="0.35">
      <c r="A2" s="136">
        <v>1</v>
      </c>
      <c r="B2" s="171" t="s">
        <v>710</v>
      </c>
      <c r="C2" s="171" t="s">
        <v>711</v>
      </c>
      <c r="D2" s="171" t="s">
        <v>434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712</v>
      </c>
      <c r="J2" s="172">
        <v>4797</v>
      </c>
      <c r="K2" s="173">
        <v>64</v>
      </c>
      <c r="L2" s="173" t="s">
        <v>8</v>
      </c>
      <c r="M2" s="173" t="s">
        <v>713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35">
      <c r="A3" s="136">
        <v>2</v>
      </c>
      <c r="B3" s="177" t="s">
        <v>710</v>
      </c>
      <c r="C3" s="177" t="s">
        <v>711</v>
      </c>
      <c r="D3" s="177"/>
      <c r="E3" s="172">
        <v>163</v>
      </c>
      <c r="F3" s="172">
        <v>516</v>
      </c>
      <c r="G3" s="172" t="s">
        <v>714</v>
      </c>
      <c r="H3" s="172">
        <v>93570</v>
      </c>
      <c r="I3" s="172" t="s">
        <v>715</v>
      </c>
      <c r="J3" s="172">
        <v>4798</v>
      </c>
      <c r="K3" s="173" t="s">
        <v>716</v>
      </c>
      <c r="L3" s="173" t="s">
        <v>717</v>
      </c>
      <c r="M3" s="173" t="s">
        <v>718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35">
      <c r="A4" s="136">
        <v>3</v>
      </c>
      <c r="B4" s="177" t="s">
        <v>710</v>
      </c>
      <c r="C4" s="177" t="s">
        <v>711</v>
      </c>
      <c r="D4" s="177"/>
      <c r="E4" s="172">
        <v>165</v>
      </c>
      <c r="F4" s="172">
        <v>514</v>
      </c>
      <c r="G4" s="172" t="s">
        <v>719</v>
      </c>
      <c r="H4" s="172">
        <v>125811</v>
      </c>
      <c r="I4" s="172" t="s">
        <v>720</v>
      </c>
      <c r="J4" s="172">
        <v>4825</v>
      </c>
      <c r="K4" s="173" t="s">
        <v>721</v>
      </c>
      <c r="L4" s="173" t="s">
        <v>722</v>
      </c>
      <c r="M4" s="173" t="s">
        <v>723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35">
      <c r="A5" s="136">
        <v>4</v>
      </c>
      <c r="B5" s="177" t="s">
        <v>710</v>
      </c>
      <c r="C5" s="177" t="s">
        <v>711</v>
      </c>
      <c r="D5" s="177"/>
      <c r="E5" s="172">
        <v>166</v>
      </c>
      <c r="F5" s="172">
        <v>157</v>
      </c>
      <c r="G5" s="172" t="s">
        <v>724</v>
      </c>
      <c r="H5" s="172"/>
      <c r="I5" s="172"/>
      <c r="J5" s="172">
        <v>4900</v>
      </c>
      <c r="K5" s="173" t="s">
        <v>725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35">
      <c r="A6" s="136">
        <v>5</v>
      </c>
      <c r="B6" s="180" t="s">
        <v>710</v>
      </c>
      <c r="C6" s="180" t="s">
        <v>711</v>
      </c>
      <c r="D6" s="180" t="s">
        <v>434</v>
      </c>
      <c r="E6" s="172">
        <v>168</v>
      </c>
      <c r="F6" s="172">
        <v>503</v>
      </c>
      <c r="G6" s="172" t="s">
        <v>726</v>
      </c>
      <c r="H6" s="172">
        <v>93471</v>
      </c>
      <c r="I6" s="172" t="s">
        <v>727</v>
      </c>
      <c r="J6" s="172">
        <v>4828</v>
      </c>
      <c r="K6" s="173" t="s">
        <v>728</v>
      </c>
      <c r="L6" s="173" t="s">
        <v>729</v>
      </c>
      <c r="M6" s="173" t="s">
        <v>730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35">
      <c r="A7" s="136">
        <v>6</v>
      </c>
      <c r="B7" s="177" t="s">
        <v>710</v>
      </c>
      <c r="C7" s="177" t="s">
        <v>711</v>
      </c>
      <c r="D7" s="177"/>
      <c r="E7" s="172">
        <v>169</v>
      </c>
      <c r="F7" s="172">
        <v>517</v>
      </c>
      <c r="G7" s="172" t="s">
        <v>731</v>
      </c>
      <c r="H7" s="172">
        <v>90411</v>
      </c>
      <c r="I7" s="172" t="s">
        <v>732</v>
      </c>
      <c r="J7" s="172">
        <v>4806</v>
      </c>
      <c r="K7" s="173" t="s">
        <v>733</v>
      </c>
      <c r="L7" s="173" t="s">
        <v>734</v>
      </c>
      <c r="M7" s="173" t="s">
        <v>735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35">
      <c r="A8" s="136">
        <v>7</v>
      </c>
      <c r="B8" s="177" t="s">
        <v>710</v>
      </c>
      <c r="C8" s="177" t="s">
        <v>711</v>
      </c>
      <c r="D8" s="177"/>
      <c r="E8" s="172">
        <v>170</v>
      </c>
      <c r="F8" s="172">
        <v>515</v>
      </c>
      <c r="G8" s="172" t="s">
        <v>736</v>
      </c>
      <c r="H8" s="172">
        <v>93585</v>
      </c>
      <c r="I8" s="172" t="s">
        <v>737</v>
      </c>
      <c r="J8" s="172">
        <v>4787</v>
      </c>
      <c r="K8" s="173" t="s">
        <v>738</v>
      </c>
      <c r="L8" s="173" t="s">
        <v>739</v>
      </c>
      <c r="M8" s="173" t="s">
        <v>740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35">
      <c r="A9" s="136">
        <v>8</v>
      </c>
      <c r="B9" s="177" t="s">
        <v>710</v>
      </c>
      <c r="C9" s="177" t="s">
        <v>711</v>
      </c>
      <c r="D9" s="177"/>
      <c r="E9" s="172">
        <v>175</v>
      </c>
      <c r="F9" s="172">
        <v>1832</v>
      </c>
      <c r="G9" s="172" t="s">
        <v>741</v>
      </c>
      <c r="H9" s="172">
        <v>122788</v>
      </c>
      <c r="I9" s="172" t="s">
        <v>742</v>
      </c>
      <c r="J9" s="172">
        <v>4824</v>
      </c>
      <c r="K9" s="173" t="s">
        <v>743</v>
      </c>
      <c r="L9" s="173" t="s">
        <v>744</v>
      </c>
      <c r="M9" s="173" t="s">
        <v>745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35">
      <c r="A10" s="136">
        <v>9</v>
      </c>
      <c r="B10" s="180" t="s">
        <v>710</v>
      </c>
      <c r="C10" s="180" t="s">
        <v>711</v>
      </c>
      <c r="D10" s="180" t="s">
        <v>434</v>
      </c>
      <c r="E10" s="172">
        <v>177</v>
      </c>
      <c r="F10" s="172">
        <v>1834</v>
      </c>
      <c r="G10" s="172" t="s">
        <v>746</v>
      </c>
      <c r="H10" s="172">
        <v>122785</v>
      </c>
      <c r="I10" s="172" t="s">
        <v>747</v>
      </c>
      <c r="J10" s="172">
        <v>4823</v>
      </c>
      <c r="K10" s="173" t="s">
        <v>748</v>
      </c>
      <c r="L10" s="173" t="s">
        <v>749</v>
      </c>
      <c r="M10" s="173" t="s">
        <v>750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35">
      <c r="A11" s="136">
        <v>10</v>
      </c>
      <c r="B11" s="181" t="s">
        <v>710</v>
      </c>
      <c r="C11" s="181" t="s">
        <v>711</v>
      </c>
      <c r="D11" s="181" t="s">
        <v>610</v>
      </c>
      <c r="E11" s="172"/>
      <c r="F11" s="172"/>
      <c r="G11" s="172" t="s">
        <v>751</v>
      </c>
      <c r="H11" s="172"/>
      <c r="I11" s="172" t="s">
        <v>752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35">
      <c r="A12" s="136">
        <v>11</v>
      </c>
      <c r="B12" s="182" t="s">
        <v>710</v>
      </c>
      <c r="C12" s="182" t="s">
        <v>753</v>
      </c>
      <c r="D12" s="182" t="s">
        <v>434</v>
      </c>
      <c r="E12" s="183">
        <v>161</v>
      </c>
      <c r="F12" s="183">
        <v>518</v>
      </c>
      <c r="G12" s="183" t="s">
        <v>754</v>
      </c>
      <c r="H12" s="183">
        <v>93590</v>
      </c>
      <c r="I12" s="183" t="s">
        <v>755</v>
      </c>
      <c r="J12" s="183">
        <v>1317</v>
      </c>
      <c r="K12" s="184">
        <v>66</v>
      </c>
      <c r="L12" s="184" t="s">
        <v>756</v>
      </c>
      <c r="M12" s="184" t="s">
        <v>757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35">
      <c r="A13" s="136">
        <v>12</v>
      </c>
      <c r="B13" s="186" t="s">
        <v>710</v>
      </c>
      <c r="C13" s="186" t="s">
        <v>753</v>
      </c>
      <c r="D13" s="186"/>
      <c r="E13" s="183">
        <v>182</v>
      </c>
      <c r="F13" s="183">
        <v>794</v>
      </c>
      <c r="G13" s="183" t="s">
        <v>758</v>
      </c>
      <c r="H13" s="183">
        <v>104419</v>
      </c>
      <c r="I13" s="183" t="s">
        <v>759</v>
      </c>
      <c r="J13" s="183">
        <v>2316</v>
      </c>
      <c r="K13" s="184">
        <v>69</v>
      </c>
      <c r="L13" s="184" t="s">
        <v>760</v>
      </c>
      <c r="M13" s="184" t="s">
        <v>761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35">
      <c r="A14" s="136">
        <v>13</v>
      </c>
      <c r="B14" s="186" t="s">
        <v>710</v>
      </c>
      <c r="C14" s="186" t="s">
        <v>753</v>
      </c>
      <c r="D14" s="186"/>
      <c r="E14" s="183">
        <v>183</v>
      </c>
      <c r="F14" s="183">
        <v>788</v>
      </c>
      <c r="G14" s="183" t="s">
        <v>762</v>
      </c>
      <c r="H14" s="183">
        <v>136969</v>
      </c>
      <c r="I14" s="183" t="s">
        <v>763</v>
      </c>
      <c r="J14" s="183">
        <v>2312</v>
      </c>
      <c r="K14" s="184" t="s">
        <v>764</v>
      </c>
      <c r="L14" s="184" t="s">
        <v>765</v>
      </c>
      <c r="M14" s="184" t="s">
        <v>766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35">
      <c r="A15" s="136">
        <v>14</v>
      </c>
      <c r="B15" s="186" t="s">
        <v>710</v>
      </c>
      <c r="C15" s="186" t="s">
        <v>753</v>
      </c>
      <c r="D15" s="186"/>
      <c r="E15" s="183">
        <v>184</v>
      </c>
      <c r="F15" s="183">
        <v>792</v>
      </c>
      <c r="G15" s="183" t="s">
        <v>767</v>
      </c>
      <c r="H15" s="183">
        <v>104409</v>
      </c>
      <c r="I15" s="183" t="s">
        <v>768</v>
      </c>
      <c r="J15" s="183">
        <v>2313</v>
      </c>
      <c r="K15" s="184" t="s">
        <v>769</v>
      </c>
      <c r="L15" s="184" t="s">
        <v>770</v>
      </c>
      <c r="M15" s="184" t="s">
        <v>771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35">
      <c r="A16" s="136">
        <v>15</v>
      </c>
      <c r="B16" s="187" t="s">
        <v>710</v>
      </c>
      <c r="C16" s="187" t="s">
        <v>753</v>
      </c>
      <c r="D16" s="187" t="s">
        <v>610</v>
      </c>
      <c r="E16" s="183"/>
      <c r="F16" s="183"/>
      <c r="G16" s="183" t="s">
        <v>772</v>
      </c>
      <c r="H16" s="183"/>
      <c r="I16" s="183" t="s">
        <v>773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35">
      <c r="A17" s="136">
        <v>16</v>
      </c>
      <c r="B17" s="188" t="s">
        <v>710</v>
      </c>
      <c r="C17" s="188" t="s">
        <v>753</v>
      </c>
      <c r="D17" s="188" t="s">
        <v>434</v>
      </c>
      <c r="E17" s="183"/>
      <c r="F17" s="183"/>
      <c r="G17" s="189" t="s">
        <v>774</v>
      </c>
      <c r="H17" s="183">
        <v>130222</v>
      </c>
      <c r="I17" s="189" t="s">
        <v>775</v>
      </c>
      <c r="J17" s="183"/>
      <c r="K17" s="184"/>
      <c r="L17" s="184" t="s">
        <v>776</v>
      </c>
      <c r="M17" s="184" t="s">
        <v>777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35">
      <c r="A18" s="136">
        <v>17</v>
      </c>
      <c r="B18" s="187" t="s">
        <v>710</v>
      </c>
      <c r="C18" s="187" t="s">
        <v>753</v>
      </c>
      <c r="D18" s="187" t="s">
        <v>614</v>
      </c>
      <c r="E18" s="183"/>
      <c r="F18" s="183"/>
      <c r="G18" s="183" t="s">
        <v>778</v>
      </c>
      <c r="H18" s="183">
        <v>191364</v>
      </c>
      <c r="I18" s="183" t="s">
        <v>779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35">
      <c r="A19" s="136">
        <v>18</v>
      </c>
      <c r="B19" s="187" t="s">
        <v>710</v>
      </c>
      <c r="C19" s="187" t="s">
        <v>753</v>
      </c>
      <c r="D19" s="187"/>
      <c r="E19" s="183"/>
      <c r="F19" s="183"/>
      <c r="G19" s="183" t="s">
        <v>780</v>
      </c>
      <c r="H19" s="183"/>
      <c r="I19" s="183" t="s">
        <v>780</v>
      </c>
      <c r="J19" s="183"/>
      <c r="K19" s="184"/>
      <c r="L19" s="184" t="s">
        <v>781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35">
      <c r="A20" s="136">
        <v>19</v>
      </c>
      <c r="B20" s="193" t="s">
        <v>710</v>
      </c>
      <c r="C20" s="193" t="s">
        <v>782</v>
      </c>
      <c r="D20" s="193" t="s">
        <v>434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783</v>
      </c>
      <c r="J20" s="194">
        <v>1</v>
      </c>
      <c r="K20" s="195">
        <v>61</v>
      </c>
      <c r="L20" s="195" t="s">
        <v>784</v>
      </c>
      <c r="M20" s="195" t="s">
        <v>785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35">
      <c r="A21" s="136">
        <v>20</v>
      </c>
      <c r="B21" s="193" t="s">
        <v>710</v>
      </c>
      <c r="C21" s="193" t="s">
        <v>782</v>
      </c>
      <c r="D21" s="193" t="s">
        <v>434</v>
      </c>
      <c r="E21" s="194">
        <v>157</v>
      </c>
      <c r="F21" s="194">
        <v>602</v>
      </c>
      <c r="G21" s="194" t="s">
        <v>786</v>
      </c>
      <c r="H21" s="194">
        <v>138781</v>
      </c>
      <c r="I21" s="194" t="s">
        <v>787</v>
      </c>
      <c r="J21" s="194">
        <v>3256</v>
      </c>
      <c r="K21" s="195">
        <v>62</v>
      </c>
      <c r="L21" s="195" t="s">
        <v>182</v>
      </c>
      <c r="M21" s="195" t="s">
        <v>788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35">
      <c r="A22" s="136">
        <v>21</v>
      </c>
      <c r="B22" s="199" t="s">
        <v>710</v>
      </c>
      <c r="C22" s="199" t="s">
        <v>782</v>
      </c>
      <c r="D22" s="200" t="s">
        <v>434</v>
      </c>
      <c r="E22" s="194">
        <v>188</v>
      </c>
      <c r="F22" s="194">
        <v>1723</v>
      </c>
      <c r="G22" s="194" t="s">
        <v>789</v>
      </c>
      <c r="H22" s="194">
        <v>79345</v>
      </c>
      <c r="I22" s="194" t="s">
        <v>790</v>
      </c>
      <c r="J22" s="194">
        <v>4799</v>
      </c>
      <c r="K22" s="195">
        <v>71</v>
      </c>
      <c r="L22" s="195" t="s">
        <v>791</v>
      </c>
      <c r="M22" s="195" t="s">
        <v>792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35">
      <c r="A23" s="136">
        <v>22</v>
      </c>
      <c r="B23" s="199" t="s">
        <v>710</v>
      </c>
      <c r="C23" s="199" t="s">
        <v>782</v>
      </c>
      <c r="D23" s="200" t="s">
        <v>434</v>
      </c>
      <c r="E23" s="194">
        <v>191</v>
      </c>
      <c r="F23" s="194">
        <v>603</v>
      </c>
      <c r="G23" s="194" t="s">
        <v>793</v>
      </c>
      <c r="H23" s="194">
        <v>113444</v>
      </c>
      <c r="I23" s="194" t="s">
        <v>794</v>
      </c>
      <c r="J23" s="194">
        <v>4802</v>
      </c>
      <c r="K23" s="195">
        <v>73</v>
      </c>
      <c r="L23" s="195" t="s">
        <v>795</v>
      </c>
      <c r="M23" s="195" t="s">
        <v>796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35">
      <c r="A24" s="136">
        <v>23</v>
      </c>
      <c r="B24" s="201" t="s">
        <v>710</v>
      </c>
      <c r="C24" s="201" t="s">
        <v>782</v>
      </c>
      <c r="D24" s="201"/>
      <c r="E24" s="194">
        <v>171</v>
      </c>
      <c r="F24" s="194">
        <v>605</v>
      </c>
      <c r="G24" s="194" t="s">
        <v>797</v>
      </c>
      <c r="H24" s="194">
        <v>113439</v>
      </c>
      <c r="I24" s="194" t="s">
        <v>798</v>
      </c>
      <c r="J24" s="194">
        <v>4803</v>
      </c>
      <c r="K24" s="195" t="s">
        <v>799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35">
      <c r="A25" s="136">
        <v>24</v>
      </c>
      <c r="B25" s="199" t="s">
        <v>710</v>
      </c>
      <c r="C25" s="201" t="s">
        <v>782</v>
      </c>
      <c r="D25" s="201"/>
      <c r="E25" s="194">
        <v>174</v>
      </c>
      <c r="F25" s="194">
        <v>1726</v>
      </c>
      <c r="G25" s="194" t="s">
        <v>800</v>
      </c>
      <c r="H25" s="194">
        <v>79327</v>
      </c>
      <c r="I25" s="194" t="s">
        <v>801</v>
      </c>
      <c r="J25" s="194">
        <v>4810</v>
      </c>
      <c r="K25" s="195" t="s">
        <v>802</v>
      </c>
      <c r="L25" s="195" t="s">
        <v>803</v>
      </c>
      <c r="M25" s="195" t="s">
        <v>804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35">
      <c r="A26" s="136">
        <v>25</v>
      </c>
      <c r="B26" s="199" t="s">
        <v>710</v>
      </c>
      <c r="C26" s="201" t="s">
        <v>782</v>
      </c>
      <c r="D26" s="201"/>
      <c r="E26" s="194">
        <v>176</v>
      </c>
      <c r="F26" s="194">
        <v>1722</v>
      </c>
      <c r="G26" s="194" t="s">
        <v>805</v>
      </c>
      <c r="H26" s="194"/>
      <c r="I26" s="194"/>
      <c r="J26" s="194">
        <v>4811</v>
      </c>
      <c r="K26" s="195" t="s">
        <v>806</v>
      </c>
      <c r="L26" s="195" t="s">
        <v>807</v>
      </c>
      <c r="M26" s="195" t="s">
        <v>808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35">
      <c r="A27" s="136">
        <v>26</v>
      </c>
      <c r="B27" s="199" t="s">
        <v>710</v>
      </c>
      <c r="C27" s="201" t="s">
        <v>782</v>
      </c>
      <c r="D27" s="201"/>
      <c r="E27" s="194">
        <v>178</v>
      </c>
      <c r="F27" s="194">
        <v>1932</v>
      </c>
      <c r="G27" s="194" t="s">
        <v>809</v>
      </c>
      <c r="H27" s="194">
        <v>126449</v>
      </c>
      <c r="I27" s="194" t="s">
        <v>810</v>
      </c>
      <c r="J27" s="194">
        <v>4401</v>
      </c>
      <c r="K27" s="195" t="s">
        <v>811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35">
      <c r="A28" s="136">
        <v>27</v>
      </c>
      <c r="B28" s="199" t="s">
        <v>710</v>
      </c>
      <c r="C28" s="199" t="s">
        <v>782</v>
      </c>
      <c r="D28" s="200" t="s">
        <v>434</v>
      </c>
      <c r="E28" s="194">
        <v>179</v>
      </c>
      <c r="F28" s="194">
        <v>1933</v>
      </c>
      <c r="G28" s="194" t="s">
        <v>812</v>
      </c>
      <c r="H28" s="194">
        <v>126451</v>
      </c>
      <c r="I28" s="194" t="s">
        <v>813</v>
      </c>
      <c r="J28" s="194">
        <v>4805</v>
      </c>
      <c r="K28" s="195" t="s">
        <v>814</v>
      </c>
      <c r="L28" s="195" t="s">
        <v>815</v>
      </c>
      <c r="M28" s="195" t="s">
        <v>816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35">
      <c r="A29" s="136">
        <v>28</v>
      </c>
      <c r="B29" s="199" t="s">
        <v>710</v>
      </c>
      <c r="C29" s="199" t="s">
        <v>782</v>
      </c>
      <c r="D29" s="200" t="s">
        <v>434</v>
      </c>
      <c r="E29" s="194">
        <v>180</v>
      </c>
      <c r="F29" s="194">
        <v>1973</v>
      </c>
      <c r="G29" s="194" t="s">
        <v>817</v>
      </c>
      <c r="H29" s="194">
        <v>127896</v>
      </c>
      <c r="I29" s="194" t="s">
        <v>818</v>
      </c>
      <c r="J29" s="194">
        <v>4826</v>
      </c>
      <c r="K29" s="195" t="s">
        <v>819</v>
      </c>
      <c r="L29" s="195" t="s">
        <v>820</v>
      </c>
      <c r="M29" s="195" t="s">
        <v>821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35">
      <c r="A30" s="136">
        <v>29</v>
      </c>
      <c r="B30" s="201" t="s">
        <v>710</v>
      </c>
      <c r="C30" s="201" t="s">
        <v>782</v>
      </c>
      <c r="D30" s="201"/>
      <c r="E30" s="194">
        <v>181</v>
      </c>
      <c r="F30" s="194">
        <v>1972</v>
      </c>
      <c r="G30" s="194" t="s">
        <v>822</v>
      </c>
      <c r="H30" s="194">
        <v>159899</v>
      </c>
      <c r="I30" s="194" t="s">
        <v>823</v>
      </c>
      <c r="J30" s="194">
        <v>4894</v>
      </c>
      <c r="K30" s="195" t="s">
        <v>824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35">
      <c r="A31" s="136">
        <v>30</v>
      </c>
      <c r="B31" s="201" t="s">
        <v>710</v>
      </c>
      <c r="C31" s="201" t="s">
        <v>782</v>
      </c>
      <c r="D31" s="201"/>
      <c r="E31" s="194">
        <v>185</v>
      </c>
      <c r="F31" s="194">
        <v>1724</v>
      </c>
      <c r="G31" s="194" t="s">
        <v>825</v>
      </c>
      <c r="H31" s="194">
        <v>130694</v>
      </c>
      <c r="I31" s="194" t="s">
        <v>826</v>
      </c>
      <c r="J31" s="194">
        <v>4809</v>
      </c>
      <c r="K31" s="195" t="s">
        <v>827</v>
      </c>
      <c r="L31" s="195" t="s">
        <v>791</v>
      </c>
      <c r="M31" s="195" t="s">
        <v>792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35">
      <c r="A32" s="136">
        <v>31</v>
      </c>
      <c r="B32" s="201" t="s">
        <v>710</v>
      </c>
      <c r="C32" s="201" t="s">
        <v>782</v>
      </c>
      <c r="D32" s="201"/>
      <c r="E32" s="194">
        <v>186</v>
      </c>
      <c r="F32" s="194">
        <v>1721</v>
      </c>
      <c r="G32" s="194" t="s">
        <v>828</v>
      </c>
      <c r="H32" s="194">
        <v>79325</v>
      </c>
      <c r="I32" s="194" t="s">
        <v>829</v>
      </c>
      <c r="J32" s="194">
        <v>4807</v>
      </c>
      <c r="K32" s="195" t="s">
        <v>830</v>
      </c>
      <c r="L32" s="195" t="s">
        <v>831</v>
      </c>
      <c r="M32" s="195" t="s">
        <v>832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35">
      <c r="A33" s="136">
        <v>32</v>
      </c>
      <c r="B33" s="201" t="s">
        <v>710</v>
      </c>
      <c r="C33" s="201" t="s">
        <v>782</v>
      </c>
      <c r="D33" s="201"/>
      <c r="E33" s="194">
        <v>187</v>
      </c>
      <c r="F33" s="194">
        <v>1720</v>
      </c>
      <c r="G33" s="194" t="s">
        <v>833</v>
      </c>
      <c r="H33" s="194">
        <v>79349</v>
      </c>
      <c r="I33" s="194" t="s">
        <v>834</v>
      </c>
      <c r="J33" s="194">
        <v>4800</v>
      </c>
      <c r="K33" s="195" t="s">
        <v>835</v>
      </c>
      <c r="L33" s="195" t="s">
        <v>836</v>
      </c>
      <c r="M33" s="195" t="s">
        <v>837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35">
      <c r="A34" s="136">
        <v>33</v>
      </c>
      <c r="B34" s="201" t="s">
        <v>710</v>
      </c>
      <c r="C34" s="201" t="s">
        <v>782</v>
      </c>
      <c r="D34" s="201"/>
      <c r="E34" s="194">
        <v>189</v>
      </c>
      <c r="F34" s="194">
        <v>1728</v>
      </c>
      <c r="G34" s="194" t="s">
        <v>838</v>
      </c>
      <c r="H34" s="194">
        <v>79350</v>
      </c>
      <c r="I34" s="194" t="s">
        <v>839</v>
      </c>
      <c r="J34" s="194">
        <v>4896</v>
      </c>
      <c r="K34" s="195" t="s">
        <v>840</v>
      </c>
      <c r="L34" s="195" t="s">
        <v>841</v>
      </c>
      <c r="M34" s="195" t="s">
        <v>842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35">
      <c r="A35" s="136">
        <v>34</v>
      </c>
      <c r="B35" s="199" t="s">
        <v>710</v>
      </c>
      <c r="C35" s="199" t="s">
        <v>782</v>
      </c>
      <c r="D35" s="200" t="s">
        <v>434</v>
      </c>
      <c r="E35" s="194">
        <v>190</v>
      </c>
      <c r="F35" s="194">
        <v>1725</v>
      </c>
      <c r="G35" s="194" t="s">
        <v>843</v>
      </c>
      <c r="H35" s="194">
        <v>79333</v>
      </c>
      <c r="I35" s="194" t="s">
        <v>844</v>
      </c>
      <c r="J35" s="194">
        <v>4801</v>
      </c>
      <c r="K35" s="195" t="s">
        <v>845</v>
      </c>
      <c r="L35" s="195" t="s">
        <v>846</v>
      </c>
      <c r="M35" s="195" t="s">
        <v>847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35">
      <c r="A36" s="136">
        <v>35</v>
      </c>
      <c r="B36" s="199" t="s">
        <v>710</v>
      </c>
      <c r="C36" s="199" t="s">
        <v>782</v>
      </c>
      <c r="D36" s="199" t="s">
        <v>610</v>
      </c>
      <c r="E36" s="194"/>
      <c r="F36" s="194"/>
      <c r="G36" s="194" t="s">
        <v>848</v>
      </c>
      <c r="H36" s="194"/>
      <c r="I36" s="194" t="s">
        <v>849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35">
      <c r="A37" s="136">
        <v>36</v>
      </c>
      <c r="B37" s="203" t="s">
        <v>850</v>
      </c>
      <c r="C37" s="203" t="s">
        <v>851</v>
      </c>
      <c r="D37" s="203" t="s">
        <v>434</v>
      </c>
      <c r="E37" s="204">
        <v>150</v>
      </c>
      <c r="F37" s="204">
        <v>1453</v>
      </c>
      <c r="G37" s="204" t="s">
        <v>852</v>
      </c>
      <c r="H37" s="204">
        <v>113702</v>
      </c>
      <c r="I37" s="204" t="s">
        <v>853</v>
      </c>
      <c r="J37" s="204">
        <v>3282</v>
      </c>
      <c r="K37" s="205">
        <v>56</v>
      </c>
      <c r="L37" s="205" t="s">
        <v>854</v>
      </c>
      <c r="M37" s="205" t="s">
        <v>855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35">
      <c r="A38" s="136">
        <v>37</v>
      </c>
      <c r="B38" s="203" t="s">
        <v>850</v>
      </c>
      <c r="C38" s="203" t="s">
        <v>851</v>
      </c>
      <c r="D38" s="203" t="s">
        <v>434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856</v>
      </c>
      <c r="J38" s="204">
        <v>3275</v>
      </c>
      <c r="K38" s="205">
        <v>59</v>
      </c>
      <c r="L38" s="205" t="s">
        <v>857</v>
      </c>
      <c r="M38" s="205" t="s">
        <v>858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35">
      <c r="A39" s="136">
        <v>38</v>
      </c>
      <c r="B39" s="203" t="s">
        <v>850</v>
      </c>
      <c r="C39" s="203" t="s">
        <v>851</v>
      </c>
      <c r="D39" s="203" t="s">
        <v>434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859</v>
      </c>
      <c r="J39" s="204">
        <v>2384</v>
      </c>
      <c r="K39" s="205">
        <v>63</v>
      </c>
      <c r="L39" s="205" t="s">
        <v>860</v>
      </c>
      <c r="M39" s="205" t="s">
        <v>861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35">
      <c r="A40" s="136">
        <v>39</v>
      </c>
      <c r="B40" s="203" t="s">
        <v>850</v>
      </c>
      <c r="C40" s="203" t="s">
        <v>851</v>
      </c>
      <c r="D40" s="203" t="s">
        <v>434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862</v>
      </c>
      <c r="J40" s="204">
        <v>4789</v>
      </c>
      <c r="K40" s="205">
        <v>65</v>
      </c>
      <c r="L40" s="205" t="s">
        <v>863</v>
      </c>
      <c r="M40" s="205" t="s">
        <v>864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35">
      <c r="A41" s="136">
        <v>40</v>
      </c>
      <c r="B41" s="203" t="s">
        <v>850</v>
      </c>
      <c r="C41" s="203" t="s">
        <v>851</v>
      </c>
      <c r="D41" s="203" t="s">
        <v>434</v>
      </c>
      <c r="E41" s="204">
        <v>194</v>
      </c>
      <c r="F41" s="204">
        <v>336</v>
      </c>
      <c r="G41" s="204" t="s">
        <v>865</v>
      </c>
      <c r="H41" s="204">
        <v>89455</v>
      </c>
      <c r="I41" s="204" t="s">
        <v>866</v>
      </c>
      <c r="J41" s="204">
        <v>4791</v>
      </c>
      <c r="K41" s="205">
        <v>76</v>
      </c>
      <c r="L41" s="205" t="s">
        <v>867</v>
      </c>
      <c r="M41" s="205" t="s">
        <v>868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35">
      <c r="A42" s="136">
        <v>41</v>
      </c>
      <c r="B42" s="209" t="s">
        <v>850</v>
      </c>
      <c r="C42" s="209" t="s">
        <v>851</v>
      </c>
      <c r="D42" s="209"/>
      <c r="E42" s="204">
        <v>164</v>
      </c>
      <c r="F42" s="204">
        <v>333</v>
      </c>
      <c r="G42" s="204" t="s">
        <v>869</v>
      </c>
      <c r="H42" s="204">
        <v>89453</v>
      </c>
      <c r="I42" s="204" t="s">
        <v>870</v>
      </c>
      <c r="J42" s="204">
        <v>4790</v>
      </c>
      <c r="K42" s="205" t="s">
        <v>871</v>
      </c>
      <c r="L42" s="205" t="s">
        <v>872</v>
      </c>
      <c r="M42" s="205" t="s">
        <v>873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35">
      <c r="A43" s="136">
        <v>42</v>
      </c>
      <c r="B43" s="209" t="s">
        <v>850</v>
      </c>
      <c r="C43" s="209" t="s">
        <v>851</v>
      </c>
      <c r="D43" s="209"/>
      <c r="E43" s="204">
        <v>167</v>
      </c>
      <c r="F43" s="204">
        <v>335</v>
      </c>
      <c r="G43" s="204" t="s">
        <v>874</v>
      </c>
      <c r="H43" s="204">
        <v>89454</v>
      </c>
      <c r="I43" s="204" t="s">
        <v>875</v>
      </c>
      <c r="J43" s="204">
        <v>4792</v>
      </c>
      <c r="K43" s="205" t="s">
        <v>876</v>
      </c>
      <c r="L43" s="205" t="s">
        <v>877</v>
      </c>
      <c r="M43" s="205" t="s">
        <v>878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35">
      <c r="A44" s="136">
        <v>43</v>
      </c>
      <c r="B44" s="210" t="s">
        <v>850</v>
      </c>
      <c r="C44" s="210" t="s">
        <v>851</v>
      </c>
      <c r="D44" s="210" t="s">
        <v>434</v>
      </c>
      <c r="E44" s="204">
        <v>192</v>
      </c>
      <c r="F44" s="204">
        <v>1180</v>
      </c>
      <c r="G44" s="204" t="s">
        <v>879</v>
      </c>
      <c r="H44" s="204">
        <v>105050</v>
      </c>
      <c r="I44" s="204" t="s">
        <v>880</v>
      </c>
      <c r="J44" s="204">
        <v>4897</v>
      </c>
      <c r="K44" s="205" t="s">
        <v>881</v>
      </c>
      <c r="L44" s="205" t="s">
        <v>882</v>
      </c>
      <c r="M44" s="205" t="s">
        <v>883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35">
      <c r="A45" s="136">
        <v>44</v>
      </c>
      <c r="B45" s="211" t="s">
        <v>850</v>
      </c>
      <c r="C45" s="211" t="s">
        <v>851</v>
      </c>
      <c r="D45" s="211"/>
      <c r="E45" s="204">
        <v>193</v>
      </c>
      <c r="F45" s="204">
        <v>1179</v>
      </c>
      <c r="G45" s="204" t="s">
        <v>884</v>
      </c>
      <c r="H45" s="204">
        <v>105044</v>
      </c>
      <c r="I45" s="204" t="s">
        <v>885</v>
      </c>
      <c r="J45" s="204">
        <v>4804</v>
      </c>
      <c r="K45" s="205" t="s">
        <v>886</v>
      </c>
      <c r="L45" s="205" t="s">
        <v>887</v>
      </c>
      <c r="M45" s="205" t="s">
        <v>888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35">
      <c r="A46" s="136">
        <v>45</v>
      </c>
      <c r="B46" s="211" t="s">
        <v>850</v>
      </c>
      <c r="C46" s="211" t="s">
        <v>851</v>
      </c>
      <c r="D46" s="211" t="s">
        <v>610</v>
      </c>
      <c r="E46" s="204"/>
      <c r="F46" s="204"/>
      <c r="G46" s="204" t="s">
        <v>889</v>
      </c>
      <c r="H46" s="204"/>
      <c r="I46" s="204" t="s">
        <v>890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35">
      <c r="A47" s="136">
        <v>46</v>
      </c>
      <c r="B47" s="211" t="s">
        <v>850</v>
      </c>
      <c r="C47" s="211" t="s">
        <v>851</v>
      </c>
      <c r="D47" s="211" t="s">
        <v>614</v>
      </c>
      <c r="E47" s="204"/>
      <c r="F47" s="204"/>
      <c r="G47" s="204" t="s">
        <v>891</v>
      </c>
      <c r="H47" s="204">
        <v>717738</v>
      </c>
      <c r="I47" s="204" t="s">
        <v>892</v>
      </c>
      <c r="J47" s="204"/>
      <c r="K47" s="205"/>
      <c r="L47" s="205" t="s">
        <v>893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35">
      <c r="A48" s="136">
        <v>47</v>
      </c>
      <c r="B48" s="212" t="s">
        <v>850</v>
      </c>
      <c r="C48" s="212" t="s">
        <v>894</v>
      </c>
      <c r="D48" s="212" t="s">
        <v>434</v>
      </c>
      <c r="E48" s="213">
        <v>143</v>
      </c>
      <c r="F48" s="213">
        <v>1447</v>
      </c>
      <c r="G48" s="213" t="s">
        <v>895</v>
      </c>
      <c r="H48" s="213">
        <v>138850</v>
      </c>
      <c r="I48" s="213" t="s">
        <v>896</v>
      </c>
      <c r="J48" s="213">
        <v>3279</v>
      </c>
      <c r="K48" s="214">
        <v>51</v>
      </c>
      <c r="L48" s="214" t="s">
        <v>897</v>
      </c>
      <c r="M48" s="214" t="s">
        <v>898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35">
      <c r="A49" s="136">
        <v>48</v>
      </c>
      <c r="B49" s="212" t="s">
        <v>850</v>
      </c>
      <c r="C49" s="212" t="s">
        <v>894</v>
      </c>
      <c r="D49" s="212" t="s">
        <v>434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899</v>
      </c>
      <c r="J49" s="213">
        <v>3281</v>
      </c>
      <c r="K49" s="214">
        <v>52</v>
      </c>
      <c r="L49" s="214" t="s">
        <v>900</v>
      </c>
      <c r="M49" s="214" t="s">
        <v>901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35">
      <c r="A50" s="136">
        <v>49</v>
      </c>
      <c r="B50" s="218" t="s">
        <v>850</v>
      </c>
      <c r="C50" s="218" t="s">
        <v>894</v>
      </c>
      <c r="D50" s="218" t="s">
        <v>434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902</v>
      </c>
      <c r="J50" s="213">
        <v>4793</v>
      </c>
      <c r="K50" s="214">
        <v>54</v>
      </c>
      <c r="L50" s="214" t="s">
        <v>903</v>
      </c>
      <c r="M50" s="214" t="s">
        <v>904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35">
      <c r="A51" s="136">
        <v>50</v>
      </c>
      <c r="B51" s="219" t="s">
        <v>850</v>
      </c>
      <c r="C51" s="219" t="s">
        <v>894</v>
      </c>
      <c r="D51" s="219"/>
      <c r="E51" s="213">
        <v>149</v>
      </c>
      <c r="F51" s="213">
        <v>1450</v>
      </c>
      <c r="G51" s="213" t="s">
        <v>905</v>
      </c>
      <c r="H51" s="213">
        <v>113690</v>
      </c>
      <c r="I51" s="213" t="s">
        <v>906</v>
      </c>
      <c r="J51" s="213">
        <v>3280</v>
      </c>
      <c r="K51" s="214">
        <v>55</v>
      </c>
      <c r="L51" s="214" t="s">
        <v>907</v>
      </c>
      <c r="M51" s="214" t="s">
        <v>898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35">
      <c r="A52" s="136">
        <v>51</v>
      </c>
      <c r="B52" s="218" t="s">
        <v>850</v>
      </c>
      <c r="C52" s="218" t="s">
        <v>894</v>
      </c>
      <c r="D52" s="218" t="s">
        <v>434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908</v>
      </c>
      <c r="J52" s="213">
        <v>3278</v>
      </c>
      <c r="K52" s="214">
        <v>58</v>
      </c>
      <c r="L52" s="214" t="s">
        <v>909</v>
      </c>
      <c r="M52" s="214" t="s">
        <v>910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35">
      <c r="A53" s="136">
        <v>52</v>
      </c>
      <c r="B53" s="218" t="s">
        <v>850</v>
      </c>
      <c r="C53" s="218" t="s">
        <v>894</v>
      </c>
      <c r="D53" s="218" t="s">
        <v>434</v>
      </c>
      <c r="E53" s="213">
        <v>155</v>
      </c>
      <c r="F53" s="213">
        <v>1448</v>
      </c>
      <c r="G53" s="213" t="s">
        <v>911</v>
      </c>
      <c r="H53" s="213">
        <v>113682</v>
      </c>
      <c r="I53" s="213" t="s">
        <v>912</v>
      </c>
      <c r="J53" s="213">
        <v>4893</v>
      </c>
      <c r="K53" s="214">
        <v>60</v>
      </c>
      <c r="L53" s="214" t="s">
        <v>913</v>
      </c>
      <c r="M53" s="214" t="s">
        <v>914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35">
      <c r="A54" s="136">
        <v>53</v>
      </c>
      <c r="B54" s="220" t="s">
        <v>850</v>
      </c>
      <c r="C54" s="220" t="s">
        <v>894</v>
      </c>
      <c r="D54" s="220"/>
      <c r="E54" s="213">
        <v>195</v>
      </c>
      <c r="F54" s="213">
        <v>1452</v>
      </c>
      <c r="G54" s="213" t="s">
        <v>915</v>
      </c>
      <c r="H54" s="213">
        <v>446381</v>
      </c>
      <c r="I54" s="213" t="s">
        <v>915</v>
      </c>
      <c r="J54" s="213">
        <v>4895</v>
      </c>
      <c r="K54" s="214">
        <v>77</v>
      </c>
      <c r="L54" s="214" t="s">
        <v>916</v>
      </c>
      <c r="M54" s="214" t="s">
        <v>917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35">
      <c r="A55" s="136">
        <v>54</v>
      </c>
      <c r="B55" s="220" t="s">
        <v>850</v>
      </c>
      <c r="C55" s="220" t="s">
        <v>894</v>
      </c>
      <c r="D55" s="220"/>
      <c r="E55" s="213">
        <v>145</v>
      </c>
      <c r="F55" s="213">
        <v>1445</v>
      </c>
      <c r="G55" s="213" t="s">
        <v>918</v>
      </c>
      <c r="H55" s="213">
        <v>613561</v>
      </c>
      <c r="I55" s="213" t="s">
        <v>919</v>
      </c>
      <c r="J55" s="213">
        <v>4794</v>
      </c>
      <c r="K55" s="214" t="s">
        <v>920</v>
      </c>
      <c r="L55" s="214" t="s">
        <v>921</v>
      </c>
      <c r="M55" s="214" t="s">
        <v>904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35">
      <c r="A56" s="136">
        <v>55</v>
      </c>
      <c r="B56" s="221" t="s">
        <v>850</v>
      </c>
      <c r="C56" s="221" t="s">
        <v>894</v>
      </c>
      <c r="D56" s="221"/>
      <c r="E56" s="213">
        <v>146</v>
      </c>
      <c r="F56" s="213">
        <v>1446</v>
      </c>
      <c r="G56" s="213" t="s">
        <v>922</v>
      </c>
      <c r="H56" s="213">
        <v>613563</v>
      </c>
      <c r="I56" s="213" t="s">
        <v>923</v>
      </c>
      <c r="J56" s="213">
        <v>3277</v>
      </c>
      <c r="K56" s="214" t="s">
        <v>924</v>
      </c>
      <c r="L56" s="214" t="s">
        <v>925</v>
      </c>
      <c r="M56" s="214" t="s">
        <v>904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35">
      <c r="A57" s="136">
        <v>56</v>
      </c>
      <c r="B57" s="220" t="s">
        <v>850</v>
      </c>
      <c r="C57" s="220" t="s">
        <v>894</v>
      </c>
      <c r="D57" s="220"/>
      <c r="E57" s="213">
        <v>147</v>
      </c>
      <c r="F57" s="213">
        <v>1443</v>
      </c>
      <c r="G57" s="213" t="s">
        <v>926</v>
      </c>
      <c r="H57" s="213">
        <v>138844</v>
      </c>
      <c r="I57" s="213" t="s">
        <v>927</v>
      </c>
      <c r="J57" s="213">
        <v>4795</v>
      </c>
      <c r="K57" s="214" t="s">
        <v>928</v>
      </c>
      <c r="L57" s="214" t="s">
        <v>929</v>
      </c>
      <c r="M57" s="214" t="s">
        <v>904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35">
      <c r="A58" s="136">
        <v>57</v>
      </c>
      <c r="B58" s="212" t="s">
        <v>850</v>
      </c>
      <c r="C58" s="212" t="s">
        <v>894</v>
      </c>
      <c r="D58" s="212" t="s">
        <v>434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930</v>
      </c>
      <c r="J58" s="213">
        <v>3276</v>
      </c>
      <c r="K58" s="214" t="s">
        <v>931</v>
      </c>
      <c r="L58" s="214" t="s">
        <v>932</v>
      </c>
      <c r="M58" s="214" t="s">
        <v>933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35">
      <c r="A59" s="136">
        <v>58</v>
      </c>
      <c r="B59" s="220" t="s">
        <v>850</v>
      </c>
      <c r="C59" s="220" t="s">
        <v>894</v>
      </c>
      <c r="D59" s="220"/>
      <c r="E59" s="213">
        <v>152</v>
      </c>
      <c r="F59" s="213">
        <v>1438</v>
      </c>
      <c r="G59" s="213" t="s">
        <v>934</v>
      </c>
      <c r="H59" s="213">
        <v>162291</v>
      </c>
      <c r="I59" s="213" t="s">
        <v>935</v>
      </c>
      <c r="J59" s="213">
        <v>4808</v>
      </c>
      <c r="K59" s="214" t="s">
        <v>936</v>
      </c>
      <c r="L59" s="214" t="s">
        <v>937</v>
      </c>
      <c r="M59" s="214" t="s">
        <v>938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35">
      <c r="A60" s="136">
        <v>59</v>
      </c>
      <c r="B60" s="220" t="s">
        <v>850</v>
      </c>
      <c r="C60" s="220" t="s">
        <v>894</v>
      </c>
      <c r="D60" s="220"/>
      <c r="E60" s="213">
        <v>172</v>
      </c>
      <c r="F60" s="213">
        <v>1442</v>
      </c>
      <c r="G60" s="213" t="s">
        <v>939</v>
      </c>
      <c r="H60" s="213">
        <v>458773</v>
      </c>
      <c r="I60" s="213" t="s">
        <v>940</v>
      </c>
      <c r="J60" s="213">
        <v>4814</v>
      </c>
      <c r="K60" s="214" t="s">
        <v>941</v>
      </c>
      <c r="L60" s="214" t="s">
        <v>942</v>
      </c>
      <c r="M60" s="214" t="s">
        <v>943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35">
      <c r="A61" s="136">
        <v>60</v>
      </c>
      <c r="B61" s="220" t="s">
        <v>850</v>
      </c>
      <c r="C61" s="220" t="s">
        <v>894</v>
      </c>
      <c r="D61" s="220"/>
      <c r="E61" s="213">
        <v>173</v>
      </c>
      <c r="F61" s="213">
        <v>1441</v>
      </c>
      <c r="G61" s="213" t="s">
        <v>944</v>
      </c>
      <c r="H61" s="213">
        <v>113696</v>
      </c>
      <c r="I61" s="213" t="s">
        <v>945</v>
      </c>
      <c r="J61" s="213">
        <v>4796</v>
      </c>
      <c r="K61" s="214" t="s">
        <v>946</v>
      </c>
      <c r="L61" s="214" t="s">
        <v>947</v>
      </c>
      <c r="M61" s="214" t="s">
        <v>948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35">
      <c r="A62" s="136">
        <v>61</v>
      </c>
      <c r="B62" s="221" t="s">
        <v>850</v>
      </c>
      <c r="C62" s="221" t="s">
        <v>894</v>
      </c>
      <c r="D62" s="221" t="s">
        <v>610</v>
      </c>
      <c r="E62" s="213"/>
      <c r="F62" s="213"/>
      <c r="G62" s="213" t="s">
        <v>949</v>
      </c>
      <c r="H62" s="213"/>
      <c r="I62" s="213" t="s">
        <v>950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35">
      <c r="A63" s="136">
        <v>62</v>
      </c>
      <c r="B63" s="221" t="s">
        <v>850</v>
      </c>
      <c r="C63" s="221" t="s">
        <v>894</v>
      </c>
      <c r="D63" s="221"/>
      <c r="E63" s="213"/>
      <c r="F63" s="213"/>
      <c r="G63" s="213" t="s">
        <v>951</v>
      </c>
      <c r="H63" s="213">
        <v>789303</v>
      </c>
      <c r="I63" s="213" t="s">
        <v>952</v>
      </c>
      <c r="J63" s="213"/>
      <c r="K63" s="214"/>
      <c r="L63" s="214" t="s">
        <v>953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35">
      <c r="A64" s="136">
        <v>63</v>
      </c>
      <c r="B64" s="221" t="s">
        <v>850</v>
      </c>
      <c r="C64" s="221" t="s">
        <v>894</v>
      </c>
      <c r="D64" s="221" t="s">
        <v>614</v>
      </c>
      <c r="E64" s="213"/>
      <c r="F64" s="213"/>
      <c r="G64" s="213" t="s">
        <v>954</v>
      </c>
      <c r="H64" s="213">
        <v>196293</v>
      </c>
      <c r="I64" s="213" t="s">
        <v>955</v>
      </c>
      <c r="J64" s="213"/>
      <c r="K64" s="214"/>
      <c r="L64" s="214" t="s">
        <v>956</v>
      </c>
      <c r="M64" s="214" t="s">
        <v>957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35">
      <c r="A65" s="136">
        <v>64</v>
      </c>
      <c r="B65" s="222" t="s">
        <v>958</v>
      </c>
      <c r="C65" s="222" t="s">
        <v>959</v>
      </c>
      <c r="D65" s="222" t="s">
        <v>434</v>
      </c>
      <c r="E65" s="223">
        <v>99</v>
      </c>
      <c r="F65" s="223">
        <v>459</v>
      </c>
      <c r="G65" s="223" t="s">
        <v>960</v>
      </c>
      <c r="H65" s="223">
        <v>92497</v>
      </c>
      <c r="I65" s="223" t="s">
        <v>961</v>
      </c>
      <c r="J65" s="223">
        <v>1219</v>
      </c>
      <c r="K65" s="224">
        <v>39</v>
      </c>
      <c r="L65" s="224" t="s">
        <v>962</v>
      </c>
      <c r="M65" s="224" t="s">
        <v>963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35">
      <c r="A66" s="136">
        <v>65</v>
      </c>
      <c r="B66" s="222" t="s">
        <v>958</v>
      </c>
      <c r="C66" s="222" t="s">
        <v>959</v>
      </c>
      <c r="D66" s="222" t="s">
        <v>434</v>
      </c>
      <c r="E66" s="223">
        <v>18</v>
      </c>
      <c r="F66" s="223">
        <v>631</v>
      </c>
      <c r="G66" s="223" t="s">
        <v>964</v>
      </c>
      <c r="H66" s="223">
        <v>79779</v>
      </c>
      <c r="I66" s="223" t="s">
        <v>965</v>
      </c>
      <c r="J66" s="223">
        <v>9</v>
      </c>
      <c r="K66" s="224" t="s">
        <v>966</v>
      </c>
      <c r="L66" s="224" t="s">
        <v>967</v>
      </c>
      <c r="M66" s="224" t="s">
        <v>968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35">
      <c r="A67" s="136">
        <v>66</v>
      </c>
      <c r="B67" s="222" t="s">
        <v>958</v>
      </c>
      <c r="C67" s="222" t="s">
        <v>959</v>
      </c>
      <c r="D67" s="222" t="s">
        <v>434</v>
      </c>
      <c r="E67" s="223">
        <v>19</v>
      </c>
      <c r="F67" s="223">
        <v>632</v>
      </c>
      <c r="G67" s="223" t="s">
        <v>969</v>
      </c>
      <c r="H67" s="223">
        <v>79783</v>
      </c>
      <c r="I67" s="223" t="s">
        <v>970</v>
      </c>
      <c r="J67" s="223">
        <v>10</v>
      </c>
      <c r="K67" s="224" t="s">
        <v>971</v>
      </c>
      <c r="L67" s="224" t="s">
        <v>972</v>
      </c>
      <c r="M67" s="224" t="s">
        <v>973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35">
      <c r="A68" s="136">
        <v>67</v>
      </c>
      <c r="B68" s="222" t="s">
        <v>958</v>
      </c>
      <c r="C68" s="222" t="s">
        <v>959</v>
      </c>
      <c r="D68" s="222" t="s">
        <v>434</v>
      </c>
      <c r="E68" s="223">
        <v>31</v>
      </c>
      <c r="F68" s="223">
        <v>627</v>
      </c>
      <c r="G68" s="223" t="s">
        <v>974</v>
      </c>
      <c r="H68" s="223">
        <v>79734</v>
      </c>
      <c r="I68" s="223" t="s">
        <v>975</v>
      </c>
      <c r="J68" s="223">
        <v>5</v>
      </c>
      <c r="K68" s="224" t="s">
        <v>976</v>
      </c>
      <c r="L68" s="224" t="s">
        <v>977</v>
      </c>
      <c r="M68" s="224" t="s">
        <v>978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35">
      <c r="A69" s="136">
        <v>68</v>
      </c>
      <c r="B69" s="229" t="s">
        <v>958</v>
      </c>
      <c r="C69" s="229" t="s">
        <v>959</v>
      </c>
      <c r="D69" s="229"/>
      <c r="E69" s="223">
        <v>32</v>
      </c>
      <c r="F69" s="223">
        <v>628</v>
      </c>
      <c r="G69" s="223" t="s">
        <v>979</v>
      </c>
      <c r="H69" s="223">
        <v>79763</v>
      </c>
      <c r="I69" s="223" t="s">
        <v>980</v>
      </c>
      <c r="J69" s="223">
        <v>6</v>
      </c>
      <c r="K69" s="224" t="s">
        <v>981</v>
      </c>
      <c r="L69" s="224" t="s">
        <v>982</v>
      </c>
      <c r="M69" s="224" t="s">
        <v>983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35">
      <c r="A70" s="136">
        <v>69</v>
      </c>
      <c r="B70" s="229" t="s">
        <v>958</v>
      </c>
      <c r="C70" s="229" t="s">
        <v>959</v>
      </c>
      <c r="D70" s="229"/>
      <c r="E70" s="223">
        <v>33</v>
      </c>
      <c r="F70" s="223">
        <v>626</v>
      </c>
      <c r="G70" s="223" t="s">
        <v>984</v>
      </c>
      <c r="H70" s="223">
        <v>130715</v>
      </c>
      <c r="I70" s="223" t="s">
        <v>985</v>
      </c>
      <c r="J70" s="223">
        <v>8</v>
      </c>
      <c r="K70" s="224" t="s">
        <v>986</v>
      </c>
      <c r="L70" s="224" t="s">
        <v>987</v>
      </c>
      <c r="M70" s="224" t="s">
        <v>988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35">
      <c r="A71" s="136">
        <v>70</v>
      </c>
      <c r="B71" s="229" t="s">
        <v>958</v>
      </c>
      <c r="C71" s="229" t="s">
        <v>959</v>
      </c>
      <c r="D71" s="229"/>
      <c r="E71" s="223">
        <v>77</v>
      </c>
      <c r="F71" s="223">
        <v>630</v>
      </c>
      <c r="G71" s="223" t="s">
        <v>989</v>
      </c>
      <c r="H71" s="223">
        <v>79766</v>
      </c>
      <c r="I71" s="223" t="s">
        <v>990</v>
      </c>
      <c r="J71" s="223">
        <v>7</v>
      </c>
      <c r="K71" s="224" t="s">
        <v>991</v>
      </c>
      <c r="L71" s="224" t="s">
        <v>992</v>
      </c>
      <c r="M71" s="224" t="s">
        <v>993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35">
      <c r="A72" s="136">
        <v>71</v>
      </c>
      <c r="B72" s="229" t="s">
        <v>958</v>
      </c>
      <c r="C72" s="229" t="s">
        <v>959</v>
      </c>
      <c r="D72" s="229"/>
      <c r="E72" s="223">
        <v>114</v>
      </c>
      <c r="F72" s="223">
        <v>749</v>
      </c>
      <c r="G72" s="223" t="s">
        <v>994</v>
      </c>
      <c r="H72" s="223">
        <v>609982</v>
      </c>
      <c r="I72" s="223" t="s">
        <v>995</v>
      </c>
      <c r="J72" s="223">
        <v>1738</v>
      </c>
      <c r="K72" s="224" t="s">
        <v>996</v>
      </c>
      <c r="L72" s="224" t="s">
        <v>997</v>
      </c>
      <c r="M72" s="224" t="s">
        <v>998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35">
      <c r="A73" s="136">
        <v>72</v>
      </c>
      <c r="B73" s="229" t="s">
        <v>958</v>
      </c>
      <c r="C73" s="229" t="s">
        <v>959</v>
      </c>
      <c r="D73" s="229"/>
      <c r="E73" s="223">
        <v>117</v>
      </c>
      <c r="F73" s="223">
        <v>890</v>
      </c>
      <c r="G73" s="223" t="s">
        <v>999</v>
      </c>
      <c r="H73" s="223">
        <v>103514</v>
      </c>
      <c r="I73" s="223" t="s">
        <v>1000</v>
      </c>
      <c r="J73" s="223">
        <v>2214</v>
      </c>
      <c r="K73" s="224" t="s">
        <v>1001</v>
      </c>
      <c r="L73" s="224" t="s">
        <v>1002</v>
      </c>
      <c r="M73" s="224" t="s">
        <v>1003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35">
      <c r="A74" s="136">
        <v>73</v>
      </c>
      <c r="B74" s="230" t="s">
        <v>958</v>
      </c>
      <c r="C74" s="230" t="s">
        <v>959</v>
      </c>
      <c r="D74" s="230" t="s">
        <v>614</v>
      </c>
      <c r="E74" s="223"/>
      <c r="F74" s="223"/>
      <c r="G74" s="223" t="s">
        <v>1004</v>
      </c>
      <c r="H74" s="223">
        <v>188731</v>
      </c>
      <c r="I74" s="223" t="s">
        <v>1005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35">
      <c r="A75" s="136">
        <v>74</v>
      </c>
      <c r="B75" s="230" t="s">
        <v>958</v>
      </c>
      <c r="C75" s="230" t="s">
        <v>959</v>
      </c>
      <c r="D75" s="230" t="s">
        <v>610</v>
      </c>
      <c r="E75" s="223"/>
      <c r="F75" s="223"/>
      <c r="G75" s="223" t="s">
        <v>1006</v>
      </c>
      <c r="H75" s="223"/>
      <c r="I75" s="223" t="s">
        <v>1007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35">
      <c r="A76" s="136">
        <v>75</v>
      </c>
      <c r="B76" s="231" t="s">
        <v>958</v>
      </c>
      <c r="C76" s="231" t="s">
        <v>1008</v>
      </c>
      <c r="D76" s="231"/>
      <c r="E76" s="124">
        <v>70</v>
      </c>
      <c r="F76" s="124">
        <v>1284</v>
      </c>
      <c r="G76" s="124" t="s">
        <v>1009</v>
      </c>
      <c r="H76" s="124">
        <v>154447</v>
      </c>
      <c r="I76" s="124" t="s">
        <v>1010</v>
      </c>
      <c r="J76" s="124">
        <v>2947</v>
      </c>
      <c r="K76" s="232">
        <v>28</v>
      </c>
      <c r="L76" s="232" t="s">
        <v>1011</v>
      </c>
      <c r="M76" s="232" t="s">
        <v>1012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35">
      <c r="A77" s="136">
        <v>76</v>
      </c>
      <c r="B77" s="234" t="s">
        <v>958</v>
      </c>
      <c r="C77" s="234" t="s">
        <v>1008</v>
      </c>
      <c r="D77" s="234" t="s">
        <v>434</v>
      </c>
      <c r="E77" s="124">
        <v>101</v>
      </c>
      <c r="F77" s="124">
        <v>59</v>
      </c>
      <c r="G77" s="124" t="s">
        <v>1013</v>
      </c>
      <c r="H77" s="124">
        <v>124346</v>
      </c>
      <c r="I77" s="124" t="s">
        <v>1014</v>
      </c>
      <c r="J77" s="124">
        <v>4222</v>
      </c>
      <c r="K77" s="232">
        <v>41</v>
      </c>
      <c r="L77" s="232" t="s">
        <v>1015</v>
      </c>
      <c r="M77" s="232" t="s">
        <v>1016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35">
      <c r="A78" s="136">
        <v>77</v>
      </c>
      <c r="B78" s="236" t="s">
        <v>958</v>
      </c>
      <c r="C78" s="236" t="s">
        <v>1008</v>
      </c>
      <c r="D78" s="236"/>
      <c r="E78" s="124">
        <v>102</v>
      </c>
      <c r="F78" s="124">
        <v>1975</v>
      </c>
      <c r="G78" s="124" t="s">
        <v>1017</v>
      </c>
      <c r="H78" s="124">
        <v>106365</v>
      </c>
      <c r="I78" s="124" t="s">
        <v>1018</v>
      </c>
      <c r="J78" s="124">
        <v>2558</v>
      </c>
      <c r="K78" s="232">
        <v>42</v>
      </c>
      <c r="L78" s="232" t="s">
        <v>1019</v>
      </c>
      <c r="M78" s="232" t="s">
        <v>1020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35">
      <c r="A79" s="136">
        <v>78</v>
      </c>
      <c r="B79" s="237" t="s">
        <v>958</v>
      </c>
      <c r="C79" s="237" t="s">
        <v>1008</v>
      </c>
      <c r="D79" s="237"/>
      <c r="E79" s="124">
        <v>34</v>
      </c>
      <c r="F79" s="124">
        <v>374</v>
      </c>
      <c r="G79" s="124" t="s">
        <v>1021</v>
      </c>
      <c r="H79" s="124">
        <v>116054</v>
      </c>
      <c r="I79" s="124" t="s">
        <v>1022</v>
      </c>
      <c r="J79" s="124">
        <v>3502</v>
      </c>
      <c r="K79" s="232" t="s">
        <v>1023</v>
      </c>
      <c r="L79" s="232" t="s">
        <v>1024</v>
      </c>
      <c r="M79" s="232" t="s">
        <v>1025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35">
      <c r="A80" s="136">
        <v>79</v>
      </c>
      <c r="B80" s="237" t="s">
        <v>958</v>
      </c>
      <c r="C80" s="237" t="s">
        <v>1008</v>
      </c>
      <c r="D80" s="237"/>
      <c r="E80" s="124">
        <v>35</v>
      </c>
      <c r="F80" s="124">
        <v>375</v>
      </c>
      <c r="G80" s="124" t="s">
        <v>1026</v>
      </c>
      <c r="H80" s="124">
        <v>116109</v>
      </c>
      <c r="I80" s="124" t="s">
        <v>1027</v>
      </c>
      <c r="J80" s="124">
        <v>3508</v>
      </c>
      <c r="K80" s="232" t="s">
        <v>1028</v>
      </c>
      <c r="L80" s="232" t="s">
        <v>1029</v>
      </c>
      <c r="M80" s="232" t="s">
        <v>1030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35">
      <c r="A81" s="136">
        <v>80</v>
      </c>
      <c r="B81" s="234" t="s">
        <v>958</v>
      </c>
      <c r="C81" s="234" t="s">
        <v>1008</v>
      </c>
      <c r="D81" s="234" t="s">
        <v>434</v>
      </c>
      <c r="E81" s="124">
        <v>36</v>
      </c>
      <c r="F81" s="124">
        <v>1196</v>
      </c>
      <c r="G81" s="124" t="s">
        <v>1031</v>
      </c>
      <c r="H81" s="124">
        <v>116043</v>
      </c>
      <c r="I81" s="124" t="s">
        <v>1032</v>
      </c>
      <c r="J81" s="124">
        <v>3499</v>
      </c>
      <c r="K81" s="232" t="s">
        <v>1033</v>
      </c>
      <c r="L81" s="232" t="s">
        <v>1034</v>
      </c>
      <c r="M81" s="232" t="s">
        <v>1035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35">
      <c r="A82" s="136">
        <v>81</v>
      </c>
      <c r="B82" s="237" t="s">
        <v>958</v>
      </c>
      <c r="C82" s="237" t="s">
        <v>1008</v>
      </c>
      <c r="D82" s="237"/>
      <c r="E82" s="124">
        <v>37</v>
      </c>
      <c r="F82" s="124">
        <v>378</v>
      </c>
      <c r="G82" s="124" t="s">
        <v>1036</v>
      </c>
      <c r="H82" s="124">
        <v>116137</v>
      </c>
      <c r="I82" s="124" t="s">
        <v>1037</v>
      </c>
      <c r="J82" s="124">
        <v>3511</v>
      </c>
      <c r="K82" s="232" t="s">
        <v>1038</v>
      </c>
      <c r="L82" s="232" t="s">
        <v>1039</v>
      </c>
      <c r="M82" s="232" t="s">
        <v>1040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35">
      <c r="A83" s="136">
        <v>82</v>
      </c>
      <c r="B83" s="237" t="s">
        <v>958</v>
      </c>
      <c r="C83" s="237" t="s">
        <v>1008</v>
      </c>
      <c r="D83" s="237"/>
      <c r="E83" s="124">
        <v>38</v>
      </c>
      <c r="F83" s="124">
        <v>61</v>
      </c>
      <c r="G83" s="124" t="s">
        <v>1041</v>
      </c>
      <c r="H83" s="124">
        <v>116068</v>
      </c>
      <c r="I83" s="124" t="s">
        <v>1042</v>
      </c>
      <c r="J83" s="124">
        <v>3497</v>
      </c>
      <c r="K83" s="232" t="s">
        <v>1043</v>
      </c>
      <c r="L83" s="232" t="s">
        <v>1044</v>
      </c>
      <c r="M83" s="232" t="s">
        <v>1045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35">
      <c r="A84" s="136">
        <v>83</v>
      </c>
      <c r="B84" s="237" t="s">
        <v>958</v>
      </c>
      <c r="C84" s="237" t="s">
        <v>1008</v>
      </c>
      <c r="D84" s="237"/>
      <c r="E84" s="124">
        <v>39</v>
      </c>
      <c r="F84" s="124">
        <v>55</v>
      </c>
      <c r="G84" s="124" t="s">
        <v>1046</v>
      </c>
      <c r="H84" s="124">
        <v>124306</v>
      </c>
      <c r="I84" s="124" t="s">
        <v>1047</v>
      </c>
      <c r="J84" s="124">
        <v>4214</v>
      </c>
      <c r="K84" s="232" t="s">
        <v>1048</v>
      </c>
      <c r="L84" s="232" t="s">
        <v>1049</v>
      </c>
      <c r="M84" s="232" t="s">
        <v>1050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35">
      <c r="A85" s="136">
        <v>84</v>
      </c>
      <c r="B85" s="237" t="s">
        <v>958</v>
      </c>
      <c r="C85" s="237" t="s">
        <v>1008</v>
      </c>
      <c r="D85" s="237"/>
      <c r="E85" s="124">
        <v>40</v>
      </c>
      <c r="F85" s="124">
        <v>56</v>
      </c>
      <c r="G85" s="124" t="s">
        <v>1051</v>
      </c>
      <c r="H85" s="124">
        <v>124325</v>
      </c>
      <c r="I85" s="124" t="s">
        <v>1052</v>
      </c>
      <c r="J85" s="124">
        <v>4219</v>
      </c>
      <c r="K85" s="232" t="s">
        <v>1053</v>
      </c>
      <c r="L85" s="232" t="s">
        <v>1054</v>
      </c>
      <c r="M85" s="232" t="s">
        <v>1055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35">
      <c r="A86" s="136">
        <v>85</v>
      </c>
      <c r="B86" s="237" t="s">
        <v>958</v>
      </c>
      <c r="C86" s="237" t="s">
        <v>1008</v>
      </c>
      <c r="D86" s="237"/>
      <c r="E86" s="124">
        <v>41</v>
      </c>
      <c r="F86" s="124">
        <v>57</v>
      </c>
      <c r="G86" s="124" t="s">
        <v>1056</v>
      </c>
      <c r="H86" s="124">
        <v>124329</v>
      </c>
      <c r="I86" s="124" t="s">
        <v>1057</v>
      </c>
      <c r="J86" s="124">
        <v>4220</v>
      </c>
      <c r="K86" s="232" t="s">
        <v>1058</v>
      </c>
      <c r="L86" s="232" t="s">
        <v>1059</v>
      </c>
      <c r="M86" s="232" t="s">
        <v>1060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35">
      <c r="A87" s="136">
        <v>86</v>
      </c>
      <c r="B87" s="237" t="s">
        <v>958</v>
      </c>
      <c r="C87" s="237" t="s">
        <v>1008</v>
      </c>
      <c r="D87" s="237"/>
      <c r="E87" s="124">
        <v>42</v>
      </c>
      <c r="F87" s="124">
        <v>456</v>
      </c>
      <c r="G87" s="124" t="s">
        <v>1061</v>
      </c>
      <c r="H87" s="124">
        <v>124319</v>
      </c>
      <c r="I87" s="124" t="s">
        <v>1062</v>
      </c>
      <c r="J87" s="124">
        <v>4217</v>
      </c>
      <c r="K87" s="232" t="s">
        <v>1063</v>
      </c>
      <c r="L87" s="232" t="s">
        <v>1064</v>
      </c>
      <c r="M87" s="232" t="s">
        <v>1065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35">
      <c r="A88" s="136">
        <v>87</v>
      </c>
      <c r="B88" s="237" t="s">
        <v>958</v>
      </c>
      <c r="C88" s="237" t="s">
        <v>1008</v>
      </c>
      <c r="D88" s="237"/>
      <c r="E88" s="124">
        <v>44</v>
      </c>
      <c r="F88" s="124">
        <v>1481</v>
      </c>
      <c r="G88" s="124" t="s">
        <v>1066</v>
      </c>
      <c r="H88" s="124">
        <v>116610</v>
      </c>
      <c r="I88" s="124" t="s">
        <v>1067</v>
      </c>
      <c r="J88" s="124">
        <v>3289</v>
      </c>
      <c r="K88" s="232" t="s">
        <v>1068</v>
      </c>
      <c r="L88" s="232" t="s">
        <v>1069</v>
      </c>
      <c r="M88" s="232" t="s">
        <v>1070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35">
      <c r="A89" s="136">
        <v>88</v>
      </c>
      <c r="B89" s="237" t="s">
        <v>958</v>
      </c>
      <c r="C89" s="237" t="s">
        <v>1008</v>
      </c>
      <c r="D89" s="237"/>
      <c r="E89" s="124">
        <v>45</v>
      </c>
      <c r="F89" s="124">
        <v>1483</v>
      </c>
      <c r="G89" s="124" t="s">
        <v>1071</v>
      </c>
      <c r="H89" s="124">
        <v>116600</v>
      </c>
      <c r="I89" s="124" t="s">
        <v>1072</v>
      </c>
      <c r="J89" s="124">
        <v>3290</v>
      </c>
      <c r="K89" s="232" t="s">
        <v>1073</v>
      </c>
      <c r="L89" s="232" t="s">
        <v>1074</v>
      </c>
      <c r="M89" s="232" t="s">
        <v>1075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35">
      <c r="A90" s="136">
        <v>89</v>
      </c>
      <c r="B90" s="237" t="s">
        <v>958</v>
      </c>
      <c r="C90" s="237" t="s">
        <v>1008</v>
      </c>
      <c r="D90" s="237"/>
      <c r="E90" s="124">
        <v>46</v>
      </c>
      <c r="F90" s="124">
        <v>1577</v>
      </c>
      <c r="G90" s="124" t="s">
        <v>1076</v>
      </c>
      <c r="H90" s="124">
        <v>116067</v>
      </c>
      <c r="I90" s="124" t="s">
        <v>1077</v>
      </c>
      <c r="J90" s="124">
        <v>3503</v>
      </c>
      <c r="K90" s="232" t="s">
        <v>1078</v>
      </c>
      <c r="L90" s="232" t="s">
        <v>1079</v>
      </c>
      <c r="M90" s="232" t="s">
        <v>1080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35">
      <c r="A91" s="136">
        <v>90</v>
      </c>
      <c r="B91" s="237" t="s">
        <v>958</v>
      </c>
      <c r="C91" s="237" t="s">
        <v>1008</v>
      </c>
      <c r="D91" s="237"/>
      <c r="E91" s="124">
        <v>47</v>
      </c>
      <c r="F91" s="124">
        <v>1482</v>
      </c>
      <c r="G91" s="124" t="s">
        <v>1081</v>
      </c>
      <c r="H91" s="124">
        <v>116576</v>
      </c>
      <c r="I91" s="124" t="s">
        <v>1082</v>
      </c>
      <c r="J91" s="124">
        <v>4832</v>
      </c>
      <c r="K91" s="232" t="s">
        <v>1083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35">
      <c r="A92" s="136">
        <v>91</v>
      </c>
      <c r="B92" s="237" t="s">
        <v>958</v>
      </c>
      <c r="C92" s="237" t="s">
        <v>1008</v>
      </c>
      <c r="D92" s="237"/>
      <c r="E92" s="124">
        <v>48</v>
      </c>
      <c r="F92" s="124">
        <v>1518</v>
      </c>
      <c r="G92" s="124" t="s">
        <v>1084</v>
      </c>
      <c r="H92" s="124">
        <v>107217</v>
      </c>
      <c r="I92" s="124" t="s">
        <v>1085</v>
      </c>
      <c r="J92" s="124">
        <v>3291</v>
      </c>
      <c r="K92" s="232" t="s">
        <v>1086</v>
      </c>
      <c r="L92" s="232" t="s">
        <v>1087</v>
      </c>
      <c r="M92" s="232" t="s">
        <v>1088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35">
      <c r="A93" s="136">
        <v>92</v>
      </c>
      <c r="B93" s="237" t="s">
        <v>958</v>
      </c>
      <c r="C93" s="237" t="s">
        <v>1008</v>
      </c>
      <c r="D93" s="237"/>
      <c r="E93" s="124">
        <v>49</v>
      </c>
      <c r="F93" s="124">
        <v>1878</v>
      </c>
      <c r="G93" s="124" t="s">
        <v>1089</v>
      </c>
      <c r="H93" s="124">
        <v>611482</v>
      </c>
      <c r="I93" s="124" t="s">
        <v>1090</v>
      </c>
      <c r="J93" s="124">
        <v>4218</v>
      </c>
      <c r="K93" s="232" t="s">
        <v>1091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35">
      <c r="A94" s="136">
        <v>93</v>
      </c>
      <c r="B94" s="234" t="s">
        <v>958</v>
      </c>
      <c r="C94" s="234" t="s">
        <v>1008</v>
      </c>
      <c r="D94" s="234" t="s">
        <v>434</v>
      </c>
      <c r="E94" s="124">
        <v>50</v>
      </c>
      <c r="F94" s="124">
        <v>1879</v>
      </c>
      <c r="G94" s="124" t="s">
        <v>1092</v>
      </c>
      <c r="H94" s="124">
        <v>141317</v>
      </c>
      <c r="I94" s="124" t="s">
        <v>1093</v>
      </c>
      <c r="J94" s="124">
        <v>4215</v>
      </c>
      <c r="K94" s="232" t="s">
        <v>1094</v>
      </c>
      <c r="L94" s="232" t="s">
        <v>1095</v>
      </c>
      <c r="M94" s="232" t="s">
        <v>1096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35">
      <c r="A95" s="136">
        <v>94</v>
      </c>
      <c r="B95" s="237" t="s">
        <v>958</v>
      </c>
      <c r="C95" s="237" t="s">
        <v>1008</v>
      </c>
      <c r="D95" s="237"/>
      <c r="E95" s="124">
        <v>51</v>
      </c>
      <c r="F95" s="124">
        <v>1880</v>
      </c>
      <c r="G95" s="124" t="s">
        <v>1097</v>
      </c>
      <c r="H95" s="124">
        <v>124362</v>
      </c>
      <c r="I95" s="124" t="s">
        <v>1098</v>
      </c>
      <c r="J95" s="124">
        <v>4221</v>
      </c>
      <c r="K95" s="232" t="s">
        <v>1099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35">
      <c r="A96" s="136">
        <v>95</v>
      </c>
      <c r="B96" s="237" t="s">
        <v>958</v>
      </c>
      <c r="C96" s="237" t="s">
        <v>1008</v>
      </c>
      <c r="D96" s="237"/>
      <c r="E96" s="124">
        <v>65</v>
      </c>
      <c r="F96" s="124">
        <v>1472</v>
      </c>
      <c r="G96" s="124" t="s">
        <v>1100</v>
      </c>
      <c r="H96" s="124">
        <v>114024</v>
      </c>
      <c r="I96" s="124" t="s">
        <v>1101</v>
      </c>
      <c r="J96" s="124">
        <v>3323</v>
      </c>
      <c r="K96" s="232" t="s">
        <v>1102</v>
      </c>
      <c r="L96" s="232" t="s">
        <v>1103</v>
      </c>
      <c r="M96" s="232" t="s">
        <v>1104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35">
      <c r="A97" s="136">
        <v>96</v>
      </c>
      <c r="B97" s="237" t="s">
        <v>958</v>
      </c>
      <c r="C97" s="237" t="s">
        <v>1008</v>
      </c>
      <c r="D97" s="237"/>
      <c r="E97" s="124">
        <v>66</v>
      </c>
      <c r="F97" s="124">
        <v>1473</v>
      </c>
      <c r="G97" s="124" t="s">
        <v>1105</v>
      </c>
      <c r="H97" s="124">
        <v>114024</v>
      </c>
      <c r="I97" s="124" t="s">
        <v>1101</v>
      </c>
      <c r="J97" s="124">
        <v>3324</v>
      </c>
      <c r="K97" s="232" t="s">
        <v>1106</v>
      </c>
      <c r="L97" s="232" t="s">
        <v>1107</v>
      </c>
      <c r="M97" s="232" t="s">
        <v>1108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35">
      <c r="A98" s="136">
        <v>97</v>
      </c>
      <c r="B98" s="237" t="s">
        <v>958</v>
      </c>
      <c r="C98" s="237" t="s">
        <v>1008</v>
      </c>
      <c r="D98" s="237"/>
      <c r="E98" s="124">
        <v>67</v>
      </c>
      <c r="F98" s="124">
        <v>1474</v>
      </c>
      <c r="G98" s="124" t="s">
        <v>1109</v>
      </c>
      <c r="H98" s="124">
        <v>114028</v>
      </c>
      <c r="I98" s="124" t="s">
        <v>1110</v>
      </c>
      <c r="J98" s="124">
        <v>3325</v>
      </c>
      <c r="K98" s="232" t="s">
        <v>1111</v>
      </c>
      <c r="L98" s="232" t="s">
        <v>1112</v>
      </c>
      <c r="M98" s="232" t="s">
        <v>1113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35">
      <c r="A99" s="136">
        <v>98</v>
      </c>
      <c r="B99" s="239" t="s">
        <v>958</v>
      </c>
      <c r="C99" s="239" t="s">
        <v>1008</v>
      </c>
      <c r="D99" s="239" t="s">
        <v>434</v>
      </c>
      <c r="E99" s="124">
        <v>68</v>
      </c>
      <c r="F99" s="124">
        <v>1273</v>
      </c>
      <c r="G99" s="124" t="s">
        <v>1114</v>
      </c>
      <c r="H99" s="124">
        <v>104076</v>
      </c>
      <c r="I99" s="124" t="s">
        <v>1115</v>
      </c>
      <c r="J99" s="124">
        <v>2278</v>
      </c>
      <c r="K99" s="232" t="s">
        <v>1116</v>
      </c>
      <c r="L99" s="232" t="s">
        <v>1117</v>
      </c>
      <c r="M99" s="232" t="s">
        <v>1118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35">
      <c r="A100" s="136">
        <v>99</v>
      </c>
      <c r="B100" s="239" t="s">
        <v>958</v>
      </c>
      <c r="C100" s="239" t="s">
        <v>1008</v>
      </c>
      <c r="D100" s="239" t="s">
        <v>434</v>
      </c>
      <c r="E100" s="124">
        <v>69</v>
      </c>
      <c r="F100" s="124">
        <v>1275</v>
      </c>
      <c r="G100" s="124" t="s">
        <v>1119</v>
      </c>
      <c r="H100" s="124">
        <v>104074</v>
      </c>
      <c r="I100" s="124" t="s">
        <v>1120</v>
      </c>
      <c r="J100" s="124">
        <v>4812</v>
      </c>
      <c r="K100" s="232" t="s">
        <v>1121</v>
      </c>
      <c r="L100" s="232" t="s">
        <v>1122</v>
      </c>
      <c r="M100" s="232" t="s">
        <v>1123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35">
      <c r="A101" s="136">
        <v>100</v>
      </c>
      <c r="B101" s="237" t="s">
        <v>958</v>
      </c>
      <c r="C101" s="237" t="s">
        <v>1008</v>
      </c>
      <c r="D101" s="237"/>
      <c r="E101" s="124">
        <v>84</v>
      </c>
      <c r="F101" s="124">
        <v>1364</v>
      </c>
      <c r="G101" s="124" t="s">
        <v>1124</v>
      </c>
      <c r="H101" s="124">
        <v>112560</v>
      </c>
      <c r="I101" s="124" t="s">
        <v>1125</v>
      </c>
      <c r="J101" s="124">
        <v>3142</v>
      </c>
      <c r="K101" s="232" t="s">
        <v>1126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35">
      <c r="A102" s="136">
        <v>101</v>
      </c>
      <c r="B102" s="237" t="s">
        <v>958</v>
      </c>
      <c r="C102" s="237" t="s">
        <v>1008</v>
      </c>
      <c r="D102" s="237"/>
      <c r="E102" s="124">
        <v>106</v>
      </c>
      <c r="F102" s="124">
        <v>203</v>
      </c>
      <c r="G102" s="124" t="s">
        <v>1127</v>
      </c>
      <c r="H102" s="124">
        <v>134702</v>
      </c>
      <c r="I102" s="124" t="s">
        <v>1128</v>
      </c>
      <c r="J102" s="124">
        <v>3613</v>
      </c>
      <c r="K102" s="232" t="s">
        <v>1129</v>
      </c>
      <c r="L102" s="232" t="s">
        <v>1130</v>
      </c>
      <c r="M102" s="232" t="s">
        <v>1131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35">
      <c r="A103" s="136">
        <v>102</v>
      </c>
      <c r="B103" s="237" t="s">
        <v>958</v>
      </c>
      <c r="C103" s="237" t="s">
        <v>1008</v>
      </c>
      <c r="D103" s="237"/>
      <c r="E103" s="124">
        <v>108</v>
      </c>
      <c r="F103" s="124">
        <v>446</v>
      </c>
      <c r="G103" s="124" t="s">
        <v>1132</v>
      </c>
      <c r="H103" s="124">
        <v>93734</v>
      </c>
      <c r="I103" s="124" t="s">
        <v>1133</v>
      </c>
      <c r="J103" s="124">
        <v>1332</v>
      </c>
      <c r="K103" s="232" t="s">
        <v>1134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35">
      <c r="A104" s="136">
        <v>103</v>
      </c>
      <c r="B104" s="237" t="s">
        <v>958</v>
      </c>
      <c r="C104" s="237" t="s">
        <v>1008</v>
      </c>
      <c r="D104" s="237"/>
      <c r="E104" s="124">
        <v>109</v>
      </c>
      <c r="F104" s="124">
        <v>1298</v>
      </c>
      <c r="G104" s="124" t="s">
        <v>1135</v>
      </c>
      <c r="H104" s="124">
        <v>91803</v>
      </c>
      <c r="I104" s="124" t="s">
        <v>1136</v>
      </c>
      <c r="J104" s="124">
        <v>1157</v>
      </c>
      <c r="K104" s="232" t="s">
        <v>1137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35">
      <c r="A105" s="136">
        <v>104</v>
      </c>
      <c r="B105" s="237" t="s">
        <v>958</v>
      </c>
      <c r="C105" s="237" t="s">
        <v>1008</v>
      </c>
      <c r="D105" s="237"/>
      <c r="E105" s="124">
        <v>110</v>
      </c>
      <c r="F105" s="124">
        <v>2034</v>
      </c>
      <c r="G105" s="124" t="s">
        <v>1138</v>
      </c>
      <c r="H105" s="124">
        <v>91811</v>
      </c>
      <c r="I105" s="124" t="s">
        <v>1139</v>
      </c>
      <c r="J105" s="124">
        <v>1158</v>
      </c>
      <c r="K105" s="232" t="s">
        <v>1140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35">
      <c r="A106" s="136">
        <v>105</v>
      </c>
      <c r="B106" s="237" t="s">
        <v>958</v>
      </c>
      <c r="C106" s="237" t="s">
        <v>1008</v>
      </c>
      <c r="D106" s="237"/>
      <c r="E106" s="124">
        <v>111</v>
      </c>
      <c r="F106" s="124">
        <v>2035</v>
      </c>
      <c r="G106" s="124" t="s">
        <v>1141</v>
      </c>
      <c r="H106" s="124">
        <v>91812</v>
      </c>
      <c r="I106" s="124" t="s">
        <v>1142</v>
      </c>
      <c r="J106" s="124">
        <v>1159</v>
      </c>
      <c r="K106" s="232" t="s">
        <v>1143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35">
      <c r="A107" s="136">
        <v>106</v>
      </c>
      <c r="B107" s="237" t="s">
        <v>958</v>
      </c>
      <c r="C107" s="237" t="s">
        <v>1008</v>
      </c>
      <c r="D107" s="237"/>
      <c r="E107" s="124">
        <v>112</v>
      </c>
      <c r="F107" s="124">
        <v>2036</v>
      </c>
      <c r="G107" s="124" t="s">
        <v>1144</v>
      </c>
      <c r="H107" s="124">
        <v>90234</v>
      </c>
      <c r="I107" s="124" t="s">
        <v>1145</v>
      </c>
      <c r="J107" s="124">
        <v>1039</v>
      </c>
      <c r="K107" s="232" t="s">
        <v>1146</v>
      </c>
      <c r="L107" s="232" t="s">
        <v>1147</v>
      </c>
      <c r="M107" s="232" t="s">
        <v>505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35">
      <c r="A108" s="136">
        <v>107</v>
      </c>
      <c r="B108" s="237" t="s">
        <v>958</v>
      </c>
      <c r="C108" s="237" t="s">
        <v>1008</v>
      </c>
      <c r="D108" s="237"/>
      <c r="E108" s="124">
        <v>115</v>
      </c>
      <c r="F108" s="124">
        <v>714</v>
      </c>
      <c r="G108" s="124" t="s">
        <v>1148</v>
      </c>
      <c r="H108" s="124">
        <v>113142</v>
      </c>
      <c r="I108" s="124" t="s">
        <v>1149</v>
      </c>
      <c r="J108" s="124">
        <v>3217</v>
      </c>
      <c r="K108" s="232" t="s">
        <v>1150</v>
      </c>
      <c r="L108" s="232" t="s">
        <v>1151</v>
      </c>
      <c r="M108" s="232" t="s">
        <v>1152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35">
      <c r="A109" s="136">
        <v>108</v>
      </c>
      <c r="B109" s="237" t="s">
        <v>958</v>
      </c>
      <c r="C109" s="237" t="s">
        <v>1008</v>
      </c>
      <c r="D109" s="237"/>
      <c r="E109" s="124">
        <v>116</v>
      </c>
      <c r="F109" s="124">
        <v>715</v>
      </c>
      <c r="G109" s="124" t="s">
        <v>1153</v>
      </c>
      <c r="H109" s="124">
        <v>113148</v>
      </c>
      <c r="I109" s="124" t="s">
        <v>1154</v>
      </c>
      <c r="J109" s="124">
        <v>3218</v>
      </c>
      <c r="K109" s="232" t="s">
        <v>1155</v>
      </c>
      <c r="L109" s="232" t="s">
        <v>1156</v>
      </c>
      <c r="M109" s="232" t="s">
        <v>1157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35">
      <c r="A110" s="136">
        <v>109</v>
      </c>
      <c r="B110" s="237" t="s">
        <v>958</v>
      </c>
      <c r="C110" s="237" t="s">
        <v>1008</v>
      </c>
      <c r="D110" s="237"/>
      <c r="E110" s="124">
        <v>118</v>
      </c>
      <c r="F110" s="124">
        <v>976</v>
      </c>
      <c r="G110" s="124" t="s">
        <v>1158</v>
      </c>
      <c r="H110" s="124">
        <v>95047</v>
      </c>
      <c r="I110" s="124" t="s">
        <v>1159</v>
      </c>
      <c r="J110" s="124">
        <v>1455</v>
      </c>
      <c r="K110" s="232" t="s">
        <v>1160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35">
      <c r="A111" s="136">
        <v>110</v>
      </c>
      <c r="B111" s="237" t="s">
        <v>958</v>
      </c>
      <c r="C111" s="237" t="s">
        <v>1008</v>
      </c>
      <c r="D111" s="237"/>
      <c r="E111" s="124">
        <v>119</v>
      </c>
      <c r="F111" s="124">
        <v>1045</v>
      </c>
      <c r="G111" s="124" t="s">
        <v>1161</v>
      </c>
      <c r="H111" s="124">
        <v>105295</v>
      </c>
      <c r="I111" s="124" t="s">
        <v>1162</v>
      </c>
      <c r="J111" s="124">
        <v>2425</v>
      </c>
      <c r="K111" s="232" t="s">
        <v>1163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35">
      <c r="A112" s="136">
        <v>111</v>
      </c>
      <c r="B112" s="231" t="s">
        <v>958</v>
      </c>
      <c r="C112" s="231" t="s">
        <v>1008</v>
      </c>
      <c r="D112" s="231"/>
      <c r="E112" s="124">
        <v>123</v>
      </c>
      <c r="F112" s="124">
        <v>1283</v>
      </c>
      <c r="G112" s="124" t="s">
        <v>1164</v>
      </c>
      <c r="H112" s="124">
        <v>95831</v>
      </c>
      <c r="I112" s="124" t="s">
        <v>1165</v>
      </c>
      <c r="J112" s="124">
        <v>1520</v>
      </c>
      <c r="K112" s="232" t="s">
        <v>1166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35">
      <c r="A113" s="136">
        <v>112</v>
      </c>
      <c r="B113" s="231" t="s">
        <v>958</v>
      </c>
      <c r="C113" s="231" t="s">
        <v>1008</v>
      </c>
      <c r="D113" s="231"/>
      <c r="E113" s="124">
        <v>124</v>
      </c>
      <c r="F113" s="124">
        <v>1299</v>
      </c>
      <c r="G113" s="124" t="s">
        <v>1167</v>
      </c>
      <c r="H113" s="124">
        <v>107130</v>
      </c>
      <c r="I113" s="124" t="s">
        <v>1168</v>
      </c>
      <c r="J113" s="124">
        <v>4432</v>
      </c>
      <c r="K113" s="232" t="s">
        <v>1169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35">
      <c r="A114" s="136">
        <v>113</v>
      </c>
      <c r="B114" s="231" t="s">
        <v>958</v>
      </c>
      <c r="C114" s="231" t="s">
        <v>1008</v>
      </c>
      <c r="D114" s="231"/>
      <c r="E114" s="124">
        <v>125</v>
      </c>
      <c r="F114" s="124">
        <v>2</v>
      </c>
      <c r="G114" s="124" t="s">
        <v>1170</v>
      </c>
      <c r="H114" s="124">
        <v>116041</v>
      </c>
      <c r="I114" s="124" t="s">
        <v>1171</v>
      </c>
      <c r="J114" s="124">
        <v>3498</v>
      </c>
      <c r="K114" s="232" t="s">
        <v>1172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35">
      <c r="A115" s="136">
        <v>114</v>
      </c>
      <c r="B115" s="231" t="s">
        <v>958</v>
      </c>
      <c r="C115" s="231" t="s">
        <v>1008</v>
      </c>
      <c r="D115" s="231"/>
      <c r="E115" s="124">
        <v>126</v>
      </c>
      <c r="F115" s="124">
        <v>1576</v>
      </c>
      <c r="G115" s="124" t="s">
        <v>1173</v>
      </c>
      <c r="H115" s="124">
        <v>116050</v>
      </c>
      <c r="I115" s="124" t="s">
        <v>1174</v>
      </c>
      <c r="J115" s="124">
        <v>3500</v>
      </c>
      <c r="K115" s="232" t="s">
        <v>1175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35">
      <c r="A116" s="136">
        <v>115</v>
      </c>
      <c r="B116" s="231" t="s">
        <v>958</v>
      </c>
      <c r="C116" s="231" t="s">
        <v>1008</v>
      </c>
      <c r="D116" s="231"/>
      <c r="E116" s="124">
        <v>127</v>
      </c>
      <c r="F116" s="124">
        <v>1574</v>
      </c>
      <c r="G116" s="124" t="s">
        <v>1176</v>
      </c>
      <c r="H116" s="124">
        <v>116053</v>
      </c>
      <c r="I116" s="124" t="s">
        <v>1177</v>
      </c>
      <c r="J116" s="124">
        <v>3501</v>
      </c>
      <c r="K116" s="232" t="s">
        <v>1178</v>
      </c>
      <c r="L116" s="232" t="s">
        <v>1024</v>
      </c>
      <c r="M116" s="232" t="s">
        <v>1025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35">
      <c r="A117" s="136">
        <v>116</v>
      </c>
      <c r="B117" s="231" t="s">
        <v>958</v>
      </c>
      <c r="C117" s="231" t="s">
        <v>1008</v>
      </c>
      <c r="D117" s="231"/>
      <c r="E117" s="124">
        <v>128</v>
      </c>
      <c r="F117" s="124">
        <v>1457</v>
      </c>
      <c r="G117" s="124" t="s">
        <v>1179</v>
      </c>
      <c r="H117" s="124">
        <v>113744</v>
      </c>
      <c r="I117" s="124" t="s">
        <v>1180</v>
      </c>
      <c r="J117" s="124">
        <v>3293</v>
      </c>
      <c r="K117" s="232" t="s">
        <v>1181</v>
      </c>
      <c r="L117" s="232" t="s">
        <v>1182</v>
      </c>
      <c r="M117" s="232" t="s">
        <v>1183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35">
      <c r="A118" s="136">
        <v>117</v>
      </c>
      <c r="B118" s="231" t="s">
        <v>958</v>
      </c>
      <c r="C118" s="231" t="s">
        <v>1008</v>
      </c>
      <c r="D118" s="231"/>
      <c r="E118" s="124">
        <v>129</v>
      </c>
      <c r="F118" s="124">
        <v>376</v>
      </c>
      <c r="G118" s="124" t="s">
        <v>1184</v>
      </c>
      <c r="H118" s="124">
        <v>116096</v>
      </c>
      <c r="I118" s="124" t="s">
        <v>1185</v>
      </c>
      <c r="J118" s="124">
        <v>3506</v>
      </c>
      <c r="K118" s="232" t="s">
        <v>1186</v>
      </c>
      <c r="L118" s="232" t="s">
        <v>1187</v>
      </c>
      <c r="M118" s="232" t="s">
        <v>1188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35">
      <c r="A119" s="136">
        <v>118</v>
      </c>
      <c r="B119" s="231" t="s">
        <v>958</v>
      </c>
      <c r="C119" s="231" t="s">
        <v>1008</v>
      </c>
      <c r="D119" s="231"/>
      <c r="E119" s="124">
        <v>130</v>
      </c>
      <c r="F119" s="124">
        <v>1485</v>
      </c>
      <c r="G119" s="124" t="s">
        <v>1189</v>
      </c>
      <c r="H119" s="124">
        <v>116594</v>
      </c>
      <c r="I119" s="124" t="s">
        <v>1190</v>
      </c>
      <c r="J119" s="124">
        <v>3292</v>
      </c>
      <c r="K119" s="232" t="s">
        <v>1191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35">
      <c r="A120" s="136">
        <v>119</v>
      </c>
      <c r="B120" s="231" t="s">
        <v>958</v>
      </c>
      <c r="C120" s="231" t="s">
        <v>1008</v>
      </c>
      <c r="D120" s="231"/>
      <c r="E120" s="124">
        <v>131</v>
      </c>
      <c r="F120" s="124">
        <v>1575</v>
      </c>
      <c r="G120" s="124" t="s">
        <v>1192</v>
      </c>
      <c r="H120" s="124">
        <v>116142</v>
      </c>
      <c r="I120" s="124" t="s">
        <v>1193</v>
      </c>
      <c r="J120" s="124">
        <v>3512</v>
      </c>
      <c r="K120" s="232" t="s">
        <v>1194</v>
      </c>
      <c r="L120" s="232" t="s">
        <v>1195</v>
      </c>
      <c r="M120" s="232" t="s">
        <v>1196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35">
      <c r="A121" s="136">
        <v>120</v>
      </c>
      <c r="B121" s="231" t="s">
        <v>958</v>
      </c>
      <c r="C121" s="231" t="s">
        <v>1008</v>
      </c>
      <c r="D121" s="231"/>
      <c r="E121" s="124">
        <v>132</v>
      </c>
      <c r="F121" s="124">
        <v>1458</v>
      </c>
      <c r="G121" s="124" t="s">
        <v>1197</v>
      </c>
      <c r="H121" s="124">
        <v>113748</v>
      </c>
      <c r="I121" s="124" t="s">
        <v>1198</v>
      </c>
      <c r="J121" s="124">
        <v>3294</v>
      </c>
      <c r="K121" s="232" t="s">
        <v>1199</v>
      </c>
      <c r="L121" s="232" t="s">
        <v>1200</v>
      </c>
      <c r="M121" s="232" t="s">
        <v>1201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35">
      <c r="A122" s="136">
        <v>121</v>
      </c>
      <c r="B122" s="231" t="s">
        <v>958</v>
      </c>
      <c r="C122" s="231" t="s">
        <v>1008</v>
      </c>
      <c r="D122" s="231"/>
      <c r="E122" s="124">
        <v>133</v>
      </c>
      <c r="F122" s="124">
        <v>1266</v>
      </c>
      <c r="G122" s="124" t="s">
        <v>1202</v>
      </c>
      <c r="H122" s="124">
        <v>117526</v>
      </c>
      <c r="I122" s="124" t="s">
        <v>1203</v>
      </c>
      <c r="J122" s="124">
        <v>3610</v>
      </c>
      <c r="K122" s="232" t="s">
        <v>1204</v>
      </c>
      <c r="L122" s="232" t="s">
        <v>1205</v>
      </c>
      <c r="M122" s="232" t="s">
        <v>1206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35">
      <c r="A123" s="136">
        <v>122</v>
      </c>
      <c r="B123" s="231" t="s">
        <v>958</v>
      </c>
      <c r="C123" s="231" t="s">
        <v>1008</v>
      </c>
      <c r="D123" s="231"/>
      <c r="E123" s="124">
        <v>134</v>
      </c>
      <c r="F123" s="124">
        <v>1269</v>
      </c>
      <c r="G123" s="124" t="s">
        <v>1207</v>
      </c>
      <c r="H123" s="124">
        <v>117530</v>
      </c>
      <c r="I123" s="124" t="s">
        <v>1208</v>
      </c>
      <c r="J123" s="124">
        <v>3612</v>
      </c>
      <c r="K123" s="232" t="s">
        <v>1209</v>
      </c>
      <c r="L123" s="232" t="s">
        <v>1210</v>
      </c>
      <c r="M123" s="232" t="s">
        <v>1211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35">
      <c r="A124" s="136">
        <v>123</v>
      </c>
      <c r="B124" s="231" t="s">
        <v>958</v>
      </c>
      <c r="C124" s="231" t="s">
        <v>1008</v>
      </c>
      <c r="D124" s="231"/>
      <c r="E124" s="124">
        <v>135</v>
      </c>
      <c r="F124" s="124">
        <v>1267</v>
      </c>
      <c r="G124" s="124" t="s">
        <v>1212</v>
      </c>
      <c r="H124" s="124">
        <v>117528</v>
      </c>
      <c r="I124" s="124" t="s">
        <v>1213</v>
      </c>
      <c r="J124" s="124">
        <v>3611</v>
      </c>
      <c r="K124" s="232" t="s">
        <v>1214</v>
      </c>
      <c r="L124" s="232" t="s">
        <v>1215</v>
      </c>
      <c r="M124" s="232" t="s">
        <v>1216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35">
      <c r="A125" s="136">
        <v>124</v>
      </c>
      <c r="B125" s="231" t="s">
        <v>958</v>
      </c>
      <c r="C125" s="231" t="s">
        <v>1008</v>
      </c>
      <c r="D125" s="231" t="s">
        <v>610</v>
      </c>
      <c r="E125" s="124"/>
      <c r="F125" s="124"/>
      <c r="G125" s="124" t="s">
        <v>1217</v>
      </c>
      <c r="H125" s="124"/>
      <c r="I125" s="124" t="s">
        <v>1218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35">
      <c r="A126" s="136">
        <v>125</v>
      </c>
      <c r="B126" s="231" t="s">
        <v>958</v>
      </c>
      <c r="C126" s="231" t="s">
        <v>1008</v>
      </c>
      <c r="D126" s="231"/>
      <c r="E126" s="124"/>
      <c r="F126" s="124"/>
      <c r="G126" s="124" t="s">
        <v>1219</v>
      </c>
      <c r="H126" s="124"/>
      <c r="I126" s="124" t="s">
        <v>1219</v>
      </c>
      <c r="J126" s="124"/>
      <c r="K126" s="232"/>
      <c r="L126" s="232" t="s">
        <v>1220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35">
      <c r="A127" s="136">
        <v>126</v>
      </c>
      <c r="B127" s="231" t="s">
        <v>958</v>
      </c>
      <c r="C127" s="231" t="s">
        <v>1008</v>
      </c>
      <c r="D127" s="231" t="s">
        <v>614</v>
      </c>
      <c r="E127" s="124"/>
      <c r="F127" s="124"/>
      <c r="G127" s="124" t="s">
        <v>1221</v>
      </c>
      <c r="H127" s="124">
        <v>196366</v>
      </c>
      <c r="I127" s="124" t="s">
        <v>1222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35">
      <c r="A128" s="136">
        <v>127</v>
      </c>
      <c r="B128" s="231" t="s">
        <v>958</v>
      </c>
      <c r="C128" s="231" t="s">
        <v>1008</v>
      </c>
      <c r="D128" s="231" t="s">
        <v>614</v>
      </c>
      <c r="E128" s="124"/>
      <c r="F128" s="124"/>
      <c r="G128" s="124" t="s">
        <v>1223</v>
      </c>
      <c r="H128" s="124">
        <v>196709</v>
      </c>
      <c r="I128" s="124" t="s">
        <v>1224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35">
      <c r="A129" s="136">
        <v>128</v>
      </c>
      <c r="B129" s="240" t="s">
        <v>958</v>
      </c>
      <c r="C129" s="240" t="s">
        <v>1225</v>
      </c>
      <c r="D129" s="240" t="s">
        <v>434</v>
      </c>
      <c r="E129" s="241">
        <v>9</v>
      </c>
      <c r="F129" s="241">
        <v>883</v>
      </c>
      <c r="G129" s="241" t="s">
        <v>1226</v>
      </c>
      <c r="H129" s="241">
        <v>97947</v>
      </c>
      <c r="I129" s="241" t="s">
        <v>1227</v>
      </c>
      <c r="J129" s="241">
        <v>1742</v>
      </c>
      <c r="K129" s="242" t="s">
        <v>1228</v>
      </c>
      <c r="L129" s="242" t="s">
        <v>426</v>
      </c>
      <c r="M129" s="242" t="s">
        <v>1229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35">
      <c r="A130" s="136">
        <v>129</v>
      </c>
      <c r="B130" s="240" t="s">
        <v>958</v>
      </c>
      <c r="C130" s="240" t="s">
        <v>1225</v>
      </c>
      <c r="D130" s="240" t="s">
        <v>434</v>
      </c>
      <c r="E130" s="241">
        <v>11</v>
      </c>
      <c r="F130" s="241">
        <v>381</v>
      </c>
      <c r="G130" s="241" t="s">
        <v>1230</v>
      </c>
      <c r="H130" s="241">
        <v>89200</v>
      </c>
      <c r="I130" s="241" t="s">
        <v>1231</v>
      </c>
      <c r="J130" s="241">
        <v>946</v>
      </c>
      <c r="K130" s="242">
        <v>11</v>
      </c>
      <c r="L130" s="242" t="s">
        <v>1232</v>
      </c>
      <c r="M130" s="242" t="s">
        <v>1233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35">
      <c r="A131" s="136">
        <v>130</v>
      </c>
      <c r="B131" s="247" t="s">
        <v>958</v>
      </c>
      <c r="C131" s="247" t="s">
        <v>1225</v>
      </c>
      <c r="D131" s="247"/>
      <c r="E131" s="241">
        <v>90</v>
      </c>
      <c r="F131" s="241">
        <v>382</v>
      </c>
      <c r="G131" s="241" t="s">
        <v>1234</v>
      </c>
      <c r="H131" s="241">
        <v>111837</v>
      </c>
      <c r="I131" s="241" t="s">
        <v>1235</v>
      </c>
      <c r="J131" s="241">
        <v>3081</v>
      </c>
      <c r="K131" s="242">
        <v>32</v>
      </c>
      <c r="L131" s="242" t="s">
        <v>1236</v>
      </c>
      <c r="M131" s="242" t="s">
        <v>1237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35">
      <c r="A132" s="136">
        <v>131</v>
      </c>
      <c r="B132" s="240" t="s">
        <v>958</v>
      </c>
      <c r="C132" s="240" t="s">
        <v>1225</v>
      </c>
      <c r="D132" s="240" t="s">
        <v>434</v>
      </c>
      <c r="E132" s="241">
        <v>162</v>
      </c>
      <c r="F132" s="241">
        <v>908</v>
      </c>
      <c r="G132" s="241" t="s">
        <v>1238</v>
      </c>
      <c r="H132" s="241">
        <v>125816</v>
      </c>
      <c r="I132" s="241" t="s">
        <v>1239</v>
      </c>
      <c r="J132" s="241">
        <v>4345</v>
      </c>
      <c r="K132" s="242">
        <v>67</v>
      </c>
      <c r="L132" s="242" t="s">
        <v>1240</v>
      </c>
      <c r="M132" s="242" t="s">
        <v>1241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35">
      <c r="A133" s="136">
        <v>132</v>
      </c>
      <c r="B133" s="240" t="s">
        <v>958</v>
      </c>
      <c r="C133" s="240" t="s">
        <v>1225</v>
      </c>
      <c r="D133" s="240" t="s">
        <v>434</v>
      </c>
      <c r="E133" s="241">
        <v>21</v>
      </c>
      <c r="F133" s="241">
        <v>734</v>
      </c>
      <c r="G133" s="241" t="s">
        <v>1242</v>
      </c>
      <c r="H133" s="241">
        <v>98921</v>
      </c>
      <c r="I133" s="241" t="s">
        <v>1243</v>
      </c>
      <c r="J133" s="241">
        <v>1803</v>
      </c>
      <c r="K133" s="242" t="s">
        <v>1244</v>
      </c>
      <c r="L133" s="242" t="s">
        <v>1245</v>
      </c>
      <c r="M133" s="242" t="s">
        <v>1246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35">
      <c r="A134" s="136">
        <v>133</v>
      </c>
      <c r="B134" s="247" t="s">
        <v>958</v>
      </c>
      <c r="C134" s="247" t="s">
        <v>1225</v>
      </c>
      <c r="D134" s="247"/>
      <c r="E134" s="241">
        <v>22</v>
      </c>
      <c r="F134" s="241">
        <v>733</v>
      </c>
      <c r="G134" s="241" t="s">
        <v>1247</v>
      </c>
      <c r="H134" s="241">
        <v>134718</v>
      </c>
      <c r="I134" s="241" t="s">
        <v>1248</v>
      </c>
      <c r="J134" s="241">
        <v>1804</v>
      </c>
      <c r="K134" s="242" t="s">
        <v>1249</v>
      </c>
      <c r="L134" s="242" t="s">
        <v>1250</v>
      </c>
      <c r="M134" s="242" t="s">
        <v>1251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35">
      <c r="A135" s="136">
        <v>134</v>
      </c>
      <c r="B135" s="247" t="s">
        <v>958</v>
      </c>
      <c r="C135" s="247" t="s">
        <v>1225</v>
      </c>
      <c r="D135" s="247"/>
      <c r="E135" s="241">
        <v>23</v>
      </c>
      <c r="F135" s="241">
        <v>736</v>
      </c>
      <c r="G135" s="241" t="s">
        <v>1252</v>
      </c>
      <c r="H135" s="241">
        <v>134708</v>
      </c>
      <c r="I135" s="241" t="s">
        <v>1253</v>
      </c>
      <c r="J135" s="241">
        <v>1805</v>
      </c>
      <c r="K135" s="242" t="s">
        <v>1254</v>
      </c>
      <c r="L135" s="242" t="s">
        <v>1255</v>
      </c>
      <c r="M135" s="242" t="s">
        <v>1256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35">
      <c r="A136" s="136">
        <v>135</v>
      </c>
      <c r="B136" s="247" t="s">
        <v>958</v>
      </c>
      <c r="C136" s="247" t="s">
        <v>1225</v>
      </c>
      <c r="D136" s="247"/>
      <c r="E136" s="241">
        <v>78</v>
      </c>
      <c r="F136" s="241">
        <v>735</v>
      </c>
      <c r="G136" s="241" t="s">
        <v>1257</v>
      </c>
      <c r="H136" s="241">
        <v>98909</v>
      </c>
      <c r="I136" s="241" t="s">
        <v>1258</v>
      </c>
      <c r="J136" s="241">
        <v>1802</v>
      </c>
      <c r="K136" s="242" t="s">
        <v>1259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35">
      <c r="A137" s="136">
        <v>136</v>
      </c>
      <c r="B137" s="248" t="s">
        <v>958</v>
      </c>
      <c r="C137" s="248" t="s">
        <v>1225</v>
      </c>
      <c r="D137" s="248" t="s">
        <v>610</v>
      </c>
      <c r="E137" s="241"/>
      <c r="F137" s="241"/>
      <c r="G137" s="241" t="s">
        <v>1260</v>
      </c>
      <c r="H137" s="241"/>
      <c r="I137" s="241" t="s">
        <v>1261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35">
      <c r="A138" s="136">
        <v>137</v>
      </c>
      <c r="B138" s="249" t="s">
        <v>432</v>
      </c>
      <c r="C138" s="249" t="s">
        <v>1262</v>
      </c>
      <c r="D138" s="249" t="s">
        <v>434</v>
      </c>
      <c r="E138" s="250">
        <v>89</v>
      </c>
      <c r="F138" s="250">
        <v>1271</v>
      </c>
      <c r="G138" s="250" t="s">
        <v>1263</v>
      </c>
      <c r="H138" s="250">
        <v>92606</v>
      </c>
      <c r="I138" s="250" t="s">
        <v>1264</v>
      </c>
      <c r="J138" s="250">
        <v>1244</v>
      </c>
      <c r="K138" s="251">
        <v>31</v>
      </c>
      <c r="L138" s="251" t="s">
        <v>1265</v>
      </c>
      <c r="M138" s="251" t="s">
        <v>1266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35">
      <c r="A139" s="136">
        <v>138</v>
      </c>
      <c r="B139" s="253" t="s">
        <v>432</v>
      </c>
      <c r="C139" s="253" t="s">
        <v>1262</v>
      </c>
      <c r="D139" s="253" t="s">
        <v>434</v>
      </c>
      <c r="E139" s="250">
        <v>95</v>
      </c>
      <c r="F139" s="250">
        <v>644</v>
      </c>
      <c r="G139" s="250" t="s">
        <v>1267</v>
      </c>
      <c r="H139" s="250">
        <v>192361</v>
      </c>
      <c r="I139" s="250" t="s">
        <v>1268</v>
      </c>
      <c r="J139" s="250">
        <v>8703</v>
      </c>
      <c r="K139" s="251">
        <v>36</v>
      </c>
      <c r="L139" s="251" t="s">
        <v>1269</v>
      </c>
      <c r="M139" s="251" t="s">
        <v>1270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35">
      <c r="A140" s="136">
        <v>139</v>
      </c>
      <c r="B140" s="255" t="s">
        <v>432</v>
      </c>
      <c r="C140" s="255" t="s">
        <v>1262</v>
      </c>
      <c r="D140" s="255"/>
      <c r="E140" s="250">
        <v>24</v>
      </c>
      <c r="F140" s="250">
        <v>1311</v>
      </c>
      <c r="G140" s="250" t="s">
        <v>1271</v>
      </c>
      <c r="H140" s="250">
        <v>142031</v>
      </c>
      <c r="I140" s="250" t="s">
        <v>1272</v>
      </c>
      <c r="J140" s="250">
        <v>4562</v>
      </c>
      <c r="K140" s="251" t="s">
        <v>1273</v>
      </c>
      <c r="L140" s="251" t="s">
        <v>1274</v>
      </c>
      <c r="M140" s="251" t="s">
        <v>1275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35">
      <c r="A141" s="136">
        <v>140</v>
      </c>
      <c r="B141" s="255" t="s">
        <v>432</v>
      </c>
      <c r="C141" s="255" t="s">
        <v>1262</v>
      </c>
      <c r="D141" s="255"/>
      <c r="E141" s="250">
        <v>25</v>
      </c>
      <c r="F141" s="250">
        <v>1314</v>
      </c>
      <c r="G141" s="250" t="s">
        <v>1276</v>
      </c>
      <c r="H141" s="250">
        <v>128171</v>
      </c>
      <c r="I141" s="250" t="s">
        <v>1277</v>
      </c>
      <c r="J141" s="250">
        <v>4563</v>
      </c>
      <c r="K141" s="251" t="s">
        <v>1278</v>
      </c>
      <c r="L141" s="251" t="s">
        <v>1279</v>
      </c>
      <c r="M141" s="251" t="s">
        <v>1280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35">
      <c r="A142" s="136">
        <v>141</v>
      </c>
      <c r="B142" s="255" t="s">
        <v>432</v>
      </c>
      <c r="C142" s="255" t="s">
        <v>1262</v>
      </c>
      <c r="D142" s="255"/>
      <c r="E142" s="250">
        <v>26</v>
      </c>
      <c r="F142" s="250">
        <v>1312</v>
      </c>
      <c r="G142" s="250" t="s">
        <v>1281</v>
      </c>
      <c r="H142" s="250">
        <v>142029</v>
      </c>
      <c r="I142" s="250" t="s">
        <v>1282</v>
      </c>
      <c r="J142" s="250">
        <v>4564</v>
      </c>
      <c r="K142" s="251" t="s">
        <v>1283</v>
      </c>
      <c r="L142" s="251" t="s">
        <v>1284</v>
      </c>
      <c r="M142" s="251" t="s">
        <v>1285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35">
      <c r="A143" s="136">
        <v>142</v>
      </c>
      <c r="B143" s="255" t="s">
        <v>432</v>
      </c>
      <c r="C143" s="255" t="s">
        <v>1262</v>
      </c>
      <c r="D143" s="255"/>
      <c r="E143" s="250">
        <v>113</v>
      </c>
      <c r="F143" s="250">
        <v>224</v>
      </c>
      <c r="G143" s="250" t="s">
        <v>1286</v>
      </c>
      <c r="H143" s="250">
        <v>96659</v>
      </c>
      <c r="I143" s="250" t="s">
        <v>1287</v>
      </c>
      <c r="J143" s="250">
        <v>1582</v>
      </c>
      <c r="K143" s="251" t="s">
        <v>1288</v>
      </c>
      <c r="L143" s="251" t="s">
        <v>1289</v>
      </c>
      <c r="M143" s="251" t="s">
        <v>1290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35">
      <c r="A144" s="136">
        <v>143</v>
      </c>
      <c r="B144" s="256" t="s">
        <v>432</v>
      </c>
      <c r="C144" s="256" t="s">
        <v>1262</v>
      </c>
      <c r="D144" s="256"/>
      <c r="E144" s="250">
        <v>137</v>
      </c>
      <c r="F144" s="250">
        <v>1908</v>
      </c>
      <c r="G144" s="250" t="s">
        <v>1291</v>
      </c>
      <c r="H144" s="250">
        <v>120717</v>
      </c>
      <c r="I144" s="250" t="s">
        <v>1292</v>
      </c>
      <c r="J144" s="250">
        <v>3815</v>
      </c>
      <c r="K144" s="251" t="s">
        <v>1293</v>
      </c>
      <c r="L144" s="251" t="s">
        <v>1294</v>
      </c>
      <c r="M144" s="251" t="s">
        <v>1295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35">
      <c r="A145" s="136">
        <v>144</v>
      </c>
      <c r="B145" s="256" t="s">
        <v>432</v>
      </c>
      <c r="C145" s="256" t="s">
        <v>1262</v>
      </c>
      <c r="D145" s="256"/>
      <c r="E145" s="250">
        <v>138</v>
      </c>
      <c r="F145" s="250">
        <v>1907</v>
      </c>
      <c r="G145" s="250" t="s">
        <v>1296</v>
      </c>
      <c r="H145" s="250">
        <v>120720</v>
      </c>
      <c r="I145" s="250" t="s">
        <v>1297</v>
      </c>
      <c r="J145" s="250">
        <v>3816</v>
      </c>
      <c r="K145" s="251" t="s">
        <v>1298</v>
      </c>
      <c r="L145" s="251" t="s">
        <v>1299</v>
      </c>
      <c r="M145" s="251" t="s">
        <v>1300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35">
      <c r="A146" s="136">
        <v>145</v>
      </c>
      <c r="B146" s="256" t="s">
        <v>432</v>
      </c>
      <c r="C146" s="256" t="s">
        <v>1262</v>
      </c>
      <c r="D146" s="256" t="s">
        <v>610</v>
      </c>
      <c r="E146" s="250"/>
      <c r="F146" s="250"/>
      <c r="G146" s="250" t="s">
        <v>1301</v>
      </c>
      <c r="H146" s="250"/>
      <c r="I146" s="250" t="s">
        <v>1302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35">
      <c r="A147" s="136">
        <v>146</v>
      </c>
      <c r="B147" s="253" t="s">
        <v>432</v>
      </c>
      <c r="C147" s="253" t="s">
        <v>1262</v>
      </c>
      <c r="D147" s="253" t="s">
        <v>434</v>
      </c>
      <c r="E147" s="250"/>
      <c r="F147" s="250"/>
      <c r="G147" s="250" t="s">
        <v>1303</v>
      </c>
      <c r="H147" s="250">
        <v>198789</v>
      </c>
      <c r="I147" s="257" t="s">
        <v>1304</v>
      </c>
      <c r="J147" s="250"/>
      <c r="K147" s="251"/>
      <c r="L147" s="251" t="s">
        <v>1305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35">
      <c r="A148" s="136">
        <v>147</v>
      </c>
      <c r="B148" s="154" t="s">
        <v>432</v>
      </c>
      <c r="C148" s="154" t="s">
        <v>433</v>
      </c>
      <c r="D148" s="154" t="s">
        <v>434</v>
      </c>
      <c r="E148" s="139">
        <v>17</v>
      </c>
      <c r="F148" s="139">
        <v>1653</v>
      </c>
      <c r="G148" s="139" t="s">
        <v>1306</v>
      </c>
      <c r="H148" s="139">
        <v>117860</v>
      </c>
      <c r="I148" s="139" t="s">
        <v>1307</v>
      </c>
      <c r="J148" s="139">
        <v>3647</v>
      </c>
      <c r="K148" s="140">
        <v>14</v>
      </c>
      <c r="L148" s="140" t="s">
        <v>1308</v>
      </c>
      <c r="M148" s="140" t="s">
        <v>1309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35">
      <c r="A149" s="136">
        <v>148</v>
      </c>
      <c r="B149" s="149" t="s">
        <v>432</v>
      </c>
      <c r="C149" s="149" t="s">
        <v>433</v>
      </c>
      <c r="D149" s="149" t="s">
        <v>434</v>
      </c>
      <c r="E149" s="139">
        <v>27</v>
      </c>
      <c r="F149" s="139">
        <v>1404</v>
      </c>
      <c r="G149" s="139" t="s">
        <v>1310</v>
      </c>
      <c r="H149" s="139"/>
      <c r="I149" s="139"/>
      <c r="J149" s="139">
        <v>4898</v>
      </c>
      <c r="K149" s="140">
        <v>19</v>
      </c>
      <c r="L149" s="140" t="s">
        <v>1311</v>
      </c>
      <c r="M149" s="140" t="s">
        <v>1312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35">
      <c r="A150" s="136">
        <v>149</v>
      </c>
      <c r="B150" s="154" t="s">
        <v>432</v>
      </c>
      <c r="C150" s="154" t="s">
        <v>433</v>
      </c>
      <c r="D150" s="154" t="s">
        <v>434</v>
      </c>
      <c r="E150" s="139">
        <v>52</v>
      </c>
      <c r="F150" s="139">
        <v>1964</v>
      </c>
      <c r="G150" s="139" t="s">
        <v>1313</v>
      </c>
      <c r="H150" s="139">
        <v>115156</v>
      </c>
      <c r="I150" s="139" t="s">
        <v>1314</v>
      </c>
      <c r="J150" s="139">
        <v>3407</v>
      </c>
      <c r="K150" s="140">
        <v>24</v>
      </c>
      <c r="L150" s="140" t="s">
        <v>1315</v>
      </c>
      <c r="M150" s="140" t="s">
        <v>1316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35">
      <c r="A151" s="136">
        <v>150</v>
      </c>
      <c r="B151" s="151" t="s">
        <v>432</v>
      </c>
      <c r="C151" s="151" t="s">
        <v>433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1317</v>
      </c>
      <c r="J151" s="139">
        <v>160</v>
      </c>
      <c r="K151" s="140">
        <v>37</v>
      </c>
      <c r="L151" s="140" t="s">
        <v>1318</v>
      </c>
      <c r="M151" s="140" t="s">
        <v>1319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35">
      <c r="A152" s="136">
        <v>151</v>
      </c>
      <c r="B152" s="151" t="s">
        <v>432</v>
      </c>
      <c r="C152" s="151" t="s">
        <v>433</v>
      </c>
      <c r="D152" s="151"/>
      <c r="E152" s="139">
        <v>100</v>
      </c>
      <c r="F152" s="139">
        <v>96</v>
      </c>
      <c r="G152" s="139" t="s">
        <v>1320</v>
      </c>
      <c r="H152" s="139">
        <v>83481</v>
      </c>
      <c r="I152" s="139" t="s">
        <v>1321</v>
      </c>
      <c r="J152" s="139">
        <v>352</v>
      </c>
      <c r="K152" s="140">
        <v>40</v>
      </c>
      <c r="L152" s="140" t="s">
        <v>1322</v>
      </c>
      <c r="M152" s="140" t="s">
        <v>1323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35">
      <c r="A153" s="136">
        <v>152</v>
      </c>
      <c r="B153" s="147" t="s">
        <v>432</v>
      </c>
      <c r="C153" s="147" t="s">
        <v>433</v>
      </c>
      <c r="D153" s="147"/>
      <c r="E153" s="139">
        <v>56</v>
      </c>
      <c r="F153" s="139">
        <v>1746</v>
      </c>
      <c r="G153" s="139" t="s">
        <v>1324</v>
      </c>
      <c r="H153" s="139">
        <v>120246</v>
      </c>
      <c r="I153" s="139" t="s">
        <v>1325</v>
      </c>
      <c r="J153" s="139">
        <v>3798</v>
      </c>
      <c r="K153" s="140" t="s">
        <v>1326</v>
      </c>
      <c r="L153" s="140" t="s">
        <v>1327</v>
      </c>
      <c r="M153" s="140" t="s">
        <v>1328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35">
      <c r="A154" s="136">
        <v>153</v>
      </c>
      <c r="B154" s="147" t="s">
        <v>432</v>
      </c>
      <c r="C154" s="147" t="s">
        <v>433</v>
      </c>
      <c r="D154" s="147"/>
      <c r="E154" s="139">
        <v>57</v>
      </c>
      <c r="F154" s="139">
        <v>1743</v>
      </c>
      <c r="G154" s="139" t="s">
        <v>1329</v>
      </c>
      <c r="H154" s="139">
        <v>120163</v>
      </c>
      <c r="I154" s="139" t="s">
        <v>1330</v>
      </c>
      <c r="J154" s="139">
        <v>3790</v>
      </c>
      <c r="K154" s="140" t="s">
        <v>1331</v>
      </c>
      <c r="L154" s="140" t="s">
        <v>1332</v>
      </c>
      <c r="M154" s="140" t="s">
        <v>1333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35">
      <c r="A155" s="136">
        <v>154</v>
      </c>
      <c r="B155" s="138" t="s">
        <v>432</v>
      </c>
      <c r="C155" s="138" t="s">
        <v>433</v>
      </c>
      <c r="D155" s="138"/>
      <c r="E155" s="139">
        <v>12</v>
      </c>
      <c r="F155" s="139">
        <v>201</v>
      </c>
      <c r="G155" s="139" t="s">
        <v>1334</v>
      </c>
      <c r="H155" s="139">
        <v>85904</v>
      </c>
      <c r="I155" s="139" t="s">
        <v>1335</v>
      </c>
      <c r="J155" s="139">
        <v>599</v>
      </c>
      <c r="K155" s="140" t="s">
        <v>1336</v>
      </c>
      <c r="L155" s="140" t="s">
        <v>1337</v>
      </c>
      <c r="M155" s="140" t="s">
        <v>1338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35">
      <c r="A156" s="136">
        <v>155</v>
      </c>
      <c r="B156" s="138" t="s">
        <v>432</v>
      </c>
      <c r="C156" s="138" t="s">
        <v>433</v>
      </c>
      <c r="D156" s="138"/>
      <c r="E156" s="139">
        <v>13</v>
      </c>
      <c r="F156" s="139">
        <v>202</v>
      </c>
      <c r="G156" s="139" t="s">
        <v>1339</v>
      </c>
      <c r="H156" s="139">
        <v>85903</v>
      </c>
      <c r="I156" s="139" t="s">
        <v>1340</v>
      </c>
      <c r="J156" s="139">
        <v>600</v>
      </c>
      <c r="K156" s="140" t="s">
        <v>1341</v>
      </c>
      <c r="L156" s="140" t="s">
        <v>1342</v>
      </c>
      <c r="M156" s="140" t="s">
        <v>1343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35">
      <c r="A157" s="136">
        <v>156</v>
      </c>
      <c r="B157" s="138" t="s">
        <v>432</v>
      </c>
      <c r="C157" s="138" t="s">
        <v>433</v>
      </c>
      <c r="D157" s="138"/>
      <c r="E157" s="139">
        <v>14</v>
      </c>
      <c r="F157" s="139">
        <v>152</v>
      </c>
      <c r="G157" s="139" t="s">
        <v>1344</v>
      </c>
      <c r="H157" s="139">
        <v>81570</v>
      </c>
      <c r="I157" s="139" t="s">
        <v>1345</v>
      </c>
      <c r="J157" s="139">
        <v>159</v>
      </c>
      <c r="K157" s="140" t="s">
        <v>1346</v>
      </c>
      <c r="L157" s="140" t="s">
        <v>1347</v>
      </c>
      <c r="M157" s="140" t="s">
        <v>1348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35">
      <c r="A158" s="136">
        <v>157</v>
      </c>
      <c r="B158" s="138" t="s">
        <v>432</v>
      </c>
      <c r="C158" s="138" t="s">
        <v>433</v>
      </c>
      <c r="D158" s="138"/>
      <c r="E158" s="139">
        <v>15</v>
      </c>
      <c r="F158" s="139">
        <v>153</v>
      </c>
      <c r="G158" s="139" t="s">
        <v>1349</v>
      </c>
      <c r="H158" s="139">
        <v>81567</v>
      </c>
      <c r="I158" s="139" t="s">
        <v>1350</v>
      </c>
      <c r="J158" s="139">
        <v>157</v>
      </c>
      <c r="K158" s="140" t="s">
        <v>1351</v>
      </c>
      <c r="L158" s="140" t="s">
        <v>1352</v>
      </c>
      <c r="M158" s="140" t="s">
        <v>1353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35">
      <c r="A159" s="136">
        <v>158</v>
      </c>
      <c r="B159" s="154" t="s">
        <v>432</v>
      </c>
      <c r="C159" s="154" t="s">
        <v>433</v>
      </c>
      <c r="D159" s="154" t="s">
        <v>434</v>
      </c>
      <c r="E159" s="139">
        <v>16</v>
      </c>
      <c r="F159" s="139">
        <v>155</v>
      </c>
      <c r="G159" s="139" t="s">
        <v>1354</v>
      </c>
      <c r="H159" s="139">
        <v>81569</v>
      </c>
      <c r="I159" s="139" t="s">
        <v>1355</v>
      </c>
      <c r="J159" s="139">
        <v>158</v>
      </c>
      <c r="K159" s="140" t="s">
        <v>1356</v>
      </c>
      <c r="L159" s="140" t="s">
        <v>1357</v>
      </c>
      <c r="M159" s="140" t="s">
        <v>1358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35">
      <c r="A160" s="136"/>
      <c r="B160" s="154"/>
      <c r="C160" s="138" t="s">
        <v>433</v>
      </c>
      <c r="D160" s="154"/>
      <c r="E160" s="139"/>
      <c r="F160" s="139"/>
      <c r="G160" s="139" t="s">
        <v>1359</v>
      </c>
      <c r="H160" s="139"/>
      <c r="I160" s="139"/>
      <c r="J160" s="139"/>
      <c r="K160" s="140" t="s">
        <v>1360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35">
      <c r="A161" s="136">
        <v>159</v>
      </c>
      <c r="B161" s="138" t="s">
        <v>432</v>
      </c>
      <c r="C161" s="138" t="s">
        <v>433</v>
      </c>
      <c r="D161" s="138" t="s">
        <v>434</v>
      </c>
      <c r="E161" s="139">
        <v>29</v>
      </c>
      <c r="F161" s="139">
        <v>1938</v>
      </c>
      <c r="G161" s="139" t="s">
        <v>435</v>
      </c>
      <c r="H161" s="139">
        <v>126628</v>
      </c>
      <c r="I161" s="139" t="s">
        <v>436</v>
      </c>
      <c r="J161" s="139">
        <v>4415</v>
      </c>
      <c r="K161" s="140" t="s">
        <v>437</v>
      </c>
      <c r="L161" s="140" t="s">
        <v>438</v>
      </c>
      <c r="M161" s="140" t="s">
        <v>439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35">
      <c r="A162" s="136">
        <v>160</v>
      </c>
      <c r="B162" s="138" t="s">
        <v>432</v>
      </c>
      <c r="C162" s="138" t="s">
        <v>433</v>
      </c>
      <c r="D162" s="138"/>
      <c r="E162" s="139">
        <v>30</v>
      </c>
      <c r="F162" s="139">
        <v>1940</v>
      </c>
      <c r="G162" s="139" t="s">
        <v>440</v>
      </c>
      <c r="H162" s="139">
        <v>161014</v>
      </c>
      <c r="I162" s="139" t="s">
        <v>441</v>
      </c>
      <c r="J162" s="139">
        <v>4419</v>
      </c>
      <c r="K162" s="140" t="s">
        <v>442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35">
      <c r="A163" s="136">
        <v>161</v>
      </c>
      <c r="B163" s="138" t="s">
        <v>432</v>
      </c>
      <c r="C163" s="138" t="s">
        <v>433</v>
      </c>
      <c r="D163" s="138"/>
      <c r="E163" s="139">
        <v>43</v>
      </c>
      <c r="F163" s="139">
        <v>713</v>
      </c>
      <c r="G163" s="139" t="s">
        <v>443</v>
      </c>
      <c r="H163" s="139">
        <v>98653</v>
      </c>
      <c r="I163" s="139" t="s">
        <v>444</v>
      </c>
      <c r="J163" s="139">
        <v>1783</v>
      </c>
      <c r="K163" s="140" t="s">
        <v>445</v>
      </c>
      <c r="L163" s="140" t="s">
        <v>446</v>
      </c>
      <c r="M163" s="140" t="s">
        <v>447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35">
      <c r="A164" s="136">
        <v>162</v>
      </c>
      <c r="B164" s="147" t="s">
        <v>432</v>
      </c>
      <c r="C164" s="147" t="s">
        <v>433</v>
      </c>
      <c r="D164" s="147"/>
      <c r="E164" s="139">
        <v>53</v>
      </c>
      <c r="F164" s="139">
        <v>1747</v>
      </c>
      <c r="G164" s="139" t="s">
        <v>448</v>
      </c>
      <c r="H164" s="139">
        <v>119915</v>
      </c>
      <c r="I164" s="139" t="s">
        <v>449</v>
      </c>
      <c r="J164" s="139">
        <v>3770</v>
      </c>
      <c r="K164" s="140" t="s">
        <v>450</v>
      </c>
      <c r="L164" s="140" t="s">
        <v>451</v>
      </c>
      <c r="M164" s="140" t="s">
        <v>452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35">
      <c r="A165" s="136">
        <v>163</v>
      </c>
      <c r="B165" s="147" t="s">
        <v>432</v>
      </c>
      <c r="C165" s="147" t="s">
        <v>433</v>
      </c>
      <c r="D165" s="147"/>
      <c r="E165" s="139">
        <v>54</v>
      </c>
      <c r="F165" s="139">
        <v>1749</v>
      </c>
      <c r="G165" s="139" t="s">
        <v>453</v>
      </c>
      <c r="H165" s="139">
        <v>119991</v>
      </c>
      <c r="I165" s="139" t="s">
        <v>454</v>
      </c>
      <c r="J165" s="139">
        <v>3774</v>
      </c>
      <c r="K165" s="140" t="s">
        <v>455</v>
      </c>
      <c r="L165" s="140" t="s">
        <v>456</v>
      </c>
      <c r="M165" s="140" t="s">
        <v>457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35">
      <c r="A166" s="136">
        <v>164</v>
      </c>
      <c r="B166" s="147" t="s">
        <v>432</v>
      </c>
      <c r="C166" s="147" t="s">
        <v>433</v>
      </c>
      <c r="D166" s="147"/>
      <c r="E166" s="139">
        <v>55</v>
      </c>
      <c r="F166" s="139">
        <v>1752</v>
      </c>
      <c r="G166" s="139" t="s">
        <v>458</v>
      </c>
      <c r="H166" s="139">
        <v>140449</v>
      </c>
      <c r="I166" s="139" t="s">
        <v>459</v>
      </c>
      <c r="J166" s="139">
        <v>3784</v>
      </c>
      <c r="K166" s="140" t="s">
        <v>460</v>
      </c>
      <c r="L166" s="140" t="s">
        <v>461</v>
      </c>
      <c r="M166" s="140" t="s">
        <v>462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35">
      <c r="A167" s="136">
        <v>165</v>
      </c>
      <c r="B167" s="147" t="s">
        <v>432</v>
      </c>
      <c r="C167" s="147" t="s">
        <v>433</v>
      </c>
      <c r="D167" s="147"/>
      <c r="E167" s="139">
        <v>58</v>
      </c>
      <c r="F167" s="139">
        <v>1753</v>
      </c>
      <c r="G167" s="139" t="s">
        <v>463</v>
      </c>
      <c r="H167" s="139">
        <v>120009</v>
      </c>
      <c r="I167" s="139" t="s">
        <v>464</v>
      </c>
      <c r="J167" s="139">
        <v>3776</v>
      </c>
      <c r="K167" s="140" t="s">
        <v>465</v>
      </c>
      <c r="L167" s="140" t="s">
        <v>466</v>
      </c>
      <c r="M167" s="140" t="s">
        <v>467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35">
      <c r="A168" s="136">
        <v>166</v>
      </c>
      <c r="B168" s="147" t="s">
        <v>432</v>
      </c>
      <c r="C168" s="147" t="s">
        <v>433</v>
      </c>
      <c r="D168" s="147"/>
      <c r="E168" s="139">
        <v>59</v>
      </c>
      <c r="F168" s="139">
        <v>1748</v>
      </c>
      <c r="G168" s="139" t="s">
        <v>468</v>
      </c>
      <c r="H168" s="139">
        <v>120040</v>
      </c>
      <c r="I168" s="139" t="s">
        <v>469</v>
      </c>
      <c r="J168" s="139">
        <v>3778</v>
      </c>
      <c r="K168" s="140" t="s">
        <v>470</v>
      </c>
      <c r="L168" s="140" t="s">
        <v>471</v>
      </c>
      <c r="M168" s="140" t="s">
        <v>472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35">
      <c r="A169" s="136">
        <v>167</v>
      </c>
      <c r="B169" s="147" t="s">
        <v>432</v>
      </c>
      <c r="C169" s="147" t="s">
        <v>433</v>
      </c>
      <c r="D169" s="147"/>
      <c r="E169" s="139">
        <v>60</v>
      </c>
      <c r="F169" s="139">
        <v>1756</v>
      </c>
      <c r="G169" s="139" t="s">
        <v>473</v>
      </c>
      <c r="H169" s="139">
        <v>119977</v>
      </c>
      <c r="I169" s="139" t="s">
        <v>474</v>
      </c>
      <c r="J169" s="139">
        <v>3773</v>
      </c>
      <c r="K169" s="140" t="s">
        <v>475</v>
      </c>
      <c r="L169" s="140" t="s">
        <v>476</v>
      </c>
      <c r="M169" s="140" t="s">
        <v>477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35">
      <c r="A170" s="136">
        <v>168</v>
      </c>
      <c r="B170" s="147" t="s">
        <v>432</v>
      </c>
      <c r="C170" s="147" t="s">
        <v>433</v>
      </c>
      <c r="D170" s="147"/>
      <c r="E170" s="139">
        <v>61</v>
      </c>
      <c r="F170" s="139">
        <v>1758</v>
      </c>
      <c r="G170" s="139" t="s">
        <v>478</v>
      </c>
      <c r="H170" s="139">
        <v>120161</v>
      </c>
      <c r="I170" s="139" t="s">
        <v>479</v>
      </c>
      <c r="J170" s="139">
        <v>3789</v>
      </c>
      <c r="K170" s="140" t="s">
        <v>480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35">
      <c r="A171" s="136">
        <v>169</v>
      </c>
      <c r="B171" s="147" t="s">
        <v>432</v>
      </c>
      <c r="C171" s="147" t="s">
        <v>433</v>
      </c>
      <c r="D171" s="147"/>
      <c r="E171" s="139">
        <v>62</v>
      </c>
      <c r="F171" s="139">
        <v>1762</v>
      </c>
      <c r="G171" s="139" t="s">
        <v>481</v>
      </c>
      <c r="H171" s="139">
        <v>119948</v>
      </c>
      <c r="I171" s="139" t="s">
        <v>482</v>
      </c>
      <c r="J171" s="139">
        <v>4833</v>
      </c>
      <c r="K171" s="140" t="s">
        <v>483</v>
      </c>
      <c r="L171" s="140" t="s">
        <v>484</v>
      </c>
      <c r="M171" s="140" t="s">
        <v>485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35">
      <c r="A172" s="136">
        <v>170</v>
      </c>
      <c r="B172" s="147" t="s">
        <v>432</v>
      </c>
      <c r="C172" s="147" t="s">
        <v>433</v>
      </c>
      <c r="D172" s="147"/>
      <c r="E172" s="139">
        <v>63</v>
      </c>
      <c r="F172" s="139">
        <v>1751</v>
      </c>
      <c r="G172" s="139" t="s">
        <v>486</v>
      </c>
      <c r="H172" s="139">
        <v>120260</v>
      </c>
      <c r="I172" s="139" t="s">
        <v>487</v>
      </c>
      <c r="J172" s="139">
        <v>3799</v>
      </c>
      <c r="K172" s="140" t="s">
        <v>488</v>
      </c>
      <c r="L172" s="140" t="s">
        <v>489</v>
      </c>
      <c r="M172" s="140" t="s">
        <v>490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35">
      <c r="A173" s="136">
        <v>171</v>
      </c>
      <c r="B173" s="147" t="s">
        <v>432</v>
      </c>
      <c r="C173" s="147" t="s">
        <v>433</v>
      </c>
      <c r="D173" s="147"/>
      <c r="E173" s="139">
        <v>64</v>
      </c>
      <c r="F173" s="139">
        <v>1761</v>
      </c>
      <c r="G173" s="139" t="s">
        <v>491</v>
      </c>
      <c r="H173" s="139">
        <v>120512</v>
      </c>
      <c r="I173" s="139" t="s">
        <v>492</v>
      </c>
      <c r="J173" s="139">
        <v>3797</v>
      </c>
      <c r="K173" s="140" t="s">
        <v>493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35">
      <c r="A174" s="136">
        <v>172</v>
      </c>
      <c r="B174" s="138" t="s">
        <v>432</v>
      </c>
      <c r="C174" s="138" t="s">
        <v>433</v>
      </c>
      <c r="D174" s="138"/>
      <c r="E174" s="139">
        <v>71</v>
      </c>
      <c r="F174" s="139">
        <v>158</v>
      </c>
      <c r="G174" s="139" t="s">
        <v>494</v>
      </c>
      <c r="H174" s="139"/>
      <c r="I174" s="139"/>
      <c r="J174" s="139">
        <v>4899</v>
      </c>
      <c r="K174" s="140" t="s">
        <v>495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35">
      <c r="A175" s="136">
        <v>173</v>
      </c>
      <c r="B175" s="138" t="s">
        <v>432</v>
      </c>
      <c r="C175" s="138" t="s">
        <v>433</v>
      </c>
      <c r="D175" s="138"/>
      <c r="E175" s="139">
        <v>72</v>
      </c>
      <c r="F175" s="139">
        <v>36</v>
      </c>
      <c r="G175" s="139" t="s">
        <v>496</v>
      </c>
      <c r="H175" s="139">
        <v>80824</v>
      </c>
      <c r="I175" s="139" t="s">
        <v>497</v>
      </c>
      <c r="J175" s="139">
        <v>84</v>
      </c>
      <c r="K175" s="140" t="s">
        <v>498</v>
      </c>
      <c r="L175" s="140" t="s">
        <v>499</v>
      </c>
      <c r="M175" s="140" t="s">
        <v>500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35">
      <c r="A176" s="136">
        <v>174</v>
      </c>
      <c r="B176" s="138" t="s">
        <v>432</v>
      </c>
      <c r="C176" s="138" t="s">
        <v>433</v>
      </c>
      <c r="D176" s="138"/>
      <c r="E176" s="139">
        <v>73</v>
      </c>
      <c r="F176" s="139">
        <v>327</v>
      </c>
      <c r="G176" s="139" t="s">
        <v>501</v>
      </c>
      <c r="H176" s="139">
        <v>447038</v>
      </c>
      <c r="I176" s="139" t="s">
        <v>502</v>
      </c>
      <c r="J176" s="139">
        <v>1034</v>
      </c>
      <c r="K176" s="140" t="s">
        <v>503</v>
      </c>
      <c r="L176" s="140" t="s">
        <v>504</v>
      </c>
      <c r="M176" s="140" t="s">
        <v>505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35">
      <c r="A177" s="136">
        <v>175</v>
      </c>
      <c r="B177" s="138" t="s">
        <v>432</v>
      </c>
      <c r="C177" s="138" t="s">
        <v>433</v>
      </c>
      <c r="D177" s="138"/>
      <c r="E177" s="139">
        <v>76</v>
      </c>
      <c r="F177" s="139">
        <v>331</v>
      </c>
      <c r="G177" s="139" t="s">
        <v>506</v>
      </c>
      <c r="H177" s="139">
        <v>89323</v>
      </c>
      <c r="I177" s="139" t="s">
        <v>507</v>
      </c>
      <c r="J177" s="139">
        <v>956</v>
      </c>
      <c r="K177" s="140" t="s">
        <v>508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35">
      <c r="A178" s="136">
        <v>176</v>
      </c>
      <c r="B178" s="138" t="s">
        <v>432</v>
      </c>
      <c r="C178" s="138" t="s">
        <v>433</v>
      </c>
      <c r="D178" s="138"/>
      <c r="E178" s="139">
        <v>79</v>
      </c>
      <c r="F178" s="139">
        <v>717</v>
      </c>
      <c r="G178" s="139" t="s">
        <v>509</v>
      </c>
      <c r="H178" s="139">
        <v>89308</v>
      </c>
      <c r="I178" s="139" t="s">
        <v>510</v>
      </c>
      <c r="J178" s="139">
        <v>4835</v>
      </c>
      <c r="K178" s="140" t="s">
        <v>511</v>
      </c>
      <c r="L178" s="140" t="s">
        <v>512</v>
      </c>
      <c r="M178" s="140" t="s">
        <v>513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35">
      <c r="A179" s="136">
        <v>177</v>
      </c>
      <c r="B179" s="138" t="s">
        <v>432</v>
      </c>
      <c r="C179" s="138" t="s">
        <v>433</v>
      </c>
      <c r="D179" s="138"/>
      <c r="E179" s="139">
        <v>80</v>
      </c>
      <c r="F179" s="139">
        <v>1111</v>
      </c>
      <c r="G179" s="139" t="s">
        <v>514</v>
      </c>
      <c r="H179" s="139">
        <v>106361</v>
      </c>
      <c r="I179" s="139" t="s">
        <v>515</v>
      </c>
      <c r="J179" s="139">
        <v>4813</v>
      </c>
      <c r="K179" s="140" t="s">
        <v>516</v>
      </c>
      <c r="L179" s="140" t="s">
        <v>517</v>
      </c>
      <c r="M179" s="140" t="s">
        <v>518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35">
      <c r="A180" s="136">
        <v>178</v>
      </c>
      <c r="B180" s="138" t="s">
        <v>432</v>
      </c>
      <c r="C180" s="138" t="s">
        <v>433</v>
      </c>
      <c r="D180" s="138"/>
      <c r="E180" s="139">
        <v>81</v>
      </c>
      <c r="F180" s="139">
        <v>1167</v>
      </c>
      <c r="G180" s="139" t="s">
        <v>519</v>
      </c>
      <c r="H180" s="139">
        <v>80334</v>
      </c>
      <c r="I180" s="139" t="s">
        <v>520</v>
      </c>
      <c r="J180" s="139">
        <v>54</v>
      </c>
      <c r="K180" s="140" t="s">
        <v>521</v>
      </c>
      <c r="L180" s="140" t="s">
        <v>522</v>
      </c>
      <c r="M180" s="140" t="s">
        <v>523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35">
      <c r="A181" s="136">
        <v>179</v>
      </c>
      <c r="B181" s="147" t="s">
        <v>432</v>
      </c>
      <c r="C181" s="147" t="s">
        <v>433</v>
      </c>
      <c r="D181" s="147"/>
      <c r="E181" s="139">
        <v>82</v>
      </c>
      <c r="F181" s="139">
        <v>1209</v>
      </c>
      <c r="G181" s="139" t="s">
        <v>524</v>
      </c>
      <c r="H181" s="139">
        <v>79693</v>
      </c>
      <c r="I181" s="139" t="s">
        <v>525</v>
      </c>
      <c r="J181" s="139">
        <v>4</v>
      </c>
      <c r="K181" s="140" t="s">
        <v>526</v>
      </c>
      <c r="L181" s="140" t="s">
        <v>527</v>
      </c>
      <c r="M181" s="140" t="s">
        <v>528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35">
      <c r="A182" s="136">
        <v>180</v>
      </c>
      <c r="B182" s="147" t="s">
        <v>432</v>
      </c>
      <c r="C182" s="147" t="s">
        <v>433</v>
      </c>
      <c r="D182" s="147"/>
      <c r="E182" s="139">
        <v>83</v>
      </c>
      <c r="F182" s="139">
        <v>1471</v>
      </c>
      <c r="G182" s="139" t="s">
        <v>529</v>
      </c>
      <c r="H182" s="139">
        <v>95048</v>
      </c>
      <c r="I182" s="139" t="s">
        <v>530</v>
      </c>
      <c r="J182" s="139">
        <v>1456</v>
      </c>
      <c r="K182" s="140" t="s">
        <v>531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35">
      <c r="A183" s="136">
        <v>181</v>
      </c>
      <c r="B183" s="138" t="s">
        <v>432</v>
      </c>
      <c r="C183" s="138" t="s">
        <v>433</v>
      </c>
      <c r="D183" s="138"/>
      <c r="E183" s="139">
        <v>85</v>
      </c>
      <c r="F183" s="139">
        <v>1459</v>
      </c>
      <c r="G183" s="139" t="s">
        <v>532</v>
      </c>
      <c r="H183" s="139">
        <v>113750</v>
      </c>
      <c r="I183" s="139" t="s">
        <v>533</v>
      </c>
      <c r="J183" s="139">
        <v>3295</v>
      </c>
      <c r="K183" s="140" t="s">
        <v>534</v>
      </c>
      <c r="L183" s="140" t="s">
        <v>535</v>
      </c>
      <c r="M183" s="140" t="s">
        <v>536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35">
      <c r="A184" s="136">
        <v>182</v>
      </c>
      <c r="B184" s="138" t="s">
        <v>432</v>
      </c>
      <c r="C184" s="138" t="s">
        <v>433</v>
      </c>
      <c r="D184" s="138"/>
      <c r="E184" s="139">
        <v>86</v>
      </c>
      <c r="F184" s="139">
        <v>1939</v>
      </c>
      <c r="G184" s="139" t="s">
        <v>537</v>
      </c>
      <c r="H184" s="139">
        <v>160932</v>
      </c>
      <c r="I184" s="139" t="s">
        <v>538</v>
      </c>
      <c r="J184" s="139">
        <v>4414</v>
      </c>
      <c r="K184" s="140" t="s">
        <v>539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35">
      <c r="A185" s="136">
        <v>183</v>
      </c>
      <c r="B185" s="138" t="s">
        <v>432</v>
      </c>
      <c r="C185" s="138" t="s">
        <v>433</v>
      </c>
      <c r="D185" s="138"/>
      <c r="E185" s="139">
        <v>87</v>
      </c>
      <c r="F185" s="139">
        <v>2033</v>
      </c>
      <c r="G185" s="139" t="s">
        <v>540</v>
      </c>
      <c r="H185" s="139">
        <v>126662</v>
      </c>
      <c r="I185" s="139" t="s">
        <v>541</v>
      </c>
      <c r="J185" s="139">
        <v>4418</v>
      </c>
      <c r="K185" s="140" t="s">
        <v>542</v>
      </c>
      <c r="L185" s="140" t="s">
        <v>543</v>
      </c>
      <c r="M185" s="140" t="s">
        <v>544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35">
      <c r="A186" s="136">
        <v>184</v>
      </c>
      <c r="B186" s="138" t="s">
        <v>432</v>
      </c>
      <c r="C186" s="138" t="s">
        <v>433</v>
      </c>
      <c r="D186" s="138"/>
      <c r="E186" s="139">
        <v>88</v>
      </c>
      <c r="F186" s="139">
        <v>1942</v>
      </c>
      <c r="G186" s="139" t="s">
        <v>545</v>
      </c>
      <c r="H186" s="139">
        <v>126667</v>
      </c>
      <c r="I186" s="139" t="s">
        <v>546</v>
      </c>
      <c r="J186" s="139">
        <v>4416</v>
      </c>
      <c r="K186" s="140" t="s">
        <v>547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35">
      <c r="A187" s="136">
        <v>185</v>
      </c>
      <c r="B187" s="138" t="s">
        <v>432</v>
      </c>
      <c r="C187" s="138" t="s">
        <v>433</v>
      </c>
      <c r="D187" s="138"/>
      <c r="E187" s="139">
        <v>91</v>
      </c>
      <c r="F187" s="139">
        <v>1406</v>
      </c>
      <c r="G187" s="139" t="s">
        <v>548</v>
      </c>
      <c r="H187" s="139">
        <v>115110</v>
      </c>
      <c r="I187" s="139" t="s">
        <v>549</v>
      </c>
      <c r="J187" s="139">
        <v>3403</v>
      </c>
      <c r="K187" s="140" t="s">
        <v>550</v>
      </c>
      <c r="L187" s="140" t="s">
        <v>551</v>
      </c>
      <c r="M187" s="140" t="s">
        <v>552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35">
      <c r="A188" s="136">
        <v>186</v>
      </c>
      <c r="B188" s="138" t="s">
        <v>432</v>
      </c>
      <c r="C188" s="138" t="s">
        <v>433</v>
      </c>
      <c r="D188" s="138"/>
      <c r="E188" s="139">
        <v>92</v>
      </c>
      <c r="F188" s="139">
        <v>1408</v>
      </c>
      <c r="G188" s="139" t="s">
        <v>553</v>
      </c>
      <c r="H188" s="139">
        <v>115168</v>
      </c>
      <c r="I188" s="139" t="s">
        <v>554</v>
      </c>
      <c r="J188" s="139">
        <v>3405</v>
      </c>
      <c r="K188" s="140" t="s">
        <v>555</v>
      </c>
      <c r="L188" s="140" t="s">
        <v>556</v>
      </c>
      <c r="M188" s="140" t="s">
        <v>557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35">
      <c r="A189" s="136">
        <v>187</v>
      </c>
      <c r="B189" s="149" t="s">
        <v>432</v>
      </c>
      <c r="C189" s="149" t="s">
        <v>433</v>
      </c>
      <c r="D189" s="149" t="s">
        <v>434</v>
      </c>
      <c r="E189" s="139">
        <v>93</v>
      </c>
      <c r="F189" s="139">
        <v>1411</v>
      </c>
      <c r="G189" s="139" t="s">
        <v>558</v>
      </c>
      <c r="H189" s="139">
        <v>115145</v>
      </c>
      <c r="I189" s="139" t="s">
        <v>559</v>
      </c>
      <c r="J189" s="139">
        <v>3406</v>
      </c>
      <c r="K189" s="140" t="s">
        <v>560</v>
      </c>
      <c r="L189" s="140" t="s">
        <v>561</v>
      </c>
      <c r="M189" s="140" t="s">
        <v>562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35">
      <c r="A190" s="136">
        <v>188</v>
      </c>
      <c r="B190" s="138" t="s">
        <v>432</v>
      </c>
      <c r="C190" s="138" t="s">
        <v>433</v>
      </c>
      <c r="D190" s="138"/>
      <c r="E190" s="139">
        <v>97</v>
      </c>
      <c r="F190" s="139">
        <v>530</v>
      </c>
      <c r="G190" s="139" t="s">
        <v>563</v>
      </c>
      <c r="H190" s="139">
        <v>104715</v>
      </c>
      <c r="I190" s="139" t="s">
        <v>564</v>
      </c>
      <c r="J190" s="139">
        <v>2358</v>
      </c>
      <c r="K190" s="140" t="s">
        <v>565</v>
      </c>
      <c r="L190" s="140" t="s">
        <v>566</v>
      </c>
      <c r="M190" s="140" t="s">
        <v>567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35">
      <c r="A191" s="136">
        <v>189</v>
      </c>
      <c r="B191" s="151" t="s">
        <v>432</v>
      </c>
      <c r="C191" s="151" t="s">
        <v>433</v>
      </c>
      <c r="D191" s="151"/>
      <c r="E191" s="139">
        <v>98</v>
      </c>
      <c r="F191" s="139">
        <v>526</v>
      </c>
      <c r="G191" s="139" t="s">
        <v>568</v>
      </c>
      <c r="H191" s="139">
        <v>137048</v>
      </c>
      <c r="I191" s="139" t="s">
        <v>569</v>
      </c>
      <c r="J191" s="139">
        <v>2357</v>
      </c>
      <c r="K191" s="140" t="s">
        <v>570</v>
      </c>
      <c r="L191" s="140" t="s">
        <v>571</v>
      </c>
      <c r="M191" s="140" t="s">
        <v>572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35">
      <c r="A192" s="136">
        <v>190</v>
      </c>
      <c r="B192" s="138" t="s">
        <v>432</v>
      </c>
      <c r="C192" s="138" t="s">
        <v>433</v>
      </c>
      <c r="D192" s="138"/>
      <c r="E192" s="139">
        <v>103</v>
      </c>
      <c r="F192" s="139">
        <v>148</v>
      </c>
      <c r="G192" s="139" t="s">
        <v>573</v>
      </c>
      <c r="H192" s="139">
        <v>92824</v>
      </c>
      <c r="I192" s="139" t="s">
        <v>574</v>
      </c>
      <c r="J192" s="139">
        <v>1258</v>
      </c>
      <c r="K192" s="140" t="s">
        <v>575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35">
      <c r="A193" s="136">
        <v>191</v>
      </c>
      <c r="B193" s="138" t="s">
        <v>432</v>
      </c>
      <c r="C193" s="138" t="s">
        <v>433</v>
      </c>
      <c r="D193" s="138"/>
      <c r="E193" s="139">
        <v>104</v>
      </c>
      <c r="F193" s="139">
        <v>149</v>
      </c>
      <c r="G193" s="139" t="s">
        <v>576</v>
      </c>
      <c r="H193" s="139">
        <v>92864</v>
      </c>
      <c r="I193" s="139" t="s">
        <v>577</v>
      </c>
      <c r="J193" s="139">
        <v>1261</v>
      </c>
      <c r="K193" s="140" t="s">
        <v>578</v>
      </c>
      <c r="L193" s="140" t="s">
        <v>579</v>
      </c>
      <c r="M193" s="140" t="s">
        <v>580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35">
      <c r="A194" s="136">
        <v>192</v>
      </c>
      <c r="B194" s="138" t="s">
        <v>432</v>
      </c>
      <c r="C194" s="138" t="s">
        <v>433</v>
      </c>
      <c r="D194" s="138"/>
      <c r="E194" s="139">
        <v>105</v>
      </c>
      <c r="F194" s="139">
        <v>151</v>
      </c>
      <c r="G194" s="139" t="s">
        <v>581</v>
      </c>
      <c r="H194" s="139">
        <v>92876</v>
      </c>
      <c r="I194" s="139" t="s">
        <v>582</v>
      </c>
      <c r="J194" s="139">
        <v>1260</v>
      </c>
      <c r="K194" s="140" t="s">
        <v>583</v>
      </c>
      <c r="L194" s="140" t="s">
        <v>584</v>
      </c>
      <c r="M194" s="140" t="s">
        <v>585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35">
      <c r="A195" s="136">
        <v>193</v>
      </c>
      <c r="B195" s="138" t="s">
        <v>432</v>
      </c>
      <c r="C195" s="138" t="s">
        <v>433</v>
      </c>
      <c r="D195" s="138"/>
      <c r="E195" s="139">
        <v>107</v>
      </c>
      <c r="F195" s="139">
        <v>248</v>
      </c>
      <c r="G195" s="139" t="s">
        <v>586</v>
      </c>
      <c r="H195" s="139">
        <v>87143</v>
      </c>
      <c r="I195" s="139" t="s">
        <v>587</v>
      </c>
      <c r="J195" s="139">
        <v>716</v>
      </c>
      <c r="K195" s="140" t="s">
        <v>588</v>
      </c>
      <c r="L195" s="140" t="s">
        <v>589</v>
      </c>
      <c r="M195" s="140" t="s">
        <v>590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35">
      <c r="A196" s="136">
        <v>194</v>
      </c>
      <c r="B196" s="147" t="s">
        <v>432</v>
      </c>
      <c r="C196" s="147" t="s">
        <v>433</v>
      </c>
      <c r="D196" s="147"/>
      <c r="E196" s="139">
        <v>136</v>
      </c>
      <c r="F196" s="139">
        <v>1905</v>
      </c>
      <c r="G196" s="139" t="s">
        <v>591</v>
      </c>
      <c r="H196" s="139">
        <v>117723</v>
      </c>
      <c r="I196" s="139" t="s">
        <v>592</v>
      </c>
      <c r="J196" s="139">
        <v>3633</v>
      </c>
      <c r="K196" s="140" t="s">
        <v>593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35">
      <c r="A197" s="136">
        <v>195</v>
      </c>
      <c r="B197" s="147" t="s">
        <v>432</v>
      </c>
      <c r="C197" s="147" t="s">
        <v>433</v>
      </c>
      <c r="D197" s="147"/>
      <c r="E197" s="139">
        <v>139</v>
      </c>
      <c r="F197" s="139">
        <v>1918</v>
      </c>
      <c r="G197" s="139" t="s">
        <v>594</v>
      </c>
      <c r="H197" s="139">
        <v>125426</v>
      </c>
      <c r="I197" s="139" t="s">
        <v>595</v>
      </c>
      <c r="J197" s="139">
        <v>4337</v>
      </c>
      <c r="K197" s="140" t="s">
        <v>596</v>
      </c>
      <c r="L197" s="140" t="s">
        <v>597</v>
      </c>
      <c r="M197" s="140" t="s">
        <v>598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35">
      <c r="A198" s="136">
        <v>196</v>
      </c>
      <c r="B198" s="147" t="s">
        <v>432</v>
      </c>
      <c r="C198" s="147" t="s">
        <v>433</v>
      </c>
      <c r="D198" s="147"/>
      <c r="E198" s="139">
        <v>140</v>
      </c>
      <c r="F198" s="139">
        <v>1917</v>
      </c>
      <c r="G198" s="139" t="s">
        <v>599</v>
      </c>
      <c r="H198" s="139">
        <v>125412</v>
      </c>
      <c r="I198" s="139" t="s">
        <v>600</v>
      </c>
      <c r="J198" s="139">
        <v>4336</v>
      </c>
      <c r="K198" s="140" t="s">
        <v>601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35">
      <c r="A199" s="136">
        <v>197</v>
      </c>
      <c r="B199" s="151" t="s">
        <v>432</v>
      </c>
      <c r="C199" s="151" t="s">
        <v>433</v>
      </c>
      <c r="D199" s="151"/>
      <c r="E199" s="139">
        <v>141</v>
      </c>
      <c r="F199" s="139">
        <v>1918</v>
      </c>
      <c r="G199" s="139" t="s">
        <v>594</v>
      </c>
      <c r="H199" s="139">
        <v>125426</v>
      </c>
      <c r="I199" s="139" t="s">
        <v>595</v>
      </c>
      <c r="J199" s="139">
        <v>4338</v>
      </c>
      <c r="K199" s="140" t="s">
        <v>602</v>
      </c>
      <c r="L199" s="140" t="s">
        <v>597</v>
      </c>
      <c r="M199" s="140" t="s">
        <v>598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35">
      <c r="A200" s="136">
        <v>198</v>
      </c>
      <c r="B200" s="147" t="s">
        <v>432</v>
      </c>
      <c r="C200" s="147" t="s">
        <v>433</v>
      </c>
      <c r="D200" s="147"/>
      <c r="E200" s="139">
        <v>142</v>
      </c>
      <c r="F200" s="139">
        <v>1988</v>
      </c>
      <c r="G200" s="139" t="s">
        <v>603</v>
      </c>
      <c r="H200" s="139">
        <v>160246</v>
      </c>
      <c r="I200" s="139" t="s">
        <v>604</v>
      </c>
      <c r="J200" s="139">
        <v>3634</v>
      </c>
      <c r="K200" s="140" t="s">
        <v>605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35">
      <c r="A201" s="136">
        <v>199</v>
      </c>
      <c r="B201" s="149" t="s">
        <v>432</v>
      </c>
      <c r="C201" s="149" t="s">
        <v>433</v>
      </c>
      <c r="D201" s="149" t="s">
        <v>434</v>
      </c>
      <c r="E201" s="139"/>
      <c r="F201" s="139"/>
      <c r="G201" s="139" t="s">
        <v>606</v>
      </c>
      <c r="H201" s="139">
        <v>188987</v>
      </c>
      <c r="I201" s="152" t="s">
        <v>607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35">
      <c r="A202" s="136">
        <v>200</v>
      </c>
      <c r="B202" s="149" t="s">
        <v>432</v>
      </c>
      <c r="C202" s="149" t="s">
        <v>433</v>
      </c>
      <c r="D202" s="149" t="s">
        <v>434</v>
      </c>
      <c r="E202" s="139"/>
      <c r="F202" s="139"/>
      <c r="G202" s="139" t="s">
        <v>608</v>
      </c>
      <c r="H202" s="139">
        <v>189857</v>
      </c>
      <c r="I202" s="152" t="s">
        <v>609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35">
      <c r="A203" s="136">
        <v>201</v>
      </c>
      <c r="B203" s="147" t="s">
        <v>432</v>
      </c>
      <c r="C203" s="147" t="s">
        <v>433</v>
      </c>
      <c r="D203" s="147" t="s">
        <v>610</v>
      </c>
      <c r="E203" s="139"/>
      <c r="F203" s="139"/>
      <c r="G203" s="139" t="s">
        <v>611</v>
      </c>
      <c r="H203" s="139"/>
      <c r="I203" s="139" t="s">
        <v>612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35">
      <c r="A204" s="136">
        <v>202</v>
      </c>
      <c r="B204" s="147" t="s">
        <v>432</v>
      </c>
      <c r="C204" s="147" t="s">
        <v>433</v>
      </c>
      <c r="D204" s="147"/>
      <c r="E204" s="139"/>
      <c r="F204" s="139"/>
      <c r="G204" s="139" t="s">
        <v>613</v>
      </c>
      <c r="H204" s="139"/>
      <c r="I204" s="139" t="s">
        <v>613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35">
      <c r="A205" s="136">
        <v>203</v>
      </c>
      <c r="B205" s="147" t="s">
        <v>432</v>
      </c>
      <c r="C205" s="147" t="s">
        <v>433</v>
      </c>
      <c r="D205" s="147" t="s">
        <v>614</v>
      </c>
      <c r="E205" s="139"/>
      <c r="F205" s="139"/>
      <c r="G205" s="139" t="s">
        <v>615</v>
      </c>
      <c r="H205" s="139">
        <v>193767</v>
      </c>
      <c r="I205" s="139" t="s">
        <v>616</v>
      </c>
      <c r="J205" s="139"/>
      <c r="K205" s="140"/>
      <c r="L205" s="140" t="s">
        <v>617</v>
      </c>
      <c r="M205" s="140" t="s">
        <v>618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35">
      <c r="A206" s="136">
        <v>204</v>
      </c>
      <c r="B206" s="147" t="s">
        <v>432</v>
      </c>
      <c r="C206" s="147" t="s">
        <v>433</v>
      </c>
      <c r="D206" s="147"/>
      <c r="E206" s="139"/>
      <c r="F206" s="139"/>
      <c r="G206" s="139" t="s">
        <v>619</v>
      </c>
      <c r="H206" s="139">
        <v>196579</v>
      </c>
      <c r="I206" s="139" t="s">
        <v>620</v>
      </c>
      <c r="J206" s="139"/>
      <c r="K206" s="140" t="s">
        <v>621</v>
      </c>
      <c r="L206" s="140" t="s">
        <v>622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35">
      <c r="A207" s="136">
        <v>205</v>
      </c>
      <c r="B207" s="149" t="s">
        <v>432</v>
      </c>
      <c r="C207" s="149" t="s">
        <v>433</v>
      </c>
      <c r="D207" s="149" t="s">
        <v>434</v>
      </c>
      <c r="E207" s="139"/>
      <c r="F207" s="139"/>
      <c r="G207" s="152" t="s">
        <v>623</v>
      </c>
      <c r="H207" s="139">
        <v>197334</v>
      </c>
      <c r="I207" s="152" t="s">
        <v>624</v>
      </c>
      <c r="J207" s="139"/>
      <c r="K207" s="140"/>
      <c r="L207" s="140" t="s">
        <v>625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35">
      <c r="A208" s="136">
        <v>206</v>
      </c>
      <c r="B208" s="154" t="s">
        <v>432</v>
      </c>
      <c r="C208" s="154" t="s">
        <v>433</v>
      </c>
      <c r="D208" s="154" t="s">
        <v>434</v>
      </c>
      <c r="E208" s="139"/>
      <c r="F208" s="139"/>
      <c r="G208" s="155" t="s">
        <v>626</v>
      </c>
      <c r="H208" s="139">
        <v>198461</v>
      </c>
      <c r="I208" s="155" t="s">
        <v>627</v>
      </c>
      <c r="J208" s="139"/>
      <c r="K208" s="140"/>
      <c r="L208" s="140" t="s">
        <v>628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35">
      <c r="A209" s="136">
        <v>207</v>
      </c>
      <c r="B209" s="156" t="s">
        <v>629</v>
      </c>
      <c r="C209" s="156" t="s">
        <v>630</v>
      </c>
      <c r="D209" s="156" t="s">
        <v>434</v>
      </c>
      <c r="E209" s="157">
        <v>3</v>
      </c>
      <c r="F209" s="157">
        <v>394</v>
      </c>
      <c r="G209" s="157" t="s">
        <v>631</v>
      </c>
      <c r="H209" s="157">
        <v>116762</v>
      </c>
      <c r="I209" s="157" t="s">
        <v>632</v>
      </c>
      <c r="J209" s="157">
        <v>3548</v>
      </c>
      <c r="K209" s="158" t="s">
        <v>633</v>
      </c>
      <c r="L209" s="158" t="s">
        <v>634</v>
      </c>
      <c r="M209" s="158" t="s">
        <v>635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35">
      <c r="A210" s="136">
        <v>208</v>
      </c>
      <c r="B210" s="156" t="s">
        <v>629</v>
      </c>
      <c r="C210" s="156" t="s">
        <v>630</v>
      </c>
      <c r="D210" s="156" t="s">
        <v>434</v>
      </c>
      <c r="E210" s="157">
        <v>5</v>
      </c>
      <c r="F210" s="157">
        <v>397</v>
      </c>
      <c r="G210" s="157" t="s">
        <v>636</v>
      </c>
      <c r="H210" s="157">
        <v>116704</v>
      </c>
      <c r="I210" s="157" t="s">
        <v>637</v>
      </c>
      <c r="J210" s="157">
        <v>3543</v>
      </c>
      <c r="K210" s="158" t="s">
        <v>638</v>
      </c>
      <c r="L210" s="158" t="s">
        <v>639</v>
      </c>
      <c r="M210" s="158" t="s">
        <v>640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35">
      <c r="A211" s="136">
        <v>209</v>
      </c>
      <c r="B211" s="156" t="s">
        <v>629</v>
      </c>
      <c r="C211" s="156" t="s">
        <v>630</v>
      </c>
      <c r="D211" s="156" t="s">
        <v>434</v>
      </c>
      <c r="E211" s="157">
        <v>10</v>
      </c>
      <c r="F211" s="157">
        <v>383</v>
      </c>
      <c r="G211" s="157" t="s">
        <v>641</v>
      </c>
      <c r="H211" s="157">
        <v>89304</v>
      </c>
      <c r="I211" s="157" t="s">
        <v>642</v>
      </c>
      <c r="J211" s="157">
        <v>954</v>
      </c>
      <c r="K211" s="158">
        <v>10</v>
      </c>
      <c r="L211" s="158" t="s">
        <v>643</v>
      </c>
      <c r="M211" s="158" t="s">
        <v>644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35">
      <c r="A212" s="136">
        <v>210</v>
      </c>
      <c r="B212" s="162" t="s">
        <v>629</v>
      </c>
      <c r="C212" s="162" t="s">
        <v>630</v>
      </c>
      <c r="D212" s="162" t="s">
        <v>610</v>
      </c>
      <c r="E212" s="157"/>
      <c r="F212" s="157"/>
      <c r="G212" s="157" t="s">
        <v>645</v>
      </c>
      <c r="H212" s="157"/>
      <c r="I212" s="157" t="s">
        <v>646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35">
      <c r="A213" s="136">
        <v>211</v>
      </c>
      <c r="B213" s="163" t="s">
        <v>629</v>
      </c>
      <c r="C213" s="163" t="s">
        <v>647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648</v>
      </c>
      <c r="J213" s="164">
        <v>3546</v>
      </c>
      <c r="K213" s="165" t="s">
        <v>649</v>
      </c>
      <c r="L213" s="165" t="s">
        <v>69</v>
      </c>
      <c r="M213" s="165" t="s">
        <v>650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35">
      <c r="A214" s="136">
        <v>212</v>
      </c>
      <c r="B214" s="163" t="s">
        <v>629</v>
      </c>
      <c r="C214" s="163" t="s">
        <v>647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651</v>
      </c>
      <c r="J214" s="164">
        <v>3549</v>
      </c>
      <c r="K214" s="165" t="s">
        <v>652</v>
      </c>
      <c r="L214" s="165" t="s">
        <v>17</v>
      </c>
      <c r="M214" s="165" t="s">
        <v>653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35">
      <c r="A215" s="136">
        <v>213</v>
      </c>
      <c r="B215" s="163" t="s">
        <v>629</v>
      </c>
      <c r="C215" s="163" t="s">
        <v>647</v>
      </c>
      <c r="D215" s="163"/>
      <c r="E215" s="164">
        <v>4</v>
      </c>
      <c r="F215" s="164">
        <v>393</v>
      </c>
      <c r="G215" s="164" t="s">
        <v>654</v>
      </c>
      <c r="H215" s="164">
        <v>116751</v>
      </c>
      <c r="I215" s="164" t="s">
        <v>655</v>
      </c>
      <c r="J215" s="164">
        <v>3544</v>
      </c>
      <c r="K215" s="165" t="s">
        <v>656</v>
      </c>
      <c r="L215" s="165" t="s">
        <v>657</v>
      </c>
      <c r="M215" s="165" t="s">
        <v>658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35">
      <c r="A216" s="136">
        <v>214</v>
      </c>
      <c r="B216" s="169" t="s">
        <v>629</v>
      </c>
      <c r="C216" s="169" t="s">
        <v>647</v>
      </c>
      <c r="D216" s="169" t="s">
        <v>434</v>
      </c>
      <c r="E216" s="164">
        <v>6</v>
      </c>
      <c r="F216" s="164">
        <v>396</v>
      </c>
      <c r="G216" s="164" t="s">
        <v>659</v>
      </c>
      <c r="H216" s="164">
        <v>116754</v>
      </c>
      <c r="I216" s="164" t="s">
        <v>660</v>
      </c>
      <c r="J216" s="164">
        <v>3551</v>
      </c>
      <c r="K216" s="165" t="s">
        <v>661</v>
      </c>
      <c r="L216" s="165" t="s">
        <v>662</v>
      </c>
      <c r="M216" s="165" t="s">
        <v>663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35">
      <c r="A217" s="136">
        <v>215</v>
      </c>
      <c r="B217" s="170" t="s">
        <v>629</v>
      </c>
      <c r="C217" s="170" t="s">
        <v>647</v>
      </c>
      <c r="D217" s="170"/>
      <c r="E217" s="164">
        <v>20</v>
      </c>
      <c r="F217" s="164">
        <v>1198</v>
      </c>
      <c r="G217" s="164" t="s">
        <v>664</v>
      </c>
      <c r="H217" s="164">
        <v>89468</v>
      </c>
      <c r="I217" s="164" t="s">
        <v>665</v>
      </c>
      <c r="J217" s="164">
        <v>964</v>
      </c>
      <c r="K217" s="165">
        <v>16</v>
      </c>
      <c r="L217" s="165" t="s">
        <v>666</v>
      </c>
      <c r="M217" s="165" t="s">
        <v>667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35">
      <c r="A218" s="136">
        <v>216</v>
      </c>
      <c r="B218" s="169" t="s">
        <v>629</v>
      </c>
      <c r="C218" s="169" t="s">
        <v>647</v>
      </c>
      <c r="D218" s="169" t="s">
        <v>434</v>
      </c>
      <c r="E218" s="164">
        <v>94</v>
      </c>
      <c r="F218" s="164">
        <v>385</v>
      </c>
      <c r="G218" s="164" t="s">
        <v>668</v>
      </c>
      <c r="H218" s="164">
        <v>116670</v>
      </c>
      <c r="I218" s="164" t="s">
        <v>669</v>
      </c>
      <c r="J218" s="164">
        <v>3540</v>
      </c>
      <c r="K218" s="165">
        <v>34</v>
      </c>
      <c r="L218" s="165" t="s">
        <v>670</v>
      </c>
      <c r="M218" s="165" t="s">
        <v>671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35">
      <c r="A219" s="136">
        <v>217</v>
      </c>
      <c r="B219" s="163" t="s">
        <v>629</v>
      </c>
      <c r="C219" s="170" t="s">
        <v>647</v>
      </c>
      <c r="D219" s="170"/>
      <c r="E219" s="164">
        <v>7</v>
      </c>
      <c r="F219" s="164">
        <v>388</v>
      </c>
      <c r="G219" s="164" t="s">
        <v>672</v>
      </c>
      <c r="H219" s="164">
        <v>116677</v>
      </c>
      <c r="I219" s="164" t="s">
        <v>673</v>
      </c>
      <c r="J219" s="164">
        <v>3547</v>
      </c>
      <c r="K219" s="165" t="s">
        <v>674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35">
      <c r="A220" s="136">
        <v>218</v>
      </c>
      <c r="B220" s="169" t="s">
        <v>629</v>
      </c>
      <c r="C220" s="169" t="s">
        <v>647</v>
      </c>
      <c r="D220" s="169" t="s">
        <v>434</v>
      </c>
      <c r="E220" s="164">
        <v>8</v>
      </c>
      <c r="F220" s="164">
        <v>391</v>
      </c>
      <c r="G220" s="164" t="s">
        <v>675</v>
      </c>
      <c r="H220" s="164">
        <v>116774</v>
      </c>
      <c r="I220" s="164" t="s">
        <v>676</v>
      </c>
      <c r="J220" s="164">
        <v>3550</v>
      </c>
      <c r="K220" s="165" t="s">
        <v>677</v>
      </c>
      <c r="L220" s="165" t="s">
        <v>678</v>
      </c>
      <c r="M220" s="165" t="s">
        <v>679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35">
      <c r="A221" s="136">
        <v>219</v>
      </c>
      <c r="B221" s="163" t="s">
        <v>629</v>
      </c>
      <c r="C221" s="163" t="s">
        <v>647</v>
      </c>
      <c r="D221" s="163"/>
      <c r="E221" s="164">
        <v>74</v>
      </c>
      <c r="F221" s="164">
        <v>387</v>
      </c>
      <c r="G221" s="164" t="s">
        <v>680</v>
      </c>
      <c r="H221" s="164">
        <v>159897</v>
      </c>
      <c r="I221" s="164" t="s">
        <v>681</v>
      </c>
      <c r="J221" s="164">
        <v>3542</v>
      </c>
      <c r="K221" s="165" t="s">
        <v>682</v>
      </c>
      <c r="L221" s="165" t="s">
        <v>683</v>
      </c>
      <c r="M221" s="165" t="s">
        <v>684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35">
      <c r="A222" s="136">
        <v>220</v>
      </c>
      <c r="B222" s="169" t="s">
        <v>629</v>
      </c>
      <c r="C222" s="169" t="s">
        <v>647</v>
      </c>
      <c r="D222" s="169" t="s">
        <v>434</v>
      </c>
      <c r="E222" s="164">
        <v>75</v>
      </c>
      <c r="F222" s="164">
        <v>386</v>
      </c>
      <c r="G222" s="164" t="s">
        <v>685</v>
      </c>
      <c r="H222" s="164">
        <v>116740</v>
      </c>
      <c r="I222" s="164" t="s">
        <v>686</v>
      </c>
      <c r="J222" s="164">
        <v>3545</v>
      </c>
      <c r="K222" s="165" t="s">
        <v>687</v>
      </c>
      <c r="L222" s="165" t="s">
        <v>688</v>
      </c>
      <c r="M222" s="165" t="s">
        <v>689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35">
      <c r="A223" s="136">
        <v>221</v>
      </c>
      <c r="B223" s="170" t="s">
        <v>629</v>
      </c>
      <c r="C223" s="170" t="s">
        <v>647</v>
      </c>
      <c r="D223" s="170"/>
      <c r="E223" s="164">
        <v>120</v>
      </c>
      <c r="F223" s="164">
        <v>1237</v>
      </c>
      <c r="G223" s="164" t="s">
        <v>690</v>
      </c>
      <c r="H223" s="164">
        <v>108810</v>
      </c>
      <c r="I223" s="164" t="s">
        <v>691</v>
      </c>
      <c r="J223" s="164">
        <v>2832</v>
      </c>
      <c r="K223" s="165" t="s">
        <v>692</v>
      </c>
      <c r="L223" s="165" t="s">
        <v>693</v>
      </c>
      <c r="M223" s="165" t="s">
        <v>694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35">
      <c r="A224" s="136">
        <v>222</v>
      </c>
      <c r="B224" s="163" t="s">
        <v>629</v>
      </c>
      <c r="C224" s="163" t="s">
        <v>647</v>
      </c>
      <c r="D224" s="163"/>
      <c r="E224" s="164">
        <v>121</v>
      </c>
      <c r="F224" s="164">
        <v>1238</v>
      </c>
      <c r="G224" s="164" t="s">
        <v>695</v>
      </c>
      <c r="H224" s="164">
        <v>86817</v>
      </c>
      <c r="I224" s="164" t="s">
        <v>696</v>
      </c>
      <c r="J224" s="164">
        <v>675</v>
      </c>
      <c r="K224" s="165" t="s">
        <v>697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35">
      <c r="A225" s="136">
        <v>223</v>
      </c>
      <c r="B225" s="163" t="s">
        <v>629</v>
      </c>
      <c r="C225" s="163" t="s">
        <v>647</v>
      </c>
      <c r="D225" s="163"/>
      <c r="E225" s="164">
        <v>122</v>
      </c>
      <c r="F225" s="164">
        <v>1240</v>
      </c>
      <c r="G225" s="164" t="s">
        <v>698</v>
      </c>
      <c r="H225" s="164">
        <v>108822</v>
      </c>
      <c r="I225" s="164" t="s">
        <v>699</v>
      </c>
      <c r="J225" s="164">
        <v>2833</v>
      </c>
      <c r="K225" s="165" t="s">
        <v>700</v>
      </c>
      <c r="L225" s="165" t="s">
        <v>701</v>
      </c>
      <c r="M225" s="165" t="s">
        <v>702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35">
      <c r="A226" s="136">
        <v>224</v>
      </c>
      <c r="B226" s="163" t="s">
        <v>629</v>
      </c>
      <c r="C226" s="163" t="s">
        <v>647</v>
      </c>
      <c r="D226" s="163" t="s">
        <v>610</v>
      </c>
      <c r="E226" s="164"/>
      <c r="F226" s="164"/>
      <c r="G226" s="164" t="s">
        <v>703</v>
      </c>
      <c r="H226" s="164"/>
      <c r="I226" s="164" t="s">
        <v>704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35">
      <c r="A227" s="136">
        <v>225</v>
      </c>
      <c r="B227" s="163" t="s">
        <v>629</v>
      </c>
      <c r="C227" s="163" t="s">
        <v>647</v>
      </c>
      <c r="D227" s="163" t="s">
        <v>614</v>
      </c>
      <c r="E227" s="164"/>
      <c r="F227" s="164"/>
      <c r="G227" s="164" t="s">
        <v>705</v>
      </c>
      <c r="H227" s="164">
        <v>194913</v>
      </c>
      <c r="I227" s="164" t="s">
        <v>706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35">
      <c r="A228" s="136">
        <v>226</v>
      </c>
      <c r="B228" s="163" t="s">
        <v>629</v>
      </c>
      <c r="C228" s="163" t="s">
        <v>647</v>
      </c>
      <c r="D228" s="163"/>
      <c r="E228" s="164"/>
      <c r="F228" s="164"/>
      <c r="G228" s="164" t="s">
        <v>707</v>
      </c>
      <c r="H228" s="164">
        <v>197006</v>
      </c>
      <c r="I228" s="164" t="s">
        <v>708</v>
      </c>
      <c r="J228" s="164"/>
      <c r="K228" s="165"/>
      <c r="L228" s="165" t="s">
        <v>709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4.5" x14ac:dyDescent="0.35"/>
  <cols>
    <col min="1" max="1" width="16.453125" bestFit="1" customWidth="1"/>
    <col min="3" max="3" width="42.1796875" bestFit="1" customWidth="1"/>
  </cols>
  <sheetData>
    <row r="1" spans="1:3" ht="18.5" x14ac:dyDescent="0.45">
      <c r="A1" s="406" t="s">
        <v>48</v>
      </c>
      <c r="B1" s="406"/>
      <c r="C1" s="406"/>
    </row>
    <row r="2" spans="1:3" x14ac:dyDescent="0.35">
      <c r="A2" s="1" t="s">
        <v>128</v>
      </c>
      <c r="B2" s="1" t="s">
        <v>129</v>
      </c>
      <c r="C2" s="1" t="s">
        <v>130</v>
      </c>
    </row>
    <row r="3" spans="1:3" x14ac:dyDescent="0.35">
      <c r="A3" s="1" t="s">
        <v>0</v>
      </c>
      <c r="B3" s="1" t="s">
        <v>8</v>
      </c>
      <c r="C3" s="1" t="s">
        <v>131</v>
      </c>
    </row>
    <row r="4" spans="1:3" x14ac:dyDescent="0.35">
      <c r="A4" s="1" t="s">
        <v>0</v>
      </c>
      <c r="B4" s="1" t="s">
        <v>15</v>
      </c>
      <c r="C4" s="1" t="s">
        <v>132</v>
      </c>
    </row>
    <row r="5" spans="1:3" x14ac:dyDescent="0.35">
      <c r="A5" s="1" t="s">
        <v>0</v>
      </c>
      <c r="B5" s="1" t="s">
        <v>69</v>
      </c>
      <c r="C5" s="1" t="s">
        <v>133</v>
      </c>
    </row>
    <row r="6" spans="1:3" x14ac:dyDescent="0.35">
      <c r="A6" s="1" t="s">
        <v>0</v>
      </c>
      <c r="B6" s="1" t="s">
        <v>17</v>
      </c>
      <c r="C6" s="1" t="s">
        <v>134</v>
      </c>
    </row>
    <row r="7" spans="1:3" x14ac:dyDescent="0.35">
      <c r="A7" s="1" t="s">
        <v>0</v>
      </c>
      <c r="B7" s="1" t="s">
        <v>180</v>
      </c>
      <c r="C7" s="1" t="s">
        <v>179</v>
      </c>
    </row>
    <row r="8" spans="1:3" x14ac:dyDescent="0.35">
      <c r="A8" s="1" t="s">
        <v>29</v>
      </c>
      <c r="B8" s="1" t="s">
        <v>11</v>
      </c>
      <c r="C8" s="1" t="s">
        <v>135</v>
      </c>
    </row>
    <row r="9" spans="1:3" x14ac:dyDescent="0.35">
      <c r="A9" s="1" t="s">
        <v>29</v>
      </c>
      <c r="B9" s="1" t="s">
        <v>21</v>
      </c>
      <c r="C9" s="1" t="s">
        <v>136</v>
      </c>
    </row>
    <row r="10" spans="1:3" x14ac:dyDescent="0.35">
      <c r="A10" s="1" t="s">
        <v>29</v>
      </c>
      <c r="B10" s="1" t="s">
        <v>20</v>
      </c>
      <c r="C10" s="1" t="s">
        <v>137</v>
      </c>
    </row>
    <row r="11" spans="1:3" x14ac:dyDescent="0.35">
      <c r="A11" s="1" t="s">
        <v>29</v>
      </c>
      <c r="B11" s="1" t="s">
        <v>22</v>
      </c>
      <c r="C11" s="1" t="s">
        <v>138</v>
      </c>
    </row>
    <row r="12" spans="1:3" x14ac:dyDescent="0.35">
      <c r="A12" s="1" t="s">
        <v>172</v>
      </c>
      <c r="B12" s="1" t="s">
        <v>171</v>
      </c>
      <c r="C12" s="1" t="s">
        <v>174</v>
      </c>
    </row>
    <row r="13" spans="1:3" x14ac:dyDescent="0.35">
      <c r="A13" s="1" t="s">
        <v>172</v>
      </c>
      <c r="B13" s="1" t="s">
        <v>170</v>
      </c>
      <c r="C13" s="1" t="s">
        <v>175</v>
      </c>
    </row>
    <row r="14" spans="1:3" ht="29" x14ac:dyDescent="0.35">
      <c r="A14" s="1" t="s">
        <v>85</v>
      </c>
      <c r="B14" s="1" t="s">
        <v>50</v>
      </c>
      <c r="C14" s="40" t="s">
        <v>139</v>
      </c>
    </row>
    <row r="15" spans="1:3" ht="43.5" x14ac:dyDescent="0.35">
      <c r="A15" s="1" t="s">
        <v>85</v>
      </c>
      <c r="B15" s="1" t="s">
        <v>84</v>
      </c>
      <c r="C15" s="40" t="s">
        <v>140</v>
      </c>
    </row>
    <row r="16" spans="1:3" ht="29" x14ac:dyDescent="0.35">
      <c r="A16" s="1" t="s">
        <v>85</v>
      </c>
      <c r="B16" s="1" t="s">
        <v>2</v>
      </c>
      <c r="C16" s="40" t="s">
        <v>149</v>
      </c>
    </row>
    <row r="17" spans="1:3" x14ac:dyDescent="0.35">
      <c r="A17" s="1" t="s">
        <v>51</v>
      </c>
      <c r="B17" s="1" t="s">
        <v>52</v>
      </c>
      <c r="C17" s="1" t="s">
        <v>141</v>
      </c>
    </row>
    <row r="18" spans="1:3" x14ac:dyDescent="0.3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4.5" x14ac:dyDescent="0.35"/>
  <cols>
    <col min="1" max="1" width="23.54296875" bestFit="1" customWidth="1"/>
    <col min="2" max="2" width="18" bestFit="1" customWidth="1"/>
    <col min="3" max="3" width="97.1796875" bestFit="1" customWidth="1"/>
  </cols>
  <sheetData>
    <row r="1" spans="1:4" ht="19" thickBot="1" x14ac:dyDescent="0.5">
      <c r="A1" s="407" t="s">
        <v>24</v>
      </c>
      <c r="B1" s="408"/>
      <c r="C1" s="408"/>
      <c r="D1" s="409"/>
    </row>
    <row r="2" spans="1:4" ht="15" thickBot="1" x14ac:dyDescent="0.4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35">
      <c r="A3" s="47" t="s">
        <v>122</v>
      </c>
      <c r="B3" s="48" t="s">
        <v>54</v>
      </c>
      <c r="C3" s="49" t="s">
        <v>89</v>
      </c>
      <c r="D3" s="50"/>
    </row>
    <row r="4" spans="1:4" x14ac:dyDescent="0.35">
      <c r="A4" s="51"/>
      <c r="B4" s="52" t="s">
        <v>55</v>
      </c>
      <c r="C4" s="53" t="s">
        <v>91</v>
      </c>
      <c r="D4" s="54"/>
    </row>
    <row r="5" spans="1:4" x14ac:dyDescent="0.35">
      <c r="A5" s="51"/>
      <c r="B5" s="52" t="s">
        <v>57</v>
      </c>
      <c r="C5" s="53" t="s">
        <v>92</v>
      </c>
      <c r="D5" s="54"/>
    </row>
    <row r="6" spans="1:4" x14ac:dyDescent="0.35">
      <c r="A6" s="51"/>
      <c r="B6" s="52" t="s">
        <v>86</v>
      </c>
      <c r="C6" s="53" t="s">
        <v>93</v>
      </c>
      <c r="D6" s="54"/>
    </row>
    <row r="7" spans="1:4" ht="15" thickBot="1" x14ac:dyDescent="0.4">
      <c r="A7" s="55"/>
      <c r="B7" s="56" t="s">
        <v>58</v>
      </c>
      <c r="C7" s="57" t="s">
        <v>94</v>
      </c>
      <c r="D7" s="58"/>
    </row>
    <row r="8" spans="1:4" x14ac:dyDescent="0.35">
      <c r="A8" s="59" t="s">
        <v>123</v>
      </c>
      <c r="B8" s="26" t="s">
        <v>0</v>
      </c>
      <c r="C8" s="26" t="s">
        <v>28</v>
      </c>
      <c r="D8" s="27"/>
    </row>
    <row r="9" spans="1:4" ht="29" x14ac:dyDescent="0.35">
      <c r="A9" s="60"/>
      <c r="B9" s="14" t="s">
        <v>29</v>
      </c>
      <c r="C9" s="41" t="s">
        <v>32</v>
      </c>
      <c r="D9" s="15"/>
    </row>
    <row r="10" spans="1:4" x14ac:dyDescent="0.35">
      <c r="A10" s="60"/>
      <c r="B10" s="14" t="s">
        <v>30</v>
      </c>
      <c r="C10" s="14" t="s">
        <v>33</v>
      </c>
      <c r="D10" s="15"/>
    </row>
    <row r="11" spans="1:4" x14ac:dyDescent="0.35">
      <c r="A11" s="60"/>
      <c r="B11" s="14" t="s">
        <v>1</v>
      </c>
      <c r="C11" s="14" t="s">
        <v>31</v>
      </c>
      <c r="D11" s="15"/>
    </row>
    <row r="12" spans="1:4" x14ac:dyDescent="0.35">
      <c r="A12" s="60"/>
      <c r="B12" s="14" t="s">
        <v>60</v>
      </c>
      <c r="C12" s="14" t="s">
        <v>95</v>
      </c>
      <c r="D12" s="15" t="s">
        <v>35</v>
      </c>
    </row>
    <row r="13" spans="1:4" x14ac:dyDescent="0.35">
      <c r="A13" s="60"/>
      <c r="B13" s="14" t="s">
        <v>189</v>
      </c>
      <c r="C13" s="14" t="s">
        <v>195</v>
      </c>
      <c r="D13" s="15" t="s">
        <v>38</v>
      </c>
    </row>
    <row r="14" spans="1:4" x14ac:dyDescent="0.35">
      <c r="A14" s="60"/>
      <c r="B14" s="14" t="s">
        <v>150</v>
      </c>
      <c r="C14" s="14" t="s">
        <v>178</v>
      </c>
      <c r="D14" s="15" t="s">
        <v>36</v>
      </c>
    </row>
    <row r="15" spans="1:4" ht="15" thickBot="1" x14ac:dyDescent="0.4">
      <c r="A15" s="60"/>
      <c r="B15" s="14" t="s">
        <v>172</v>
      </c>
      <c r="C15" s="14" t="s">
        <v>173</v>
      </c>
      <c r="D15" s="15"/>
    </row>
    <row r="16" spans="1:4" x14ac:dyDescent="0.35">
      <c r="A16" s="61" t="s">
        <v>124</v>
      </c>
      <c r="B16" s="28" t="s">
        <v>71</v>
      </c>
      <c r="C16" s="28" t="s">
        <v>96</v>
      </c>
      <c r="D16" s="29"/>
    </row>
    <row r="17" spans="1:4" x14ac:dyDescent="0.35">
      <c r="A17" s="62"/>
      <c r="B17" s="16" t="s">
        <v>79</v>
      </c>
      <c r="C17" s="16" t="s">
        <v>97</v>
      </c>
      <c r="D17" s="17"/>
    </row>
    <row r="18" spans="1:4" x14ac:dyDescent="0.35">
      <c r="A18" s="62"/>
      <c r="B18" s="16" t="s">
        <v>82</v>
      </c>
      <c r="C18" s="16" t="s">
        <v>98</v>
      </c>
      <c r="D18" s="17"/>
    </row>
    <row r="19" spans="1:4" x14ac:dyDescent="0.35">
      <c r="A19" s="62"/>
      <c r="B19" s="16" t="s">
        <v>85</v>
      </c>
      <c r="C19" s="16" t="s">
        <v>99</v>
      </c>
      <c r="D19" s="17"/>
    </row>
    <row r="20" spans="1:4" x14ac:dyDescent="0.35">
      <c r="A20" s="62"/>
      <c r="B20" s="16" t="s">
        <v>61</v>
      </c>
      <c r="C20" s="16" t="s">
        <v>119</v>
      </c>
      <c r="D20" s="17" t="s">
        <v>101</v>
      </c>
    </row>
    <row r="21" spans="1:4" x14ac:dyDescent="0.35">
      <c r="A21" s="62"/>
      <c r="B21" s="16" t="s">
        <v>59</v>
      </c>
      <c r="C21" s="16" t="s">
        <v>100</v>
      </c>
      <c r="D21" s="17" t="s">
        <v>35</v>
      </c>
    </row>
    <row r="22" spans="1:4" x14ac:dyDescent="0.35">
      <c r="A22" s="62"/>
      <c r="B22" s="16" t="s">
        <v>76</v>
      </c>
      <c r="C22" s="16" t="s">
        <v>102</v>
      </c>
      <c r="D22" s="17" t="s">
        <v>36</v>
      </c>
    </row>
    <row r="23" spans="1:4" x14ac:dyDescent="0.35">
      <c r="A23" s="62"/>
      <c r="B23" s="16" t="s">
        <v>77</v>
      </c>
      <c r="C23" s="16" t="s">
        <v>112</v>
      </c>
      <c r="D23" s="17" t="s">
        <v>118</v>
      </c>
    </row>
    <row r="24" spans="1:4" x14ac:dyDescent="0.35">
      <c r="A24" s="62"/>
      <c r="B24" s="16" t="s">
        <v>70</v>
      </c>
      <c r="C24" s="16" t="s">
        <v>113</v>
      </c>
      <c r="D24" s="17" t="s">
        <v>36</v>
      </c>
    </row>
    <row r="25" spans="1:4" x14ac:dyDescent="0.35">
      <c r="A25" s="62"/>
      <c r="B25" s="16" t="s">
        <v>72</v>
      </c>
      <c r="C25" s="16" t="s">
        <v>114</v>
      </c>
      <c r="D25" s="17" t="s">
        <v>36</v>
      </c>
    </row>
    <row r="26" spans="1:4" x14ac:dyDescent="0.35">
      <c r="A26" s="62"/>
      <c r="B26" s="16" t="s">
        <v>73</v>
      </c>
      <c r="C26" s="16" t="s">
        <v>115</v>
      </c>
      <c r="D26" s="17" t="s">
        <v>36</v>
      </c>
    </row>
    <row r="27" spans="1:4" x14ac:dyDescent="0.35">
      <c r="A27" s="62"/>
      <c r="B27" s="16" t="s">
        <v>74</v>
      </c>
      <c r="C27" s="16" t="s">
        <v>116</v>
      </c>
      <c r="D27" s="17" t="s">
        <v>36</v>
      </c>
    </row>
    <row r="28" spans="1:4" ht="15" thickBot="1" x14ac:dyDescent="0.4">
      <c r="A28" s="63"/>
      <c r="B28" s="30" t="s">
        <v>75</v>
      </c>
      <c r="C28" s="30" t="s">
        <v>117</v>
      </c>
      <c r="D28" s="31" t="s">
        <v>36</v>
      </c>
    </row>
    <row r="29" spans="1:4" x14ac:dyDescent="0.3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35">
      <c r="A30" s="65"/>
      <c r="B30" s="18" t="s">
        <v>51</v>
      </c>
      <c r="C30" s="18" t="s">
        <v>120</v>
      </c>
      <c r="D30" s="19"/>
    </row>
    <row r="31" spans="1:4" x14ac:dyDescent="0.35">
      <c r="A31" s="65"/>
      <c r="B31" s="18" t="s">
        <v>2</v>
      </c>
      <c r="C31" s="18" t="s">
        <v>103</v>
      </c>
      <c r="D31" s="19" t="s">
        <v>35</v>
      </c>
    </row>
    <row r="32" spans="1:4" x14ac:dyDescent="0.35">
      <c r="A32" s="65"/>
      <c r="B32" s="18" t="s">
        <v>4</v>
      </c>
      <c r="C32" s="18" t="s">
        <v>105</v>
      </c>
      <c r="D32" s="19" t="s">
        <v>36</v>
      </c>
    </row>
    <row r="33" spans="1:4" x14ac:dyDescent="0.35">
      <c r="A33" s="65"/>
      <c r="B33" s="18" t="s">
        <v>5</v>
      </c>
      <c r="C33" s="18" t="s">
        <v>104</v>
      </c>
      <c r="D33" s="19" t="s">
        <v>37</v>
      </c>
    </row>
    <row r="34" spans="1:4" x14ac:dyDescent="0.35">
      <c r="A34" s="65"/>
      <c r="B34" s="18" t="s">
        <v>6</v>
      </c>
      <c r="C34" s="18" t="s">
        <v>106</v>
      </c>
      <c r="D34" s="19" t="s">
        <v>38</v>
      </c>
    </row>
    <row r="35" spans="1:4" x14ac:dyDescent="0.35">
      <c r="A35" s="65"/>
      <c r="B35" s="18" t="s">
        <v>7</v>
      </c>
      <c r="C35" s="18" t="s">
        <v>107</v>
      </c>
      <c r="D35" s="19" t="s">
        <v>38</v>
      </c>
    </row>
    <row r="36" spans="1:4" x14ac:dyDescent="0.35">
      <c r="A36" s="65"/>
      <c r="B36" s="18" t="s">
        <v>152</v>
      </c>
      <c r="C36" s="18" t="s">
        <v>154</v>
      </c>
      <c r="D36" s="19" t="s">
        <v>39</v>
      </c>
    </row>
    <row r="37" spans="1:4" x14ac:dyDescent="0.35">
      <c r="A37" s="65"/>
      <c r="B37" s="18" t="s">
        <v>151</v>
      </c>
      <c r="C37" s="18" t="s">
        <v>157</v>
      </c>
      <c r="D37" s="19" t="s">
        <v>39</v>
      </c>
    </row>
    <row r="38" spans="1:4" ht="15" thickBot="1" x14ac:dyDescent="0.4">
      <c r="A38" s="66"/>
      <c r="B38" s="34" t="s">
        <v>153</v>
      </c>
      <c r="C38" s="34" t="s">
        <v>108</v>
      </c>
      <c r="D38" s="35" t="s">
        <v>39</v>
      </c>
    </row>
    <row r="39" spans="1:4" x14ac:dyDescent="0.3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35">
      <c r="A40" s="68"/>
      <c r="B40" s="20" t="s">
        <v>23</v>
      </c>
      <c r="C40" s="20" t="s">
        <v>110</v>
      </c>
      <c r="D40" s="21" t="s">
        <v>39</v>
      </c>
    </row>
    <row r="41" spans="1:4" x14ac:dyDescent="0.35">
      <c r="A41" s="68"/>
      <c r="B41" s="20" t="s">
        <v>14</v>
      </c>
      <c r="C41" s="20" t="s">
        <v>40</v>
      </c>
      <c r="D41" s="21"/>
    </row>
    <row r="42" spans="1:4" x14ac:dyDescent="0.35">
      <c r="A42" s="68"/>
      <c r="B42" s="20" t="s">
        <v>167</v>
      </c>
      <c r="C42" s="20" t="s">
        <v>177</v>
      </c>
      <c r="D42" s="21" t="s">
        <v>176</v>
      </c>
    </row>
    <row r="43" spans="1:4" x14ac:dyDescent="0.35">
      <c r="A43" s="68"/>
      <c r="B43" s="20" t="s">
        <v>164</v>
      </c>
      <c r="C43" s="20"/>
      <c r="D43" s="21"/>
    </row>
    <row r="44" spans="1:4" x14ac:dyDescent="0.35">
      <c r="A44" s="68"/>
      <c r="B44" s="20" t="s">
        <v>165</v>
      </c>
      <c r="C44" s="20"/>
      <c r="D44" s="21"/>
    </row>
    <row r="45" spans="1:4" ht="15" thickBot="1" x14ac:dyDescent="0.4">
      <c r="A45" s="69"/>
      <c r="B45" s="38" t="s">
        <v>166</v>
      </c>
      <c r="C45" s="38"/>
      <c r="D45" s="39"/>
    </row>
    <row r="46" spans="1:4" x14ac:dyDescent="0.3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35">
      <c r="A47" s="72"/>
      <c r="B47" s="22" t="s">
        <v>155</v>
      </c>
      <c r="C47" s="22" t="s">
        <v>160</v>
      </c>
      <c r="D47" s="23" t="s">
        <v>42</v>
      </c>
    </row>
    <row r="48" spans="1:4" x14ac:dyDescent="0.35">
      <c r="A48" s="70"/>
      <c r="B48" s="22" t="s">
        <v>156</v>
      </c>
      <c r="C48" s="22" t="s">
        <v>159</v>
      </c>
      <c r="D48" s="23" t="s">
        <v>42</v>
      </c>
    </row>
    <row r="49" spans="1:4" x14ac:dyDescent="0.35">
      <c r="A49" s="70"/>
      <c r="B49" s="22" t="s">
        <v>41</v>
      </c>
      <c r="C49" s="22" t="s">
        <v>158</v>
      </c>
      <c r="D49" s="23" t="s">
        <v>42</v>
      </c>
    </row>
    <row r="50" spans="1:4" x14ac:dyDescent="0.35">
      <c r="A50" s="70"/>
      <c r="B50" s="22" t="s">
        <v>45</v>
      </c>
      <c r="C50" s="22" t="s">
        <v>111</v>
      </c>
      <c r="D50" s="23" t="s">
        <v>42</v>
      </c>
    </row>
    <row r="51" spans="1:4" x14ac:dyDescent="0.35">
      <c r="A51" s="70"/>
      <c r="B51" s="22" t="s">
        <v>19</v>
      </c>
      <c r="C51" s="22" t="s">
        <v>49</v>
      </c>
      <c r="D51" s="23" t="s">
        <v>42</v>
      </c>
    </row>
    <row r="52" spans="1:4" x14ac:dyDescent="0.35">
      <c r="A52" s="70"/>
      <c r="B52" s="22" t="s">
        <v>43</v>
      </c>
      <c r="C52" s="22" t="s">
        <v>46</v>
      </c>
      <c r="D52" s="23" t="s">
        <v>42</v>
      </c>
    </row>
    <row r="53" spans="1:4" ht="15" thickBot="1" x14ac:dyDescent="0.4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4.5" x14ac:dyDescent="0.35"/>
  <cols>
    <col min="1" max="2" width="24.453125" style="77" customWidth="1"/>
  </cols>
  <sheetData>
    <row r="1" spans="1:9" ht="14.5" customHeight="1" thickBot="1" x14ac:dyDescent="0.4">
      <c r="A1" s="102" t="s">
        <v>326</v>
      </c>
      <c r="B1" s="102" t="s">
        <v>327</v>
      </c>
    </row>
    <row r="2" spans="1:9" ht="14.5" customHeight="1" thickBot="1" x14ac:dyDescent="0.4">
      <c r="A2" s="103" t="s">
        <v>328</v>
      </c>
      <c r="B2" s="103">
        <v>0.62</v>
      </c>
    </row>
    <row r="3" spans="1:9" ht="15" thickBot="1" x14ac:dyDescent="0.4">
      <c r="A3" s="104" t="s">
        <v>329</v>
      </c>
      <c r="B3" s="104">
        <v>0.64</v>
      </c>
    </row>
    <row r="4" spans="1:9" ht="15" thickBot="1" x14ac:dyDescent="0.4">
      <c r="A4" s="103" t="s">
        <v>330</v>
      </c>
      <c r="B4" s="103">
        <v>0.42</v>
      </c>
    </row>
    <row r="5" spans="1:9" ht="15" thickBot="1" x14ac:dyDescent="0.4">
      <c r="A5" s="104" t="s">
        <v>331</v>
      </c>
      <c r="B5" s="104">
        <v>0.42</v>
      </c>
      <c r="C5" s="105"/>
    </row>
    <row r="6" spans="1:9" ht="15" thickBot="1" x14ac:dyDescent="0.4">
      <c r="A6" s="103" t="s">
        <v>332</v>
      </c>
      <c r="B6" s="103">
        <v>0.52</v>
      </c>
    </row>
    <row r="7" spans="1:9" ht="15" thickBot="1" x14ac:dyDescent="0.4">
      <c r="A7" s="104" t="s">
        <v>308</v>
      </c>
      <c r="B7" s="104">
        <v>0.36</v>
      </c>
    </row>
    <row r="8" spans="1:9" ht="15" thickBot="1" x14ac:dyDescent="0.4">
      <c r="A8" s="103" t="s">
        <v>333</v>
      </c>
      <c r="B8" s="103">
        <v>0.61</v>
      </c>
    </row>
    <row r="9" spans="1:9" ht="15" thickBot="1" x14ac:dyDescent="0.4">
      <c r="A9" s="104" t="s">
        <v>334</v>
      </c>
      <c r="B9" s="104">
        <v>0.66</v>
      </c>
      <c r="I9" s="105"/>
    </row>
    <row r="10" spans="1:9" ht="15" thickBot="1" x14ac:dyDescent="0.4">
      <c r="A10" s="103" t="s">
        <v>335</v>
      </c>
      <c r="B10" s="103">
        <v>0.47</v>
      </c>
      <c r="I10" s="105"/>
    </row>
    <row r="11" spans="1:9" ht="15" thickBot="1" x14ac:dyDescent="0.4">
      <c r="A11" s="104" t="s">
        <v>336</v>
      </c>
      <c r="B11" s="104">
        <v>0.67</v>
      </c>
    </row>
    <row r="12" spans="1:9" ht="15" thickBot="1" x14ac:dyDescent="0.4">
      <c r="A12" s="103" t="s">
        <v>337</v>
      </c>
      <c r="B12" s="103">
        <v>0.7</v>
      </c>
    </row>
    <row r="13" spans="1:9" ht="15" thickBot="1" x14ac:dyDescent="0.4">
      <c r="A13" s="104" t="s">
        <v>338</v>
      </c>
      <c r="B13" s="104">
        <v>0.54</v>
      </c>
    </row>
    <row r="14" spans="1:9" ht="15" thickBot="1" x14ac:dyDescent="0.4">
      <c r="A14" s="103" t="s">
        <v>339</v>
      </c>
      <c r="B14" s="103">
        <v>0.65</v>
      </c>
    </row>
    <row r="15" spans="1:9" ht="15" thickBot="1" x14ac:dyDescent="0.4">
      <c r="A15" s="104" t="s">
        <v>340</v>
      </c>
      <c r="B15" s="104">
        <v>0.56000000000000005</v>
      </c>
    </row>
    <row r="16" spans="1:9" ht="15" thickBot="1" x14ac:dyDescent="0.4">
      <c r="A16" s="103" t="s">
        <v>389</v>
      </c>
      <c r="B16" s="103">
        <v>0.57999999999999996</v>
      </c>
    </row>
    <row r="17" spans="1:2" ht="15" thickBot="1" x14ac:dyDescent="0.4">
      <c r="A17" s="104" t="s">
        <v>341</v>
      </c>
      <c r="B17" s="104">
        <v>0.64</v>
      </c>
    </row>
    <row r="18" spans="1:2" ht="15" thickBot="1" x14ac:dyDescent="0.4">
      <c r="A18" s="103" t="s">
        <v>342</v>
      </c>
      <c r="B18" s="103">
        <v>0.73</v>
      </c>
    </row>
    <row r="19" spans="1:2" ht="15" thickBot="1" x14ac:dyDescent="0.4">
      <c r="A19" s="104" t="s">
        <v>343</v>
      </c>
      <c r="B19" s="104">
        <v>0.56000000000000005</v>
      </c>
    </row>
    <row r="20" spans="1:2" ht="15" thickBot="1" x14ac:dyDescent="0.4">
      <c r="A20" s="103" t="s">
        <v>344</v>
      </c>
      <c r="B20" s="103">
        <v>0.74</v>
      </c>
    </row>
    <row r="21" spans="1:2" ht="15" thickBot="1" x14ac:dyDescent="0.4">
      <c r="A21" s="104" t="s">
        <v>345</v>
      </c>
      <c r="B21" s="104">
        <v>0.4</v>
      </c>
    </row>
    <row r="22" spans="1:2" ht="15" thickBot="1" x14ac:dyDescent="0.4">
      <c r="A22" s="103" t="s">
        <v>346</v>
      </c>
      <c r="B22" s="103">
        <v>0.6</v>
      </c>
    </row>
    <row r="23" spans="1:2" ht="15" thickBot="1" x14ac:dyDescent="0.4">
      <c r="A23" s="104" t="s">
        <v>347</v>
      </c>
      <c r="B23" s="104">
        <v>0.43</v>
      </c>
    </row>
    <row r="24" spans="1:2" ht="15" thickBot="1" x14ac:dyDescent="0.4">
      <c r="A24" s="106" t="s">
        <v>229</v>
      </c>
      <c r="B24" s="103">
        <v>0.37</v>
      </c>
    </row>
    <row r="25" spans="1:2" ht="15" thickBot="1" x14ac:dyDescent="0.4">
      <c r="A25" s="104" t="s">
        <v>348</v>
      </c>
      <c r="B25" s="104">
        <v>0.36</v>
      </c>
    </row>
    <row r="26" spans="1:2" ht="15" thickBot="1" x14ac:dyDescent="0.4">
      <c r="A26" s="103" t="s">
        <v>349</v>
      </c>
      <c r="B26" s="103">
        <v>0.51</v>
      </c>
    </row>
    <row r="27" spans="1:2" ht="15" thickBot="1" x14ac:dyDescent="0.4">
      <c r="A27" s="104" t="s">
        <v>350</v>
      </c>
      <c r="B27" s="104">
        <v>0.56000000000000005</v>
      </c>
    </row>
    <row r="28" spans="1:2" ht="15" thickBot="1" x14ac:dyDescent="0.4">
      <c r="A28" s="103" t="s">
        <v>351</v>
      </c>
      <c r="B28" s="103">
        <v>0.56000000000000005</v>
      </c>
    </row>
    <row r="29" spans="1:2" ht="15" thickBot="1" x14ac:dyDescent="0.4">
      <c r="A29" s="104" t="s">
        <v>352</v>
      </c>
      <c r="B29" s="104">
        <v>0.48</v>
      </c>
    </row>
    <row r="30" spans="1:2" ht="15" thickBot="1" x14ac:dyDescent="0.4">
      <c r="A30" s="103" t="s">
        <v>238</v>
      </c>
      <c r="B30" s="103">
        <v>0.55000000000000004</v>
      </c>
    </row>
    <row r="31" spans="1:2" ht="15" thickBot="1" x14ac:dyDescent="0.4">
      <c r="A31" s="104" t="s">
        <v>353</v>
      </c>
      <c r="B31" s="104">
        <v>0.56000000000000005</v>
      </c>
    </row>
    <row r="32" spans="1:2" ht="15" thickBot="1" x14ac:dyDescent="0.4">
      <c r="A32" s="103" t="s">
        <v>354</v>
      </c>
      <c r="B32" s="103">
        <v>0.57999999999999996</v>
      </c>
    </row>
    <row r="33" spans="1:2" ht="15" thickBot="1" x14ac:dyDescent="0.4">
      <c r="A33" s="104" t="s">
        <v>355</v>
      </c>
      <c r="B33" s="104">
        <v>0.57999999999999996</v>
      </c>
    </row>
    <row r="34" spans="1:2" x14ac:dyDescent="0.35">
      <c r="A34" s="107" t="s">
        <v>356</v>
      </c>
      <c r="B34" s="107">
        <v>0.48</v>
      </c>
    </row>
    <row r="35" spans="1:2" ht="15" thickBot="1" x14ac:dyDescent="0.4">
      <c r="A35" s="104" t="s">
        <v>357</v>
      </c>
      <c r="B35" s="104">
        <v>0.42</v>
      </c>
    </row>
    <row r="36" spans="1:2" ht="15" thickBot="1" x14ac:dyDescent="0.4">
      <c r="A36" s="103" t="s">
        <v>358</v>
      </c>
      <c r="B36" s="103">
        <v>0.5</v>
      </c>
    </row>
    <row r="37" spans="1:2" ht="15" thickBot="1" x14ac:dyDescent="0.4">
      <c r="A37" s="104" t="s">
        <v>359</v>
      </c>
      <c r="B37" s="104">
        <v>0.55000000000000004</v>
      </c>
    </row>
    <row r="38" spans="1:2" ht="15" thickBot="1" x14ac:dyDescent="0.4">
      <c r="A38" s="103" t="s">
        <v>360</v>
      </c>
      <c r="B38" s="103">
        <v>0.53</v>
      </c>
    </row>
    <row r="39" spans="1:2" ht="15" thickBot="1" x14ac:dyDescent="0.4">
      <c r="A39" s="104" t="s">
        <v>361</v>
      </c>
      <c r="B39" s="104">
        <v>0.52</v>
      </c>
    </row>
    <row r="40" spans="1:2" ht="15" thickBot="1" x14ac:dyDescent="0.4">
      <c r="A40" s="103" t="s">
        <v>362</v>
      </c>
      <c r="B40" s="103">
        <v>0.52</v>
      </c>
    </row>
    <row r="41" spans="1:2" ht="15" thickBot="1" x14ac:dyDescent="0.4">
      <c r="A41" s="104" t="s">
        <v>363</v>
      </c>
      <c r="B41" s="104">
        <v>0.75</v>
      </c>
    </row>
    <row r="42" spans="1:2" ht="15" thickBot="1" x14ac:dyDescent="0.4">
      <c r="A42" s="103" t="s">
        <v>364</v>
      </c>
      <c r="B42" s="103">
        <v>0.52</v>
      </c>
    </row>
    <row r="43" spans="1:2" ht="15" thickBot="1" x14ac:dyDescent="0.4">
      <c r="A43" s="104" t="s">
        <v>365</v>
      </c>
      <c r="B43" s="104">
        <v>0.35</v>
      </c>
    </row>
    <row r="44" spans="1:2" ht="15" thickBot="1" x14ac:dyDescent="0.4">
      <c r="A44" s="103" t="s">
        <v>366</v>
      </c>
      <c r="B44" s="103">
        <v>0.37</v>
      </c>
    </row>
    <row r="45" spans="1:2" ht="15" thickBot="1" x14ac:dyDescent="0.4">
      <c r="A45" s="108" t="s">
        <v>367</v>
      </c>
      <c r="B45" s="108">
        <v>0.45</v>
      </c>
    </row>
    <row r="46" spans="1:2" ht="15" thickBot="1" x14ac:dyDescent="0.4">
      <c r="A46" s="103" t="s">
        <v>368</v>
      </c>
      <c r="B46" s="103">
        <v>0.39</v>
      </c>
    </row>
    <row r="47" spans="1:2" ht="15" thickBot="1" x14ac:dyDescent="0.4">
      <c r="A47" s="104" t="s">
        <v>369</v>
      </c>
      <c r="B47" s="104">
        <v>0.44</v>
      </c>
    </row>
    <row r="48" spans="1:2" ht="15" thickBot="1" x14ac:dyDescent="0.4">
      <c r="A48" s="109" t="s">
        <v>234</v>
      </c>
      <c r="B48" s="103">
        <v>0.46</v>
      </c>
    </row>
    <row r="49" spans="1:2" ht="15" thickBot="1" x14ac:dyDescent="0.4">
      <c r="A49" s="109" t="s">
        <v>236</v>
      </c>
      <c r="B49" s="104">
        <v>0.46</v>
      </c>
    </row>
    <row r="50" spans="1:2" ht="15" thickBot="1" x14ac:dyDescent="0.4">
      <c r="A50" s="103" t="s">
        <v>370</v>
      </c>
      <c r="B50" s="103">
        <v>0.44</v>
      </c>
    </row>
    <row r="51" spans="1:2" ht="15" thickBot="1" x14ac:dyDescent="0.4">
      <c r="A51" s="104" t="s">
        <v>371</v>
      </c>
      <c r="B51" s="104">
        <v>0.46</v>
      </c>
    </row>
    <row r="52" spans="1:2" ht="15" thickBot="1" x14ac:dyDescent="0.4">
      <c r="A52" s="103" t="s">
        <v>372</v>
      </c>
      <c r="B52" s="103">
        <v>0.48</v>
      </c>
    </row>
    <row r="53" spans="1:2" ht="15" thickBot="1" x14ac:dyDescent="0.4">
      <c r="A53" s="104" t="s">
        <v>373</v>
      </c>
      <c r="B53" s="104">
        <v>0.44</v>
      </c>
    </row>
    <row r="54" spans="1:2" ht="15" thickBot="1" x14ac:dyDescent="0.4">
      <c r="A54" s="103" t="s">
        <v>374</v>
      </c>
      <c r="B54" s="103">
        <v>0.34</v>
      </c>
    </row>
    <row r="55" spans="1:2" ht="15" thickBot="1" x14ac:dyDescent="0.4">
      <c r="A55" s="104" t="s">
        <v>375</v>
      </c>
      <c r="B55" s="104">
        <v>0.5</v>
      </c>
    </row>
    <row r="56" spans="1:2" ht="15" thickBot="1" x14ac:dyDescent="0.4">
      <c r="A56" s="103" t="s">
        <v>376</v>
      </c>
      <c r="B56" s="103">
        <v>0.57999999999999996</v>
      </c>
    </row>
    <row r="57" spans="1:2" ht="15" thickBot="1" x14ac:dyDescent="0.4">
      <c r="A57" s="104" t="s">
        <v>377</v>
      </c>
      <c r="B57" s="104">
        <v>0.37</v>
      </c>
    </row>
    <row r="58" spans="1:2" ht="15" thickBot="1" x14ac:dyDescent="0.4">
      <c r="A58" s="103" t="s">
        <v>378</v>
      </c>
      <c r="B58" s="103">
        <v>0.37</v>
      </c>
    </row>
    <row r="59" spans="1:2" ht="15" thickBot="1" x14ac:dyDescent="0.4">
      <c r="A59" s="104" t="s">
        <v>221</v>
      </c>
      <c r="B59" s="104">
        <v>0.38</v>
      </c>
    </row>
    <row r="60" spans="1:2" ht="15" thickBot="1" x14ac:dyDescent="0.4">
      <c r="A60" s="103" t="s">
        <v>379</v>
      </c>
      <c r="B60" s="103">
        <v>0.36</v>
      </c>
    </row>
    <row r="61" spans="1:2" ht="15" thickBot="1" x14ac:dyDescent="0.4">
      <c r="A61" s="104" t="s">
        <v>380</v>
      </c>
      <c r="B61" s="104">
        <v>0.37</v>
      </c>
    </row>
    <row r="62" spans="1:2" ht="15" thickBot="1" x14ac:dyDescent="0.4">
      <c r="A62" s="103" t="s">
        <v>381</v>
      </c>
      <c r="B62" s="103">
        <v>0.53</v>
      </c>
    </row>
    <row r="63" spans="1:2" ht="15" thickBot="1" x14ac:dyDescent="0.4">
      <c r="A63" s="104" t="s">
        <v>382</v>
      </c>
      <c r="B63" s="104">
        <v>0.43</v>
      </c>
    </row>
    <row r="64" spans="1:2" ht="15" thickBot="1" x14ac:dyDescent="0.4">
      <c r="A64" s="103" t="s">
        <v>383</v>
      </c>
      <c r="B64" s="103">
        <v>0.38</v>
      </c>
    </row>
    <row r="65" spans="1:2" ht="15" thickBot="1" x14ac:dyDescent="0.4">
      <c r="A65" s="104" t="s">
        <v>384</v>
      </c>
      <c r="B65" s="104">
        <v>0.42</v>
      </c>
    </row>
    <row r="66" spans="1:2" ht="15" thickBot="1" x14ac:dyDescent="0.4">
      <c r="A66" s="103" t="s">
        <v>385</v>
      </c>
      <c r="B66" s="103">
        <v>0.56999999999999995</v>
      </c>
    </row>
    <row r="67" spans="1:2" ht="15" thickBot="1" x14ac:dyDescent="0.4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E1" zoomScale="70" zoomScaleNormal="70" workbookViewId="0">
      <pane ySplit="2" topLeftCell="A1035" activePane="bottomLeft" state="frozen"/>
      <selection activeCell="C1" sqref="C1"/>
      <selection pane="bottomLeft" activeCell="I1048" sqref="I1048"/>
    </sheetView>
  </sheetViews>
  <sheetFormatPr baseColWidth="10" defaultRowHeight="14.5" x14ac:dyDescent="0.35"/>
  <cols>
    <col min="1" max="2" width="10.81640625" style="4"/>
    <col min="3" max="3" width="26.81640625" style="4" bestFit="1" customWidth="1"/>
    <col min="4" max="4" width="29" style="4" bestFit="1" customWidth="1"/>
    <col min="5" max="5" width="65.54296875" style="4" bestFit="1" customWidth="1"/>
    <col min="6" max="6" width="10.81640625" style="4"/>
    <col min="7" max="8" width="10.81640625" style="5"/>
    <col min="9" max="9" width="27.453125" style="5" bestFit="1" customWidth="1"/>
    <col min="10" max="14" width="10.81640625" style="5"/>
    <col min="15" max="15" width="20.1796875" style="6" bestFit="1" customWidth="1"/>
    <col min="16" max="16" width="30.81640625" style="6" bestFit="1" customWidth="1"/>
    <col min="17" max="17" width="10.81640625" style="6"/>
    <col min="18" max="18" width="22.54296875" style="6" customWidth="1"/>
    <col min="19" max="28" width="10.81640625" style="6"/>
    <col min="29" max="29" width="10.81640625" style="7" customWidth="1"/>
    <col min="30" max="30" width="10.81640625" style="7"/>
    <col min="31" max="31" width="15.54296875" style="7" bestFit="1" customWidth="1"/>
    <col min="32" max="32" width="12.81640625" style="7" bestFit="1" customWidth="1"/>
    <col min="33" max="35" width="12.81640625" style="7" customWidth="1"/>
    <col min="36" max="36" width="15.81640625" style="7" bestFit="1" customWidth="1"/>
    <col min="37" max="38" width="16" style="7" bestFit="1" customWidth="1"/>
    <col min="39" max="44" width="16" style="7" customWidth="1"/>
    <col min="45" max="45" width="9.54296875" style="8" customWidth="1"/>
    <col min="46" max="46" width="10.81640625" style="8"/>
    <col min="47" max="47" width="14.1796875" style="8" bestFit="1" customWidth="1"/>
    <col min="48" max="48" width="12.54296875" style="8" bestFit="1" customWidth="1"/>
    <col min="49" max="49" width="15.453125" style="8" bestFit="1" customWidth="1"/>
    <col min="50" max="57" width="12.54296875" style="8" customWidth="1"/>
    <col min="58" max="58" width="17.54296875" style="12" bestFit="1" customWidth="1"/>
    <col min="59" max="59" width="12.54296875" style="12" customWidth="1"/>
    <col min="60" max="61" width="10.81640625" style="96"/>
    <col min="62" max="62" width="9.54296875" style="96" customWidth="1"/>
    <col min="63" max="63" width="62.1796875" style="96" customWidth="1"/>
    <col min="64" max="64" width="4.453125" style="4" customWidth="1"/>
    <col min="65" max="65" width="12.54296875" style="12" customWidth="1"/>
    <col min="66" max="67" width="14.453125" style="12" bestFit="1" customWidth="1"/>
    <col min="68" max="68" width="18" style="12" bestFit="1" customWidth="1"/>
    <col min="69" max="70" width="15.81640625" style="12" bestFit="1" customWidth="1"/>
    <col min="71" max="71" width="15.81640625" style="12" customWidth="1"/>
    <col min="72" max="72" width="10.81640625" style="297" customWidth="1"/>
    <col min="73" max="73" width="12.1796875" style="297" customWidth="1"/>
    <col min="74" max="74" width="11.54296875" style="299" bestFit="1" customWidth="1"/>
    <col min="75" max="75" width="12.453125" style="297" bestFit="1" customWidth="1"/>
    <col min="76" max="76" width="25.453125" style="297" customWidth="1"/>
    <col min="78" max="78" width="10.81640625" style="303"/>
  </cols>
  <sheetData>
    <row r="1" spans="1:93" x14ac:dyDescent="0.3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2.5" x14ac:dyDescent="0.3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300" t="s">
        <v>420</v>
      </c>
      <c r="BI2" s="300" t="s">
        <v>408</v>
      </c>
      <c r="BJ2" s="300" t="s">
        <v>321</v>
      </c>
      <c r="BK2" s="300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300" t="s">
        <v>1444</v>
      </c>
      <c r="BU2" s="300" t="s">
        <v>1445</v>
      </c>
      <c r="BV2" s="301" t="s">
        <v>1446</v>
      </c>
      <c r="BW2" s="300" t="s">
        <v>1447</v>
      </c>
      <c r="BX2" s="300" t="s">
        <v>1448</v>
      </c>
      <c r="BY2" s="112" t="s">
        <v>1455</v>
      </c>
      <c r="BZ2" s="302" t="s">
        <v>1449</v>
      </c>
      <c r="CA2" s="112" t="s">
        <v>1452</v>
      </c>
      <c r="CB2" s="112" t="s">
        <v>1453</v>
      </c>
      <c r="CC2" s="112" t="s">
        <v>1454</v>
      </c>
      <c r="CD2" s="112" t="s">
        <v>1456</v>
      </c>
      <c r="CE2" s="112" t="s">
        <v>1458</v>
      </c>
      <c r="CF2" s="112" t="s">
        <v>1457</v>
      </c>
      <c r="CG2" s="112" t="s">
        <v>1459</v>
      </c>
      <c r="CH2" s="112" t="s">
        <v>1460</v>
      </c>
      <c r="CI2" s="112" t="s">
        <v>1461</v>
      </c>
      <c r="CJ2" s="112" t="s">
        <v>1463</v>
      </c>
      <c r="CK2" s="112" t="s">
        <v>1464</v>
      </c>
      <c r="CL2" s="112" t="s">
        <v>1465</v>
      </c>
      <c r="CM2" s="112" t="s">
        <v>1466</v>
      </c>
      <c r="CN2" s="112" t="s">
        <v>1467</v>
      </c>
      <c r="CO2" s="112" t="s">
        <v>1468</v>
      </c>
    </row>
    <row r="3" spans="1:93" ht="14.5" hidden="1" customHeight="1" x14ac:dyDescent="0.3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5" hidden="1" customHeight="1" x14ac:dyDescent="0.3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5" hidden="1" customHeight="1" x14ac:dyDescent="0.3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8">IF(AD5="ap",IF(AU5&lt;=45,0,1.80306-(53.52431/AU5)-(1182.78539/(AU5^2))),"")</f>
        <v>0</v>
      </c>
      <c r="AZ5" s="311">
        <f t="shared" ref="AZ5:AZ47" si="19">IF(AD5="ap",IF(AU5&lt;=20,0,(0.76104+(25.23841/AU5)-(764.19392/AU5^2))-AY5),"")</f>
        <v>0</v>
      </c>
      <c r="BA5" s="312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5" hidden="1" customHeight="1" x14ac:dyDescent="0.3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8"/>
        <v/>
      </c>
      <c r="AZ6" s="311" t="str">
        <f t="shared" si="19"/>
        <v/>
      </c>
      <c r="BA6" s="312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5" hidden="1" customHeight="1" x14ac:dyDescent="0.3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8"/>
        <v/>
      </c>
      <c r="AZ7" s="311" t="str">
        <f t="shared" si="19"/>
        <v/>
      </c>
      <c r="BA7" s="312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5" hidden="1" customHeight="1" x14ac:dyDescent="0.3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8"/>
        <v/>
      </c>
      <c r="AZ8" s="311" t="str">
        <f t="shared" si="19"/>
        <v/>
      </c>
      <c r="BA8" s="312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5" hidden="1" customHeight="1" x14ac:dyDescent="0.3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8"/>
        <v/>
      </c>
      <c r="AZ9" s="311" t="str">
        <f t="shared" si="19"/>
        <v/>
      </c>
      <c r="BA9" s="312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5" hidden="1" customHeight="1" x14ac:dyDescent="0.3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8"/>
        <v/>
      </c>
      <c r="AZ10" s="311" t="str">
        <f t="shared" si="19"/>
        <v/>
      </c>
      <c r="BA10" s="312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5" hidden="1" customHeight="1" x14ac:dyDescent="0.3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8"/>
        <v/>
      </c>
      <c r="AZ11" s="311" t="str">
        <f t="shared" si="19"/>
        <v/>
      </c>
      <c r="BA11" s="312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5" hidden="1" customHeight="1" x14ac:dyDescent="0.3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8"/>
        <v>0</v>
      </c>
      <c r="AZ12" s="311">
        <f t="shared" si="19"/>
        <v>0.15287668880541894</v>
      </c>
      <c r="BA12" s="312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5" hidden="1" customHeight="1" x14ac:dyDescent="0.3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8"/>
        <v/>
      </c>
      <c r="AZ13" s="311" t="str">
        <f t="shared" si="19"/>
        <v/>
      </c>
      <c r="BA13" s="312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5" hidden="1" customHeight="1" x14ac:dyDescent="0.3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8"/>
        <v/>
      </c>
      <c r="AZ14" s="311" t="str">
        <f t="shared" si="19"/>
        <v/>
      </c>
      <c r="BA14" s="312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5" hidden="1" customHeight="1" x14ac:dyDescent="0.3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8"/>
        <v/>
      </c>
      <c r="AZ15" s="311" t="str">
        <f t="shared" si="19"/>
        <v/>
      </c>
      <c r="BA15" s="312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5" hidden="1" customHeight="1" x14ac:dyDescent="0.3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8"/>
        <v/>
      </c>
      <c r="AZ16" s="311" t="str">
        <f t="shared" si="19"/>
        <v/>
      </c>
      <c r="BA16" s="312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5" hidden="1" customHeight="1" x14ac:dyDescent="0.3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8"/>
        <v/>
      </c>
      <c r="AZ17" s="311" t="str">
        <f t="shared" si="19"/>
        <v/>
      </c>
      <c r="BA17" s="312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5" hidden="1" customHeight="1" x14ac:dyDescent="0.3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8"/>
        <v/>
      </c>
      <c r="AZ18" s="311" t="str">
        <f t="shared" si="19"/>
        <v/>
      </c>
      <c r="BA18" s="312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5" hidden="1" customHeight="1" x14ac:dyDescent="0.3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8"/>
        <v>0</v>
      </c>
      <c r="AZ19" s="311">
        <f t="shared" si="19"/>
        <v>0.66212530919026324</v>
      </c>
      <c r="BA19" s="312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5" hidden="1" customHeight="1" x14ac:dyDescent="0.3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8"/>
        <v/>
      </c>
      <c r="AZ20" s="311" t="str">
        <f t="shared" si="19"/>
        <v/>
      </c>
      <c r="BA20" s="312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5" hidden="1" customHeight="1" x14ac:dyDescent="0.3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8"/>
        <v/>
      </c>
      <c r="AZ21" s="311" t="str">
        <f t="shared" si="19"/>
        <v/>
      </c>
      <c r="BA21" s="312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5" hidden="1" customHeight="1" x14ac:dyDescent="0.3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8"/>
        <v/>
      </c>
      <c r="AZ22" s="311" t="str">
        <f t="shared" si="19"/>
        <v/>
      </c>
      <c r="BA22" s="312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5" hidden="1" customHeight="1" x14ac:dyDescent="0.3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8"/>
        <v/>
      </c>
      <c r="AZ23" s="311" t="str">
        <f t="shared" si="19"/>
        <v/>
      </c>
      <c r="BA23" s="312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5" hidden="1" customHeight="1" x14ac:dyDescent="0.3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8"/>
        <v/>
      </c>
      <c r="AZ24" s="311" t="str">
        <f t="shared" si="19"/>
        <v/>
      </c>
      <c r="BA24" s="312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5" hidden="1" customHeight="1" x14ac:dyDescent="0.3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8"/>
        <v/>
      </c>
      <c r="AZ25" s="311" t="str">
        <f t="shared" si="19"/>
        <v/>
      </c>
      <c r="BA25" s="312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5" hidden="1" customHeight="1" x14ac:dyDescent="0.3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8"/>
        <v>0</v>
      </c>
      <c r="AZ26" s="311">
        <f t="shared" si="19"/>
        <v>0.78597461227368504</v>
      </c>
      <c r="BA26" s="312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5" hidden="1" customHeight="1" x14ac:dyDescent="0.3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8"/>
        <v/>
      </c>
      <c r="AZ27" s="311" t="str">
        <f t="shared" si="19"/>
        <v/>
      </c>
      <c r="BA27" s="312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5" hidden="1" customHeight="1" x14ac:dyDescent="0.3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8"/>
        <v/>
      </c>
      <c r="AZ28" s="311" t="str">
        <f t="shared" si="19"/>
        <v/>
      </c>
      <c r="BA28" s="312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5" hidden="1" customHeight="1" x14ac:dyDescent="0.3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8"/>
        <v/>
      </c>
      <c r="AZ29" s="311" t="str">
        <f t="shared" si="19"/>
        <v/>
      </c>
      <c r="BA29" s="312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5" hidden="1" customHeight="1" x14ac:dyDescent="0.3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8"/>
        <v/>
      </c>
      <c r="AZ30" s="311" t="str">
        <f t="shared" si="19"/>
        <v/>
      </c>
      <c r="BA30" s="312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5" hidden="1" customHeight="1" x14ac:dyDescent="0.3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8"/>
        <v/>
      </c>
      <c r="AZ31" s="311" t="str">
        <f t="shared" si="19"/>
        <v/>
      </c>
      <c r="BA31" s="312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5" hidden="1" customHeight="1" x14ac:dyDescent="0.3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8"/>
        <v/>
      </c>
      <c r="AZ32" s="311" t="str">
        <f t="shared" si="19"/>
        <v/>
      </c>
      <c r="BA32" s="312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5" hidden="1" customHeight="1" x14ac:dyDescent="0.3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8"/>
        <v>0</v>
      </c>
      <c r="AZ33" s="311">
        <f t="shared" si="19"/>
        <v>0.87265621923334813</v>
      </c>
      <c r="BA33" s="312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5" hidden="1" customHeight="1" x14ac:dyDescent="0.3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8"/>
        <v/>
      </c>
      <c r="AZ34" s="311" t="str">
        <f t="shared" si="19"/>
        <v/>
      </c>
      <c r="BA34" s="312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5" hidden="1" customHeight="1" x14ac:dyDescent="0.3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8"/>
        <v/>
      </c>
      <c r="AZ35" s="311" t="str">
        <f t="shared" si="19"/>
        <v/>
      </c>
      <c r="BA35" s="312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5" hidden="1" customHeight="1" x14ac:dyDescent="0.3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8"/>
        <v/>
      </c>
      <c r="AZ36" s="311" t="str">
        <f t="shared" si="19"/>
        <v/>
      </c>
      <c r="BA36" s="312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5" hidden="1" customHeight="1" x14ac:dyDescent="0.3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8"/>
        <v/>
      </c>
      <c r="AZ37" s="311" t="str">
        <f t="shared" si="19"/>
        <v/>
      </c>
      <c r="BA37" s="312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5" hidden="1" customHeight="1" x14ac:dyDescent="0.3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8"/>
        <v/>
      </c>
      <c r="AZ38" s="311" t="str">
        <f t="shared" si="19"/>
        <v/>
      </c>
      <c r="BA38" s="312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5" hidden="1" customHeight="1" x14ac:dyDescent="0.3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8"/>
        <v/>
      </c>
      <c r="AZ39" s="311" t="str">
        <f t="shared" si="19"/>
        <v/>
      </c>
      <c r="BA39" s="312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5" hidden="1" customHeight="1" x14ac:dyDescent="0.3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8"/>
        <v>0</v>
      </c>
      <c r="AZ40" s="311">
        <f t="shared" si="19"/>
        <v>0.91900789075703981</v>
      </c>
      <c r="BA40" s="312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5" hidden="1" customHeight="1" x14ac:dyDescent="0.3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8"/>
        <v/>
      </c>
      <c r="AZ41" s="311" t="str">
        <f t="shared" si="19"/>
        <v/>
      </c>
      <c r="BA41" s="312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5" hidden="1" customHeight="1" x14ac:dyDescent="0.3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8"/>
        <v/>
      </c>
      <c r="AZ42" s="311" t="str">
        <f t="shared" si="19"/>
        <v/>
      </c>
      <c r="BA42" s="312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5" hidden="1" customHeight="1" x14ac:dyDescent="0.3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8"/>
        <v/>
      </c>
      <c r="AZ43" s="311" t="str">
        <f t="shared" si="19"/>
        <v/>
      </c>
      <c r="BA43" s="312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5" hidden="1" customHeight="1" x14ac:dyDescent="0.3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8"/>
        <v/>
      </c>
      <c r="AZ44" s="311" t="str">
        <f t="shared" si="19"/>
        <v/>
      </c>
      <c r="BA44" s="312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5" hidden="1" customHeight="1" x14ac:dyDescent="0.3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8"/>
        <v/>
      </c>
      <c r="AZ45" s="311" t="str">
        <f t="shared" si="19"/>
        <v/>
      </c>
      <c r="BA45" s="312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5" hidden="1" customHeight="1" x14ac:dyDescent="0.3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8"/>
        <v/>
      </c>
      <c r="AZ46" s="311" t="str">
        <f t="shared" si="19"/>
        <v/>
      </c>
      <c r="BA46" s="312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5" hidden="1" customHeight="1" x14ac:dyDescent="0.3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8"/>
        <v>0.24649664870468208</v>
      </c>
      <c r="AZ47" s="311">
        <f t="shared" si="19"/>
        <v>0.71293730449516746</v>
      </c>
      <c r="BA47" s="312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5" customHeight="1" x14ac:dyDescent="0.3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5" customHeight="1" x14ac:dyDescent="0.3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5" customHeight="1" x14ac:dyDescent="0.3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5" customHeight="1" x14ac:dyDescent="0.3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5" customHeight="1" x14ac:dyDescent="0.3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5" customHeight="1" x14ac:dyDescent="0.3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5" customHeight="1" x14ac:dyDescent="0.3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5" customHeight="1" x14ac:dyDescent="0.3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5" customHeight="1" x14ac:dyDescent="0.3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5" customHeight="1" x14ac:dyDescent="0.3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5" customHeight="1" x14ac:dyDescent="0.3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5" customHeight="1" x14ac:dyDescent="0.3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5" customHeight="1" x14ac:dyDescent="0.3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5" customHeight="1" x14ac:dyDescent="0.3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5" customHeight="1" x14ac:dyDescent="0.3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5" customHeight="1" x14ac:dyDescent="0.3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5" customHeight="1" x14ac:dyDescent="0.3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5" customHeight="1" x14ac:dyDescent="0.3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5" customHeight="1" x14ac:dyDescent="0.3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5" customHeight="1" x14ac:dyDescent="0.3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6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5" customHeight="1" x14ac:dyDescent="0.3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6"/>
        <v>41</v>
      </c>
      <c r="BK68" s="135" t="str">
        <f t="shared" ref="BK68:BK131" si="28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29">IF(BT68="Résineux",0%,100%)</f>
        <v>0</v>
      </c>
      <c r="BV68" s="299">
        <f t="shared" ref="BV68:BV131" si="30">+IF(BT68="Résineux",100%,0%)</f>
        <v>1</v>
      </c>
      <c r="BW68" s="318">
        <v>0</v>
      </c>
      <c r="BX68" s="297">
        <f t="shared" ref="BX68:BX131" si="31">+IF(BV68&lt;&gt;0,0.43,0.25)</f>
        <v>0.43</v>
      </c>
      <c r="BY68">
        <f t="shared" ref="BY68:BY131" si="32">+IF(BJ68&lt;=30,AV68*BX68,0)</f>
        <v>0</v>
      </c>
      <c r="BZ68" s="303">
        <f t="shared" ref="BZ68:BZ131" si="33">+IF(BJ68&gt;=31,0,BY68+BZ67)</f>
        <v>0</v>
      </c>
      <c r="CB68" s="298">
        <v>0.6</v>
      </c>
      <c r="CC68" s="298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5" customHeight="1" x14ac:dyDescent="0.3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6"/>
        <v>42</v>
      </c>
      <c r="BK69" s="135" t="str">
        <f t="shared" si="28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29"/>
        <v>0</v>
      </c>
      <c r="BV69" s="299">
        <f t="shared" si="30"/>
        <v>1</v>
      </c>
      <c r="BW69" s="318">
        <v>0</v>
      </c>
      <c r="BX69" s="297">
        <f t="shared" si="31"/>
        <v>0.43</v>
      </c>
      <c r="BY69">
        <f t="shared" si="32"/>
        <v>0</v>
      </c>
      <c r="BZ69" s="303">
        <f t="shared" si="33"/>
        <v>0</v>
      </c>
      <c r="CB69" s="298">
        <v>0.6</v>
      </c>
      <c r="CC69" s="298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5" customHeight="1" x14ac:dyDescent="0.3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6"/>
        <v>43</v>
      </c>
      <c r="BK70" s="135" t="str">
        <f t="shared" si="28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29"/>
        <v>0</v>
      </c>
      <c r="BV70" s="299">
        <f t="shared" si="30"/>
        <v>1</v>
      </c>
      <c r="BW70" s="318">
        <v>0</v>
      </c>
      <c r="BX70" s="297">
        <f t="shared" si="31"/>
        <v>0.43</v>
      </c>
      <c r="BY70">
        <f t="shared" si="32"/>
        <v>0</v>
      </c>
      <c r="BZ70" s="303">
        <f t="shared" si="33"/>
        <v>0</v>
      </c>
      <c r="CB70" s="298">
        <v>0.6</v>
      </c>
      <c r="CC70" s="298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5" customHeight="1" x14ac:dyDescent="0.3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6"/>
        <v>44</v>
      </c>
      <c r="BK71" s="135" t="str">
        <f t="shared" si="28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29"/>
        <v>0</v>
      </c>
      <c r="BV71" s="299">
        <f t="shared" si="30"/>
        <v>1</v>
      </c>
      <c r="BW71" s="318">
        <v>0</v>
      </c>
      <c r="BX71" s="297">
        <f t="shared" si="31"/>
        <v>0.43</v>
      </c>
      <c r="BY71">
        <f t="shared" si="32"/>
        <v>0</v>
      </c>
      <c r="BZ71" s="303">
        <f t="shared" si="33"/>
        <v>0</v>
      </c>
      <c r="CB71" s="298">
        <v>0.6</v>
      </c>
      <c r="CC71" s="298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5" customHeight="1" x14ac:dyDescent="0.3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6"/>
        <v>45</v>
      </c>
      <c r="BK72" s="135" t="str">
        <f t="shared" si="28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29"/>
        <v>0</v>
      </c>
      <c r="BV72" s="299">
        <f t="shared" si="30"/>
        <v>1</v>
      </c>
      <c r="BW72" s="318">
        <v>0</v>
      </c>
      <c r="BX72" s="297">
        <f t="shared" si="31"/>
        <v>0.43</v>
      </c>
      <c r="BY72">
        <f t="shared" si="32"/>
        <v>0</v>
      </c>
      <c r="BZ72" s="303">
        <f t="shared" si="33"/>
        <v>0</v>
      </c>
      <c r="CB72" s="298">
        <v>0.6</v>
      </c>
      <c r="CC72" s="298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5" customHeight="1" x14ac:dyDescent="0.3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6"/>
        <v>46</v>
      </c>
      <c r="BK73" s="135" t="str">
        <f t="shared" si="28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29"/>
        <v>0</v>
      </c>
      <c r="BV73" s="299">
        <f t="shared" si="30"/>
        <v>1</v>
      </c>
      <c r="BW73" s="318">
        <v>0</v>
      </c>
      <c r="BX73" s="297">
        <f t="shared" si="31"/>
        <v>0.43</v>
      </c>
      <c r="BY73">
        <f t="shared" si="32"/>
        <v>0</v>
      </c>
      <c r="BZ73" s="303">
        <f t="shared" si="33"/>
        <v>0</v>
      </c>
      <c r="CB73" s="298">
        <v>0.6</v>
      </c>
      <c r="CC73" s="298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5" customHeight="1" x14ac:dyDescent="0.3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6"/>
        <v>47</v>
      </c>
      <c r="BK74" s="135" t="str">
        <f t="shared" si="28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29"/>
        <v>0</v>
      </c>
      <c r="BV74" s="299">
        <f t="shared" si="30"/>
        <v>1</v>
      </c>
      <c r="BW74" s="318">
        <v>0</v>
      </c>
      <c r="BX74" s="297">
        <f t="shared" si="31"/>
        <v>0.43</v>
      </c>
      <c r="BY74">
        <f t="shared" si="32"/>
        <v>0</v>
      </c>
      <c r="BZ74" s="303">
        <f t="shared" si="33"/>
        <v>0</v>
      </c>
      <c r="CB74" s="298">
        <v>0.6</v>
      </c>
      <c r="CC74" s="298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5" customHeight="1" x14ac:dyDescent="0.3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6"/>
        <v>47</v>
      </c>
      <c r="BK75" s="135" t="str">
        <f t="shared" si="28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29"/>
        <v>0</v>
      </c>
      <c r="BV75" s="299">
        <f t="shared" si="30"/>
        <v>1</v>
      </c>
      <c r="BW75" s="318">
        <v>0</v>
      </c>
      <c r="BX75" s="297">
        <f t="shared" si="31"/>
        <v>0.43</v>
      </c>
      <c r="BY75">
        <f t="shared" si="32"/>
        <v>0</v>
      </c>
      <c r="BZ75" s="303">
        <f t="shared" si="33"/>
        <v>0</v>
      </c>
      <c r="CB75" s="298">
        <v>0.6</v>
      </c>
      <c r="CC75" s="298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5" customHeight="1" x14ac:dyDescent="0.3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6"/>
        <v>48</v>
      </c>
      <c r="BK76" s="135" t="str">
        <f t="shared" si="28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29"/>
        <v>0</v>
      </c>
      <c r="BV76" s="299">
        <f t="shared" si="30"/>
        <v>1</v>
      </c>
      <c r="BW76" s="318">
        <v>0</v>
      </c>
      <c r="BX76" s="297">
        <f t="shared" si="31"/>
        <v>0.43</v>
      </c>
      <c r="BY76">
        <f t="shared" si="32"/>
        <v>0</v>
      </c>
      <c r="BZ76" s="303">
        <f t="shared" si="33"/>
        <v>0</v>
      </c>
      <c r="CB76" s="298">
        <v>0.6</v>
      </c>
      <c r="CC76" s="298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5" customHeight="1" x14ac:dyDescent="0.3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6"/>
        <v>49</v>
      </c>
      <c r="BK77" s="135" t="str">
        <f t="shared" si="28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29"/>
        <v>0</v>
      </c>
      <c r="BV77" s="299">
        <f t="shared" si="30"/>
        <v>1</v>
      </c>
      <c r="BW77" s="318">
        <v>0</v>
      </c>
      <c r="BX77" s="297">
        <f t="shared" si="31"/>
        <v>0.43</v>
      </c>
      <c r="BY77">
        <f t="shared" si="32"/>
        <v>0</v>
      </c>
      <c r="BZ77" s="303">
        <f t="shared" si="33"/>
        <v>0</v>
      </c>
      <c r="CB77" s="298">
        <v>0.6</v>
      </c>
      <c r="CC77" s="298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5" customHeight="1" x14ac:dyDescent="0.3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6"/>
        <v>50</v>
      </c>
      <c r="BK78" s="135" t="str">
        <f t="shared" si="28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29"/>
        <v>0</v>
      </c>
      <c r="BV78" s="299">
        <f t="shared" si="30"/>
        <v>1</v>
      </c>
      <c r="BW78" s="318">
        <v>0</v>
      </c>
      <c r="BX78" s="297">
        <f t="shared" si="31"/>
        <v>0.43</v>
      </c>
      <c r="BY78">
        <f t="shared" si="32"/>
        <v>0</v>
      </c>
      <c r="BZ78" s="303">
        <f t="shared" si="33"/>
        <v>0</v>
      </c>
      <c r="CB78" s="298">
        <v>0.6</v>
      </c>
      <c r="CC78" s="298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5" customHeight="1" x14ac:dyDescent="0.3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6"/>
        <v>51</v>
      </c>
      <c r="BK79" s="135" t="str">
        <f t="shared" si="28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29"/>
        <v>0</v>
      </c>
      <c r="BV79" s="299">
        <f t="shared" si="30"/>
        <v>1</v>
      </c>
      <c r="BW79" s="318">
        <v>0</v>
      </c>
      <c r="BX79" s="297">
        <f t="shared" si="31"/>
        <v>0.43</v>
      </c>
      <c r="BY79">
        <f t="shared" si="32"/>
        <v>0</v>
      </c>
      <c r="BZ79" s="303">
        <f t="shared" si="33"/>
        <v>0</v>
      </c>
      <c r="CB79" s="298">
        <v>0.6</v>
      </c>
      <c r="CC79" s="298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5" customHeight="1" x14ac:dyDescent="0.3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6"/>
        <v>52</v>
      </c>
      <c r="BK80" s="135" t="str">
        <f t="shared" si="28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29"/>
        <v>0</v>
      </c>
      <c r="BV80" s="299">
        <f t="shared" si="30"/>
        <v>1</v>
      </c>
      <c r="BW80" s="318">
        <v>0</v>
      </c>
      <c r="BX80" s="297">
        <f t="shared" si="31"/>
        <v>0.43</v>
      </c>
      <c r="BY80">
        <f t="shared" si="32"/>
        <v>0</v>
      </c>
      <c r="BZ80" s="303">
        <f t="shared" si="33"/>
        <v>0</v>
      </c>
      <c r="CB80" s="298">
        <v>0.6</v>
      </c>
      <c r="CC80" s="298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5" customHeight="1" x14ac:dyDescent="0.3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6"/>
        <v>53</v>
      </c>
      <c r="BK81" s="135" t="str">
        <f t="shared" si="28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29"/>
        <v>0</v>
      </c>
      <c r="BV81" s="299">
        <f t="shared" si="30"/>
        <v>1</v>
      </c>
      <c r="BW81" s="318">
        <v>0</v>
      </c>
      <c r="BX81" s="297">
        <f t="shared" si="31"/>
        <v>0.43</v>
      </c>
      <c r="BY81">
        <f t="shared" si="32"/>
        <v>0</v>
      </c>
      <c r="BZ81" s="303">
        <f t="shared" si="33"/>
        <v>0</v>
      </c>
      <c r="CB81" s="298">
        <v>0.6</v>
      </c>
      <c r="CC81" s="298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5" customHeight="1" x14ac:dyDescent="0.3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6"/>
        <v>54</v>
      </c>
      <c r="BK82" s="135" t="str">
        <f t="shared" si="28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29"/>
        <v>0</v>
      </c>
      <c r="BV82" s="299">
        <f t="shared" si="30"/>
        <v>1</v>
      </c>
      <c r="BW82" s="318">
        <v>0</v>
      </c>
      <c r="BX82" s="297">
        <f t="shared" si="31"/>
        <v>0.43</v>
      </c>
      <c r="BY82">
        <f t="shared" si="32"/>
        <v>0</v>
      </c>
      <c r="BZ82" s="303">
        <f t="shared" si="33"/>
        <v>0</v>
      </c>
      <c r="CB82" s="298">
        <v>0.6</v>
      </c>
      <c r="CC82" s="298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5" customHeight="1" x14ac:dyDescent="0.3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6"/>
        <v>55</v>
      </c>
      <c r="BK83" s="135" t="str">
        <f t="shared" si="28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29"/>
        <v>0</v>
      </c>
      <c r="BV83" s="299">
        <f t="shared" si="30"/>
        <v>1</v>
      </c>
      <c r="BW83" s="318">
        <v>0</v>
      </c>
      <c r="BX83" s="297">
        <f t="shared" si="31"/>
        <v>0.43</v>
      </c>
      <c r="BY83">
        <f t="shared" si="32"/>
        <v>0</v>
      </c>
      <c r="BZ83" s="303">
        <f t="shared" si="33"/>
        <v>0</v>
      </c>
      <c r="CB83" s="298">
        <v>0.6</v>
      </c>
      <c r="CC83" s="298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5" customHeight="1" x14ac:dyDescent="0.3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6"/>
        <v>56</v>
      </c>
      <c r="BK84" s="135" t="str">
        <f t="shared" si="28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29"/>
        <v>0</v>
      </c>
      <c r="BV84" s="299">
        <f t="shared" si="30"/>
        <v>1</v>
      </c>
      <c r="BW84" s="318">
        <v>0</v>
      </c>
      <c r="BX84" s="297">
        <f t="shared" si="31"/>
        <v>0.43</v>
      </c>
      <c r="BY84">
        <f t="shared" si="32"/>
        <v>0</v>
      </c>
      <c r="BZ84" s="303">
        <f t="shared" si="33"/>
        <v>0</v>
      </c>
      <c r="CB84" s="298">
        <v>0.6</v>
      </c>
      <c r="CC84" s="298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5" customHeight="1" x14ac:dyDescent="0.3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6"/>
        <v>56</v>
      </c>
      <c r="BK85" s="135" t="str">
        <f t="shared" si="28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29"/>
        <v>0</v>
      </c>
      <c r="BV85" s="299">
        <f t="shared" si="30"/>
        <v>1</v>
      </c>
      <c r="BW85" s="318">
        <v>0</v>
      </c>
      <c r="BX85" s="297">
        <f t="shared" si="31"/>
        <v>0.43</v>
      </c>
      <c r="BY85">
        <f t="shared" si="32"/>
        <v>0</v>
      </c>
      <c r="BZ85" s="303">
        <f t="shared" si="33"/>
        <v>0</v>
      </c>
      <c r="CB85" s="298">
        <v>0.6</v>
      </c>
      <c r="CC85" s="298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5" customHeight="1" x14ac:dyDescent="0.3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6"/>
        <v>57</v>
      </c>
      <c r="BK86" s="135" t="str">
        <f t="shared" si="28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29"/>
        <v>0</v>
      </c>
      <c r="BV86" s="299">
        <f t="shared" si="30"/>
        <v>1</v>
      </c>
      <c r="BW86" s="318">
        <v>0</v>
      </c>
      <c r="BX86" s="297">
        <f t="shared" si="31"/>
        <v>0.43</v>
      </c>
      <c r="BY86">
        <f t="shared" si="32"/>
        <v>0</v>
      </c>
      <c r="BZ86" s="303">
        <f t="shared" si="33"/>
        <v>0</v>
      </c>
      <c r="CB86" s="298">
        <v>0.6</v>
      </c>
      <c r="CC86" s="298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5" customHeight="1" x14ac:dyDescent="0.3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6"/>
        <v>58</v>
      </c>
      <c r="BK87" s="135" t="str">
        <f t="shared" si="28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29"/>
        <v>0</v>
      </c>
      <c r="BV87" s="299">
        <f t="shared" si="30"/>
        <v>1</v>
      </c>
      <c r="BW87" s="318">
        <v>0</v>
      </c>
      <c r="BX87" s="297">
        <f t="shared" si="31"/>
        <v>0.43</v>
      </c>
      <c r="BY87">
        <f t="shared" si="32"/>
        <v>0</v>
      </c>
      <c r="BZ87" s="303">
        <f t="shared" si="33"/>
        <v>0</v>
      </c>
      <c r="CB87" s="298">
        <v>0.6</v>
      </c>
      <c r="CC87" s="298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5" customHeight="1" x14ac:dyDescent="0.3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6"/>
        <v>59</v>
      </c>
      <c r="BK88" s="135" t="str">
        <f t="shared" si="28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29"/>
        <v>0</v>
      </c>
      <c r="BV88" s="299">
        <f t="shared" si="30"/>
        <v>1</v>
      </c>
      <c r="BW88" s="318">
        <v>0</v>
      </c>
      <c r="BX88" s="297">
        <f t="shared" si="31"/>
        <v>0.43</v>
      </c>
      <c r="BY88">
        <f t="shared" si="32"/>
        <v>0</v>
      </c>
      <c r="BZ88" s="303">
        <f t="shared" si="33"/>
        <v>0</v>
      </c>
      <c r="CB88" s="298">
        <v>0.6</v>
      </c>
      <c r="CC88" s="298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5" customHeight="1" x14ac:dyDescent="0.3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6"/>
        <v>60</v>
      </c>
      <c r="BK89" s="135" t="str">
        <f t="shared" si="28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29"/>
        <v>0</v>
      </c>
      <c r="BV89" s="299">
        <f t="shared" si="30"/>
        <v>1</v>
      </c>
      <c r="BW89" s="318">
        <v>0</v>
      </c>
      <c r="BX89" s="297">
        <f t="shared" si="31"/>
        <v>0.43</v>
      </c>
      <c r="BY89">
        <f t="shared" si="32"/>
        <v>0</v>
      </c>
      <c r="BZ89" s="303">
        <f t="shared" si="33"/>
        <v>0</v>
      </c>
      <c r="CB89" s="298">
        <v>0.6</v>
      </c>
      <c r="CC89" s="298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5" customHeight="1" x14ac:dyDescent="0.3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6"/>
        <v>61</v>
      </c>
      <c r="BK90" s="135" t="str">
        <f t="shared" si="28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29"/>
        <v>0</v>
      </c>
      <c r="BV90" s="299">
        <f t="shared" si="30"/>
        <v>1</v>
      </c>
      <c r="BW90" s="318">
        <v>0</v>
      </c>
      <c r="BX90" s="297">
        <f t="shared" si="31"/>
        <v>0.43</v>
      </c>
      <c r="BY90">
        <f t="shared" si="32"/>
        <v>0</v>
      </c>
      <c r="BZ90" s="303">
        <f t="shared" si="33"/>
        <v>0</v>
      </c>
      <c r="CB90" s="298">
        <v>0.6</v>
      </c>
      <c r="CC90" s="298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5" customHeight="1" x14ac:dyDescent="0.3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6"/>
        <v>62</v>
      </c>
      <c r="BK91" s="135" t="str">
        <f t="shared" si="28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29"/>
        <v>0</v>
      </c>
      <c r="BV91" s="299">
        <f t="shared" si="30"/>
        <v>1</v>
      </c>
      <c r="BW91" s="318">
        <v>0</v>
      </c>
      <c r="BX91" s="297">
        <f t="shared" si="31"/>
        <v>0.43</v>
      </c>
      <c r="BY91">
        <f t="shared" si="32"/>
        <v>0</v>
      </c>
      <c r="BZ91" s="303">
        <f t="shared" si="33"/>
        <v>0</v>
      </c>
      <c r="CB91" s="298">
        <v>0.6</v>
      </c>
      <c r="CC91" s="298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5" customHeight="1" x14ac:dyDescent="0.3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6"/>
        <v>63</v>
      </c>
      <c r="BK92" s="135" t="str">
        <f t="shared" si="28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29"/>
        <v>0</v>
      </c>
      <c r="BV92" s="299">
        <f t="shared" si="30"/>
        <v>1</v>
      </c>
      <c r="BW92" s="318">
        <v>0</v>
      </c>
      <c r="BX92" s="297">
        <f t="shared" si="31"/>
        <v>0.43</v>
      </c>
      <c r="BY92">
        <f t="shared" si="32"/>
        <v>0</v>
      </c>
      <c r="BZ92" s="303">
        <f t="shared" si="33"/>
        <v>0</v>
      </c>
      <c r="CB92" s="298">
        <v>0.6</v>
      </c>
      <c r="CC92" s="298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5" customHeight="1" x14ac:dyDescent="0.3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6"/>
        <v>64</v>
      </c>
      <c r="BK93" s="135" t="str">
        <f t="shared" si="28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29"/>
        <v>0</v>
      </c>
      <c r="BV93" s="299">
        <f t="shared" si="30"/>
        <v>1</v>
      </c>
      <c r="BW93" s="318">
        <v>0</v>
      </c>
      <c r="BX93" s="297">
        <f t="shared" si="31"/>
        <v>0.43</v>
      </c>
      <c r="BY93">
        <f t="shared" si="32"/>
        <v>0</v>
      </c>
      <c r="BZ93" s="303">
        <f t="shared" si="33"/>
        <v>0</v>
      </c>
      <c r="CB93" s="298">
        <v>0.6</v>
      </c>
      <c r="CC93" s="298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5" customHeight="1" x14ac:dyDescent="0.3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6"/>
        <v>65</v>
      </c>
      <c r="BK94" s="135" t="str">
        <f t="shared" si="28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29"/>
        <v>0</v>
      </c>
      <c r="BV94" s="299">
        <f t="shared" si="30"/>
        <v>1</v>
      </c>
      <c r="BW94" s="318">
        <v>0</v>
      </c>
      <c r="BX94" s="297">
        <f t="shared" si="31"/>
        <v>0.43</v>
      </c>
      <c r="BY94">
        <f t="shared" si="32"/>
        <v>0</v>
      </c>
      <c r="BZ94" s="303">
        <f t="shared" si="33"/>
        <v>0</v>
      </c>
      <c r="CB94" s="298">
        <v>0.6</v>
      </c>
      <c r="CC94" s="298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5" customHeight="1" x14ac:dyDescent="0.3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6"/>
        <v>65</v>
      </c>
      <c r="BK95" s="135" t="str">
        <f t="shared" si="28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29"/>
        <v>0</v>
      </c>
      <c r="BV95" s="299">
        <f t="shared" si="30"/>
        <v>1</v>
      </c>
      <c r="BW95" s="318">
        <v>0</v>
      </c>
      <c r="BX95" s="297">
        <f t="shared" si="31"/>
        <v>0.43</v>
      </c>
      <c r="BY95">
        <f t="shared" si="32"/>
        <v>0</v>
      </c>
      <c r="BZ95" s="303">
        <f t="shared" si="33"/>
        <v>0</v>
      </c>
      <c r="CB95" s="298">
        <v>0.6</v>
      </c>
      <c r="CC95" s="298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5" customHeight="1" x14ac:dyDescent="0.3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6"/>
        <v>66</v>
      </c>
      <c r="BK96" s="135" t="str">
        <f t="shared" si="28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29"/>
        <v>0</v>
      </c>
      <c r="BV96" s="299">
        <f t="shared" si="30"/>
        <v>1</v>
      </c>
      <c r="BW96" s="318">
        <v>0</v>
      </c>
      <c r="BX96" s="297">
        <f t="shared" si="31"/>
        <v>0.43</v>
      </c>
      <c r="BY96">
        <f t="shared" si="32"/>
        <v>0</v>
      </c>
      <c r="BZ96" s="303">
        <f t="shared" si="33"/>
        <v>0</v>
      </c>
      <c r="CB96" s="298">
        <v>0.6</v>
      </c>
      <c r="CC96" s="298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5" customHeight="1" x14ac:dyDescent="0.3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6"/>
        <v>67</v>
      </c>
      <c r="BK97" s="135" t="str">
        <f t="shared" si="28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29"/>
        <v>0</v>
      </c>
      <c r="BV97" s="299">
        <f t="shared" si="30"/>
        <v>1</v>
      </c>
      <c r="BW97" s="318">
        <v>0</v>
      </c>
      <c r="BX97" s="297">
        <f t="shared" si="31"/>
        <v>0.43</v>
      </c>
      <c r="BY97">
        <f t="shared" si="32"/>
        <v>0</v>
      </c>
      <c r="BZ97" s="303">
        <f t="shared" si="33"/>
        <v>0</v>
      </c>
      <c r="CB97" s="298">
        <v>0.6</v>
      </c>
      <c r="CC97" s="298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5" customHeight="1" x14ac:dyDescent="0.3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6"/>
        <v>68</v>
      </c>
      <c r="BK98" s="135" t="str">
        <f t="shared" si="28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29"/>
        <v>0</v>
      </c>
      <c r="BV98" s="299">
        <f t="shared" si="30"/>
        <v>1</v>
      </c>
      <c r="BW98" s="318">
        <v>0</v>
      </c>
      <c r="BX98" s="297">
        <f t="shared" si="31"/>
        <v>0.43</v>
      </c>
      <c r="BY98">
        <f t="shared" si="32"/>
        <v>0</v>
      </c>
      <c r="BZ98" s="303">
        <f t="shared" si="33"/>
        <v>0</v>
      </c>
      <c r="CB98" s="298">
        <v>0.6</v>
      </c>
      <c r="CC98" s="298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5" customHeight="1" x14ac:dyDescent="0.3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6"/>
        <v>69</v>
      </c>
      <c r="BK99" s="135" t="str">
        <f t="shared" si="28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29"/>
        <v>0</v>
      </c>
      <c r="BV99" s="299">
        <f t="shared" si="30"/>
        <v>1</v>
      </c>
      <c r="BW99" s="318">
        <v>0</v>
      </c>
      <c r="BX99" s="297">
        <f t="shared" si="31"/>
        <v>0.43</v>
      </c>
      <c r="BY99">
        <f t="shared" si="32"/>
        <v>0</v>
      </c>
      <c r="BZ99" s="303">
        <f t="shared" si="33"/>
        <v>0</v>
      </c>
      <c r="CB99" s="298">
        <v>0.6</v>
      </c>
      <c r="CC99" s="298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5" customHeight="1" x14ac:dyDescent="0.3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6"/>
        <v>70</v>
      </c>
      <c r="BK100" s="135" t="str">
        <f t="shared" si="28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29"/>
        <v>0</v>
      </c>
      <c r="BV100" s="299">
        <f t="shared" si="30"/>
        <v>1</v>
      </c>
      <c r="BW100" s="318">
        <v>0</v>
      </c>
      <c r="BX100" s="297">
        <f t="shared" si="31"/>
        <v>0.43</v>
      </c>
      <c r="BY100">
        <f t="shared" si="32"/>
        <v>0</v>
      </c>
      <c r="BZ100" s="303">
        <f t="shared" si="33"/>
        <v>0</v>
      </c>
      <c r="CB100" s="298">
        <v>0.6</v>
      </c>
      <c r="CC100" s="298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5" customHeight="1" x14ac:dyDescent="0.3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6"/>
        <v>71</v>
      </c>
      <c r="BK101" s="135" t="str">
        <f t="shared" si="28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29"/>
        <v>0</v>
      </c>
      <c r="BV101" s="299">
        <f t="shared" si="30"/>
        <v>1</v>
      </c>
      <c r="BW101" s="318">
        <v>0</v>
      </c>
      <c r="BX101" s="297">
        <f t="shared" si="31"/>
        <v>0.43</v>
      </c>
      <c r="BY101">
        <f t="shared" si="32"/>
        <v>0</v>
      </c>
      <c r="BZ101" s="303">
        <f t="shared" si="33"/>
        <v>0</v>
      </c>
      <c r="CB101" s="298">
        <v>0.6</v>
      </c>
      <c r="CC101" s="298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5" customHeight="1" x14ac:dyDescent="0.3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6"/>
        <v>72</v>
      </c>
      <c r="BK102" s="135" t="str">
        <f t="shared" si="28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29"/>
        <v>0</v>
      </c>
      <c r="BV102" s="299">
        <f t="shared" si="30"/>
        <v>1</v>
      </c>
      <c r="BW102" s="318">
        <v>0</v>
      </c>
      <c r="BX102" s="297">
        <f t="shared" si="31"/>
        <v>0.43</v>
      </c>
      <c r="BY102">
        <f t="shared" si="32"/>
        <v>0</v>
      </c>
      <c r="BZ102" s="303">
        <f t="shared" si="33"/>
        <v>0</v>
      </c>
      <c r="CB102" s="298">
        <v>0.6</v>
      </c>
      <c r="CC102" s="298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5" customHeight="1" x14ac:dyDescent="0.3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6"/>
        <v>73</v>
      </c>
      <c r="BK103" s="135" t="str">
        <f t="shared" si="28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29"/>
        <v>0</v>
      </c>
      <c r="BV103" s="299">
        <f t="shared" si="30"/>
        <v>1</v>
      </c>
      <c r="BW103" s="318">
        <v>0</v>
      </c>
      <c r="BX103" s="297">
        <f t="shared" si="31"/>
        <v>0.43</v>
      </c>
      <c r="BY103">
        <f t="shared" si="32"/>
        <v>0</v>
      </c>
      <c r="BZ103" s="303">
        <f t="shared" si="33"/>
        <v>0</v>
      </c>
      <c r="CB103" s="298">
        <v>0.6</v>
      </c>
      <c r="CC103" s="298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5" customHeight="1" x14ac:dyDescent="0.3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6"/>
        <v>74</v>
      </c>
      <c r="BK104" s="135" t="str">
        <f t="shared" si="28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29"/>
        <v>0</v>
      </c>
      <c r="BV104" s="299">
        <f t="shared" si="30"/>
        <v>1</v>
      </c>
      <c r="BW104" s="318">
        <v>0</v>
      </c>
      <c r="BX104" s="297">
        <f t="shared" si="31"/>
        <v>0.43</v>
      </c>
      <c r="BY104">
        <f t="shared" si="32"/>
        <v>0</v>
      </c>
      <c r="BZ104" s="303">
        <f t="shared" si="33"/>
        <v>0</v>
      </c>
      <c r="CB104" s="298">
        <v>0.6</v>
      </c>
      <c r="CC104" s="298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5" customHeight="1" x14ac:dyDescent="0.3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6"/>
        <v>74</v>
      </c>
      <c r="BK105" s="135" t="str">
        <f t="shared" si="28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29"/>
        <v>0</v>
      </c>
      <c r="BV105" s="299">
        <f t="shared" si="30"/>
        <v>1</v>
      </c>
      <c r="BW105" s="318">
        <v>0</v>
      </c>
      <c r="BX105" s="297">
        <f t="shared" si="31"/>
        <v>0.43</v>
      </c>
      <c r="BY105">
        <f t="shared" si="32"/>
        <v>0</v>
      </c>
      <c r="BZ105" s="303">
        <f t="shared" si="33"/>
        <v>0</v>
      </c>
      <c r="CB105" s="298">
        <v>0.6</v>
      </c>
      <c r="CC105" s="298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5" customHeight="1" x14ac:dyDescent="0.3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6"/>
        <v>75</v>
      </c>
      <c r="BK106" s="135" t="str">
        <f t="shared" si="28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29"/>
        <v>0</v>
      </c>
      <c r="BV106" s="299">
        <f t="shared" si="30"/>
        <v>1</v>
      </c>
      <c r="BW106" s="318">
        <v>0</v>
      </c>
      <c r="BX106" s="297">
        <f t="shared" si="31"/>
        <v>0.43</v>
      </c>
      <c r="BY106">
        <f t="shared" si="32"/>
        <v>0</v>
      </c>
      <c r="BZ106" s="303">
        <f t="shared" si="33"/>
        <v>0</v>
      </c>
      <c r="CB106" s="298">
        <v>0.6</v>
      </c>
      <c r="CC106" s="298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5" customHeight="1" x14ac:dyDescent="0.3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6"/>
        <v>76</v>
      </c>
      <c r="BK107" s="135" t="str">
        <f t="shared" si="28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29"/>
        <v>0</v>
      </c>
      <c r="BV107" s="299">
        <f t="shared" si="30"/>
        <v>1</v>
      </c>
      <c r="BW107" s="318">
        <v>0</v>
      </c>
      <c r="BX107" s="297">
        <f t="shared" si="31"/>
        <v>0.43</v>
      </c>
      <c r="BY107">
        <f t="shared" si="32"/>
        <v>0</v>
      </c>
      <c r="BZ107" s="303">
        <f t="shared" si="33"/>
        <v>0</v>
      </c>
      <c r="CB107" s="298">
        <v>0.6</v>
      </c>
      <c r="CC107" s="298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5" customHeight="1" x14ac:dyDescent="0.3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6"/>
        <v>77</v>
      </c>
      <c r="BK108" s="135" t="str">
        <f t="shared" si="28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29"/>
        <v>0</v>
      </c>
      <c r="BV108" s="299">
        <f t="shared" si="30"/>
        <v>1</v>
      </c>
      <c r="BW108" s="318">
        <v>0</v>
      </c>
      <c r="BX108" s="297">
        <f t="shared" si="31"/>
        <v>0.43</v>
      </c>
      <c r="BY108">
        <f t="shared" si="32"/>
        <v>0</v>
      </c>
      <c r="BZ108" s="303">
        <f t="shared" si="33"/>
        <v>0</v>
      </c>
      <c r="CB108" s="298">
        <v>0.6</v>
      </c>
      <c r="CC108" s="298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5" customHeight="1" x14ac:dyDescent="0.3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6"/>
        <v>78</v>
      </c>
      <c r="BK109" s="135" t="str">
        <f t="shared" si="28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29"/>
        <v>0</v>
      </c>
      <c r="BV109" s="299">
        <f t="shared" si="30"/>
        <v>1</v>
      </c>
      <c r="BW109" s="318">
        <v>0</v>
      </c>
      <c r="BX109" s="297">
        <f t="shared" si="31"/>
        <v>0.43</v>
      </c>
      <c r="BY109">
        <f t="shared" si="32"/>
        <v>0</v>
      </c>
      <c r="BZ109" s="303">
        <f t="shared" si="33"/>
        <v>0</v>
      </c>
      <c r="CB109" s="298">
        <v>0.6</v>
      </c>
      <c r="CC109" s="298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5" customHeight="1" x14ac:dyDescent="0.3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6"/>
        <v>79</v>
      </c>
      <c r="BK110" s="135" t="str">
        <f t="shared" si="28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29"/>
        <v>0</v>
      </c>
      <c r="BV110" s="299">
        <f t="shared" si="30"/>
        <v>1</v>
      </c>
      <c r="BW110" s="318">
        <v>0</v>
      </c>
      <c r="BX110" s="297">
        <f t="shared" si="31"/>
        <v>0.43</v>
      </c>
      <c r="BY110">
        <f t="shared" si="32"/>
        <v>0</v>
      </c>
      <c r="BZ110" s="303">
        <f t="shared" si="33"/>
        <v>0</v>
      </c>
      <c r="CB110" s="298">
        <v>0.6</v>
      </c>
      <c r="CC110" s="298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5" customHeight="1" x14ac:dyDescent="0.3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6"/>
        <v>80</v>
      </c>
      <c r="BK111" s="135" t="str">
        <f t="shared" si="28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29"/>
        <v>0</v>
      </c>
      <c r="BV111" s="299">
        <f t="shared" si="30"/>
        <v>1</v>
      </c>
      <c r="BW111" s="318">
        <v>0</v>
      </c>
      <c r="BX111" s="297">
        <f t="shared" si="31"/>
        <v>0.43</v>
      </c>
      <c r="BY111">
        <f t="shared" si="32"/>
        <v>0</v>
      </c>
      <c r="BZ111" s="303">
        <f t="shared" si="33"/>
        <v>0</v>
      </c>
      <c r="CB111" s="298">
        <v>0.6</v>
      </c>
      <c r="CC111" s="298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5" customHeight="1" x14ac:dyDescent="0.3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6"/>
        <v>81</v>
      </c>
      <c r="BK112" s="135" t="str">
        <f t="shared" si="28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29"/>
        <v>0</v>
      </c>
      <c r="BV112" s="299">
        <f t="shared" si="30"/>
        <v>1</v>
      </c>
      <c r="BW112" s="318">
        <v>0</v>
      </c>
      <c r="BX112" s="297">
        <f t="shared" si="31"/>
        <v>0.43</v>
      </c>
      <c r="BY112">
        <f t="shared" si="32"/>
        <v>0</v>
      </c>
      <c r="BZ112" s="303">
        <f t="shared" si="33"/>
        <v>0</v>
      </c>
      <c r="CB112" s="298">
        <v>0.6</v>
      </c>
      <c r="CC112" s="298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5" customHeight="1" x14ac:dyDescent="0.3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6"/>
        <v>82</v>
      </c>
      <c r="BK113" s="135" t="str">
        <f t="shared" si="28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29"/>
        <v>0</v>
      </c>
      <c r="BV113" s="299">
        <f t="shared" si="30"/>
        <v>1</v>
      </c>
      <c r="BW113" s="318">
        <v>0</v>
      </c>
      <c r="BX113" s="297">
        <f t="shared" si="31"/>
        <v>0.43</v>
      </c>
      <c r="BY113">
        <f t="shared" si="32"/>
        <v>0</v>
      </c>
      <c r="BZ113" s="303">
        <f t="shared" si="33"/>
        <v>0</v>
      </c>
      <c r="CB113" s="298">
        <v>0.6</v>
      </c>
      <c r="CC113" s="298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5" customHeight="1" x14ac:dyDescent="0.3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6"/>
        <v>83</v>
      </c>
      <c r="BK114" s="135" t="str">
        <f t="shared" si="28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29"/>
        <v>0</v>
      </c>
      <c r="BV114" s="299">
        <f t="shared" si="30"/>
        <v>1</v>
      </c>
      <c r="BW114" s="318">
        <v>0</v>
      </c>
      <c r="BX114" s="297">
        <f t="shared" si="31"/>
        <v>0.43</v>
      </c>
      <c r="BY114">
        <f t="shared" si="32"/>
        <v>0</v>
      </c>
      <c r="BZ114" s="303">
        <f t="shared" si="33"/>
        <v>0</v>
      </c>
      <c r="CB114" s="298">
        <v>0.6</v>
      </c>
      <c r="CC114" s="298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5" customHeight="1" x14ac:dyDescent="0.3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6"/>
        <v>83</v>
      </c>
      <c r="BK115" s="135" t="str">
        <f t="shared" si="28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29"/>
        <v>0</v>
      </c>
      <c r="BV115" s="299">
        <f t="shared" si="30"/>
        <v>1</v>
      </c>
      <c r="BW115" s="318">
        <v>0</v>
      </c>
      <c r="BX115" s="297">
        <f t="shared" si="31"/>
        <v>0.43</v>
      </c>
      <c r="BY115">
        <f t="shared" si="32"/>
        <v>0</v>
      </c>
      <c r="BZ115" s="303">
        <f t="shared" si="33"/>
        <v>0</v>
      </c>
      <c r="CB115" s="298">
        <v>0.6</v>
      </c>
      <c r="CC115" s="298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5" customHeight="1" x14ac:dyDescent="0.3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6"/>
        <v>84</v>
      </c>
      <c r="BK116" s="135" t="str">
        <f t="shared" si="28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29"/>
        <v>0</v>
      </c>
      <c r="BV116" s="299">
        <f t="shared" si="30"/>
        <v>1</v>
      </c>
      <c r="BW116" s="318">
        <v>0</v>
      </c>
      <c r="BX116" s="297">
        <f t="shared" si="31"/>
        <v>0.43</v>
      </c>
      <c r="BY116">
        <f t="shared" si="32"/>
        <v>0</v>
      </c>
      <c r="BZ116" s="303">
        <f t="shared" si="33"/>
        <v>0</v>
      </c>
      <c r="CB116" s="298">
        <v>0.6</v>
      </c>
      <c r="CC116" s="298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5" customHeight="1" x14ac:dyDescent="0.3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6"/>
        <v>85</v>
      </c>
      <c r="BK117" s="135" t="str">
        <f t="shared" si="28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29"/>
        <v>0</v>
      </c>
      <c r="BV117" s="299">
        <f t="shared" si="30"/>
        <v>1</v>
      </c>
      <c r="BW117" s="318">
        <v>0</v>
      </c>
      <c r="BX117" s="297">
        <f t="shared" si="31"/>
        <v>0.43</v>
      </c>
      <c r="BY117">
        <f t="shared" si="32"/>
        <v>0</v>
      </c>
      <c r="BZ117" s="303">
        <f t="shared" si="33"/>
        <v>0</v>
      </c>
      <c r="CB117" s="298">
        <v>0.6</v>
      </c>
      <c r="CC117" s="298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5" customHeight="1" x14ac:dyDescent="0.3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6"/>
        <v>86</v>
      </c>
      <c r="BK118" s="135" t="str">
        <f t="shared" si="28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29"/>
        <v>0</v>
      </c>
      <c r="BV118" s="299">
        <f t="shared" si="30"/>
        <v>1</v>
      </c>
      <c r="BW118" s="318">
        <v>0</v>
      </c>
      <c r="BX118" s="297">
        <f t="shared" si="31"/>
        <v>0.43</v>
      </c>
      <c r="BY118">
        <f t="shared" si="32"/>
        <v>0</v>
      </c>
      <c r="BZ118" s="303">
        <f t="shared" si="33"/>
        <v>0</v>
      </c>
      <c r="CB118" s="298">
        <v>0.6</v>
      </c>
      <c r="CC118" s="298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5" customHeight="1" x14ac:dyDescent="0.3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6"/>
        <v>87</v>
      </c>
      <c r="BK119" s="135" t="str">
        <f t="shared" si="28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29"/>
        <v>0</v>
      </c>
      <c r="BV119" s="299">
        <f t="shared" si="30"/>
        <v>1</v>
      </c>
      <c r="BW119" s="318">
        <v>0</v>
      </c>
      <c r="BX119" s="297">
        <f t="shared" si="31"/>
        <v>0.43</v>
      </c>
      <c r="BY119">
        <f t="shared" si="32"/>
        <v>0</v>
      </c>
      <c r="BZ119" s="303">
        <f t="shared" si="33"/>
        <v>0</v>
      </c>
      <c r="CB119" s="298">
        <v>0.6</v>
      </c>
      <c r="CC119" s="298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5" customHeight="1" x14ac:dyDescent="0.3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6"/>
        <v>88</v>
      </c>
      <c r="BK120" s="135" t="str">
        <f t="shared" si="28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29"/>
        <v>0</v>
      </c>
      <c r="BV120" s="299">
        <f t="shared" si="30"/>
        <v>1</v>
      </c>
      <c r="BW120" s="318">
        <v>0</v>
      </c>
      <c r="BX120" s="297">
        <f t="shared" si="31"/>
        <v>0.43</v>
      </c>
      <c r="BY120">
        <f t="shared" si="32"/>
        <v>0</v>
      </c>
      <c r="BZ120" s="303">
        <f t="shared" si="33"/>
        <v>0</v>
      </c>
      <c r="CB120" s="298">
        <v>0.6</v>
      </c>
      <c r="CC120" s="298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5" customHeight="1" x14ac:dyDescent="0.3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6"/>
        <v>89</v>
      </c>
      <c r="BK121" s="135" t="str">
        <f t="shared" si="28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29"/>
        <v>0</v>
      </c>
      <c r="BV121" s="299">
        <f t="shared" si="30"/>
        <v>1</v>
      </c>
      <c r="BW121" s="318">
        <v>0</v>
      </c>
      <c r="BX121" s="297">
        <f t="shared" si="31"/>
        <v>0.43</v>
      </c>
      <c r="BY121">
        <f t="shared" si="32"/>
        <v>0</v>
      </c>
      <c r="BZ121" s="303">
        <f t="shared" si="33"/>
        <v>0</v>
      </c>
      <c r="CB121" s="298">
        <v>0.6</v>
      </c>
      <c r="CC121" s="298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5" customHeight="1" x14ac:dyDescent="0.3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6"/>
        <v>90</v>
      </c>
      <c r="BK122" s="135" t="str">
        <f t="shared" si="28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29"/>
        <v>0</v>
      </c>
      <c r="BV122" s="299">
        <f t="shared" si="30"/>
        <v>1</v>
      </c>
      <c r="BW122" s="318">
        <v>0</v>
      </c>
      <c r="BX122" s="297">
        <f t="shared" si="31"/>
        <v>0.43</v>
      </c>
      <c r="BY122">
        <f t="shared" si="32"/>
        <v>0</v>
      </c>
      <c r="BZ122" s="303">
        <f t="shared" si="33"/>
        <v>0</v>
      </c>
      <c r="CB122" s="298">
        <v>0.6</v>
      </c>
      <c r="CC122" s="298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5" customHeight="1" x14ac:dyDescent="0.3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6"/>
        <v>91</v>
      </c>
      <c r="BK123" s="135" t="str">
        <f t="shared" si="28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29"/>
        <v>0</v>
      </c>
      <c r="BV123" s="299">
        <f t="shared" si="30"/>
        <v>1</v>
      </c>
      <c r="BW123" s="318">
        <v>0</v>
      </c>
      <c r="BX123" s="297">
        <f t="shared" si="31"/>
        <v>0.43</v>
      </c>
      <c r="BY123">
        <f t="shared" si="32"/>
        <v>0</v>
      </c>
      <c r="BZ123" s="303">
        <f t="shared" si="33"/>
        <v>0</v>
      </c>
      <c r="CB123" s="298">
        <v>0.6</v>
      </c>
      <c r="CC123" s="298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5" customHeight="1" x14ac:dyDescent="0.3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6"/>
        <v>92</v>
      </c>
      <c r="BK124" s="135" t="str">
        <f t="shared" si="28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29"/>
        <v>0</v>
      </c>
      <c r="BV124" s="299">
        <f t="shared" si="30"/>
        <v>1</v>
      </c>
      <c r="BW124" s="318">
        <v>0</v>
      </c>
      <c r="BX124" s="297">
        <f t="shared" si="31"/>
        <v>0.43</v>
      </c>
      <c r="BY124">
        <f t="shared" si="32"/>
        <v>0</v>
      </c>
      <c r="BZ124" s="303">
        <f t="shared" si="33"/>
        <v>0</v>
      </c>
      <c r="CB124" s="298">
        <v>0.6</v>
      </c>
      <c r="CC124" s="298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5" customHeight="1" x14ac:dyDescent="0.3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6"/>
        <v>92</v>
      </c>
      <c r="BK125" s="135" t="str">
        <f t="shared" si="28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29"/>
        <v>0</v>
      </c>
      <c r="BV125" s="299">
        <f t="shared" si="30"/>
        <v>1</v>
      </c>
      <c r="BW125" s="318">
        <v>0</v>
      </c>
      <c r="BX125" s="297">
        <f t="shared" si="31"/>
        <v>0.43</v>
      </c>
      <c r="BY125">
        <f t="shared" si="32"/>
        <v>0</v>
      </c>
      <c r="BZ125" s="303">
        <f t="shared" si="33"/>
        <v>0</v>
      </c>
      <c r="CB125" s="298">
        <v>0.6</v>
      </c>
      <c r="CC125" s="298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5" customHeight="1" x14ac:dyDescent="0.3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6"/>
        <v>93</v>
      </c>
      <c r="BK126" s="135" t="str">
        <f t="shared" si="28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29"/>
        <v>0</v>
      </c>
      <c r="BV126" s="299">
        <f t="shared" si="30"/>
        <v>1</v>
      </c>
      <c r="BW126" s="318">
        <v>0</v>
      </c>
      <c r="BX126" s="297">
        <f t="shared" si="31"/>
        <v>0.43</v>
      </c>
      <c r="BY126">
        <f t="shared" si="32"/>
        <v>0</v>
      </c>
      <c r="BZ126" s="303">
        <f t="shared" si="33"/>
        <v>0</v>
      </c>
      <c r="CB126" s="298">
        <v>0.6</v>
      </c>
      <c r="CC126" s="298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5" customHeight="1" x14ac:dyDescent="0.3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6"/>
        <v>94</v>
      </c>
      <c r="BK127" s="135" t="str">
        <f t="shared" si="28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29"/>
        <v>0</v>
      </c>
      <c r="BV127" s="299">
        <f t="shared" si="30"/>
        <v>1</v>
      </c>
      <c r="BW127" s="318">
        <v>0</v>
      </c>
      <c r="BX127" s="297">
        <f t="shared" si="31"/>
        <v>0.43</v>
      </c>
      <c r="BY127">
        <f t="shared" si="32"/>
        <v>0</v>
      </c>
      <c r="BZ127" s="303">
        <f t="shared" si="33"/>
        <v>0</v>
      </c>
      <c r="CB127" s="298">
        <v>0.6</v>
      </c>
      <c r="CC127" s="298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5" customHeight="1" x14ac:dyDescent="0.3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6"/>
        <v>95</v>
      </c>
      <c r="BK128" s="135" t="str">
        <f t="shared" si="28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29"/>
        <v>0</v>
      </c>
      <c r="BV128" s="299">
        <f t="shared" si="30"/>
        <v>1</v>
      </c>
      <c r="BW128" s="318">
        <v>0</v>
      </c>
      <c r="BX128" s="297">
        <f t="shared" si="31"/>
        <v>0.43</v>
      </c>
      <c r="BY128">
        <f t="shared" si="32"/>
        <v>0</v>
      </c>
      <c r="BZ128" s="303">
        <f t="shared" si="33"/>
        <v>0</v>
      </c>
      <c r="CB128" s="298">
        <v>0.6</v>
      </c>
      <c r="CC128" s="298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5" customHeight="1" x14ac:dyDescent="0.3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6"/>
        <v>96</v>
      </c>
      <c r="BK129" s="135" t="str">
        <f t="shared" si="28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29"/>
        <v>0</v>
      </c>
      <c r="BV129" s="299">
        <f t="shared" si="30"/>
        <v>1</v>
      </c>
      <c r="BW129" s="318">
        <v>0</v>
      </c>
      <c r="BX129" s="297">
        <f t="shared" si="31"/>
        <v>0.43</v>
      </c>
      <c r="BY129">
        <f t="shared" si="32"/>
        <v>0</v>
      </c>
      <c r="BZ129" s="303">
        <f t="shared" si="33"/>
        <v>0</v>
      </c>
      <c r="CB129" s="298">
        <v>0.6</v>
      </c>
      <c r="CC129" s="298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5" customHeight="1" x14ac:dyDescent="0.3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6"/>
        <v>97</v>
      </c>
      <c r="BK130" s="135" t="str">
        <f t="shared" si="28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29"/>
        <v>0</v>
      </c>
      <c r="BV130" s="299">
        <f t="shared" si="30"/>
        <v>1</v>
      </c>
      <c r="BW130" s="318">
        <v>0</v>
      </c>
      <c r="BX130" s="297">
        <f t="shared" si="31"/>
        <v>0.43</v>
      </c>
      <c r="BY130">
        <f t="shared" si="32"/>
        <v>0</v>
      </c>
      <c r="BZ130" s="303">
        <f t="shared" si="33"/>
        <v>0</v>
      </c>
      <c r="CB130" s="298">
        <v>0.6</v>
      </c>
      <c r="CC130" s="298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5" customHeight="1" x14ac:dyDescent="0.3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5">+AC131</f>
        <v>98</v>
      </c>
      <c r="BK131" s="135" t="str">
        <f t="shared" si="28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29"/>
        <v>0</v>
      </c>
      <c r="BV131" s="299">
        <f t="shared" si="30"/>
        <v>1</v>
      </c>
      <c r="BW131" s="318">
        <v>0</v>
      </c>
      <c r="BX131" s="297">
        <f t="shared" si="31"/>
        <v>0.43</v>
      </c>
      <c r="BY131">
        <f t="shared" si="32"/>
        <v>0</v>
      </c>
      <c r="BZ131" s="303">
        <f t="shared" si="33"/>
        <v>0</v>
      </c>
      <c r="CB131" s="298">
        <v>0.6</v>
      </c>
      <c r="CC131" s="298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5" customHeight="1" x14ac:dyDescent="0.3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5"/>
        <v>99</v>
      </c>
      <c r="BK132" s="135" t="str">
        <f t="shared" ref="BK132:BK195" si="47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8">IF(BT132="Résineux",0%,100%)</f>
        <v>0</v>
      </c>
      <c r="BV132" s="299">
        <f t="shared" ref="BV132:BV195" si="49">+IF(BT132="Résineux",100%,0%)</f>
        <v>1</v>
      </c>
      <c r="BW132" s="318">
        <v>0</v>
      </c>
      <c r="BX132" s="297">
        <f t="shared" ref="BX132:BX195" si="50">+IF(BV132&lt;&gt;0,0.43,0.25)</f>
        <v>0.43</v>
      </c>
      <c r="BY132">
        <f t="shared" ref="BY132:BY195" si="51">+IF(BJ132&lt;=30,AV132*BX132,0)</f>
        <v>0</v>
      </c>
      <c r="BZ132" s="303">
        <f t="shared" ref="BZ132:BZ195" si="52">+IF(BJ132&gt;=31,0,BY132+BZ131)</f>
        <v>0</v>
      </c>
      <c r="CB132" s="298">
        <v>0.6</v>
      </c>
      <c r="CC132" s="298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5" customHeight="1" x14ac:dyDescent="0.3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5"/>
        <v>100</v>
      </c>
      <c r="BK133" s="135" t="str">
        <f t="shared" si="47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8"/>
        <v>0</v>
      </c>
      <c r="BV133" s="299">
        <f t="shared" si="49"/>
        <v>1</v>
      </c>
      <c r="BW133" s="318">
        <v>0</v>
      </c>
      <c r="BX133" s="297">
        <f t="shared" si="50"/>
        <v>0.43</v>
      </c>
      <c r="BY133">
        <f t="shared" si="51"/>
        <v>0</v>
      </c>
      <c r="BZ133" s="303">
        <f t="shared" si="52"/>
        <v>0</v>
      </c>
      <c r="CB133" s="298">
        <v>0.6</v>
      </c>
      <c r="CC133" s="298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5" customHeight="1" x14ac:dyDescent="0.3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5"/>
        <v>101</v>
      </c>
      <c r="BK134" s="135" t="str">
        <f t="shared" si="47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8"/>
        <v>0</v>
      </c>
      <c r="BV134" s="299">
        <f t="shared" si="49"/>
        <v>1</v>
      </c>
      <c r="BW134" s="318">
        <v>0</v>
      </c>
      <c r="BX134" s="297">
        <f t="shared" si="50"/>
        <v>0.43</v>
      </c>
      <c r="BY134">
        <f t="shared" si="51"/>
        <v>0</v>
      </c>
      <c r="BZ134" s="303">
        <f t="shared" si="52"/>
        <v>0</v>
      </c>
      <c r="CB134" s="298">
        <v>0.6</v>
      </c>
      <c r="CC134" s="298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5" customHeight="1" x14ac:dyDescent="0.3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5"/>
        <v>101</v>
      </c>
      <c r="BK135" s="135" t="str">
        <f t="shared" si="47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8"/>
        <v>0</v>
      </c>
      <c r="BV135" s="299">
        <f t="shared" si="49"/>
        <v>1</v>
      </c>
      <c r="BW135" s="318">
        <v>0</v>
      </c>
      <c r="BX135" s="297">
        <f t="shared" si="50"/>
        <v>0.43</v>
      </c>
      <c r="BY135">
        <f t="shared" si="51"/>
        <v>0</v>
      </c>
      <c r="BZ135" s="303">
        <f t="shared" si="52"/>
        <v>0</v>
      </c>
      <c r="CB135" s="298">
        <v>0.6</v>
      </c>
      <c r="CC135" s="298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5" customHeight="1" x14ac:dyDescent="0.3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5"/>
        <v>102</v>
      </c>
      <c r="BK136" s="135" t="str">
        <f t="shared" si="47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8"/>
        <v>0</v>
      </c>
      <c r="BV136" s="299">
        <f t="shared" si="49"/>
        <v>1</v>
      </c>
      <c r="BW136" s="318">
        <v>0</v>
      </c>
      <c r="BX136" s="297">
        <f t="shared" si="50"/>
        <v>0.43</v>
      </c>
      <c r="BY136">
        <f t="shared" si="51"/>
        <v>0</v>
      </c>
      <c r="BZ136" s="303">
        <f t="shared" si="52"/>
        <v>0</v>
      </c>
      <c r="CB136" s="298">
        <v>0.6</v>
      </c>
      <c r="CC136" s="298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5" customHeight="1" x14ac:dyDescent="0.3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5"/>
        <v>103</v>
      </c>
      <c r="BK137" s="135" t="str">
        <f t="shared" si="47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8"/>
        <v>0</v>
      </c>
      <c r="BV137" s="299">
        <f t="shared" si="49"/>
        <v>1</v>
      </c>
      <c r="BW137" s="318">
        <v>0</v>
      </c>
      <c r="BX137" s="297">
        <f t="shared" si="50"/>
        <v>0.43</v>
      </c>
      <c r="BY137">
        <f t="shared" si="51"/>
        <v>0</v>
      </c>
      <c r="BZ137" s="303">
        <f t="shared" si="52"/>
        <v>0</v>
      </c>
      <c r="CB137" s="298">
        <v>0.6</v>
      </c>
      <c r="CC137" s="298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5" customHeight="1" x14ac:dyDescent="0.3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5"/>
        <v>104</v>
      </c>
      <c r="BK138" s="135" t="str">
        <f t="shared" si="47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8"/>
        <v>0</v>
      </c>
      <c r="BV138" s="299">
        <f t="shared" si="49"/>
        <v>1</v>
      </c>
      <c r="BW138" s="318">
        <v>0</v>
      </c>
      <c r="BX138" s="297">
        <f t="shared" si="50"/>
        <v>0.43</v>
      </c>
      <c r="BY138">
        <f t="shared" si="51"/>
        <v>0</v>
      </c>
      <c r="BZ138" s="303">
        <f t="shared" si="52"/>
        <v>0</v>
      </c>
      <c r="CB138" s="298">
        <v>0.6</v>
      </c>
      <c r="CC138" s="298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5" customHeight="1" x14ac:dyDescent="0.3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5"/>
        <v>105</v>
      </c>
      <c r="BK139" s="135" t="str">
        <f t="shared" si="47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8"/>
        <v>0</v>
      </c>
      <c r="BV139" s="299">
        <f t="shared" si="49"/>
        <v>1</v>
      </c>
      <c r="BW139" s="318">
        <v>0</v>
      </c>
      <c r="BX139" s="297">
        <f t="shared" si="50"/>
        <v>0.43</v>
      </c>
      <c r="BY139">
        <f t="shared" si="51"/>
        <v>0</v>
      </c>
      <c r="BZ139" s="303">
        <f t="shared" si="52"/>
        <v>0</v>
      </c>
      <c r="CB139" s="298">
        <v>0.6</v>
      </c>
      <c r="CC139" s="298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5" customHeight="1" x14ac:dyDescent="0.3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5"/>
        <v>105</v>
      </c>
      <c r="BK140" s="135" t="str">
        <f t="shared" si="47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8"/>
        <v>0</v>
      </c>
      <c r="BV140" s="299">
        <f t="shared" si="49"/>
        <v>1</v>
      </c>
      <c r="BW140" s="318">
        <v>0</v>
      </c>
      <c r="BX140" s="297">
        <f t="shared" si="50"/>
        <v>0.43</v>
      </c>
      <c r="BY140">
        <f t="shared" si="51"/>
        <v>0</v>
      </c>
      <c r="BZ140" s="303">
        <f t="shared" si="52"/>
        <v>0</v>
      </c>
      <c r="CB140" s="298">
        <v>0.6</v>
      </c>
      <c r="CC140" s="298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5" hidden="1" customHeight="1" x14ac:dyDescent="0.3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4">IF(AD141="ap",IF(AU141&lt;=45,0,1.80306-(53.52431/AU141)-(1182.78539/(AU141^2))),"")</f>
        <v/>
      </c>
      <c r="AZ141" s="311" t="str">
        <f t="shared" ref="AZ141:AZ177" si="65">IF(AD141="ap",IF(AU141&lt;=20,0,(0.76104+(25.23841/AU141)-(764.19392/AU141^2))-AY141),"")</f>
        <v/>
      </c>
      <c r="BA141" s="312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5"/>
        <v>19</v>
      </c>
      <c r="BK141" s="135" t="str">
        <f t="shared" si="47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8"/>
        <v>0</v>
      </c>
      <c r="BV141" s="299">
        <f t="shared" si="49"/>
        <v>1</v>
      </c>
      <c r="BW141" s="318">
        <v>0</v>
      </c>
      <c r="BX141" s="297">
        <f t="shared" si="50"/>
        <v>0.43</v>
      </c>
      <c r="BY141">
        <f t="shared" si="51"/>
        <v>0</v>
      </c>
      <c r="BZ141" s="303">
        <f t="shared" si="52"/>
        <v>0</v>
      </c>
      <c r="CB141" s="298">
        <v>0.6</v>
      </c>
      <c r="CC141" s="298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5" hidden="1" customHeight="1" x14ac:dyDescent="0.3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4"/>
        <v/>
      </c>
      <c r="AZ142" s="311" t="str">
        <f t="shared" si="65"/>
        <v/>
      </c>
      <c r="BA142" s="312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5"/>
        <v>21</v>
      </c>
      <c r="BK142" s="135" t="str">
        <f t="shared" si="47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8"/>
        <v>0</v>
      </c>
      <c r="BV142" s="299">
        <f t="shared" si="49"/>
        <v>1</v>
      </c>
      <c r="BW142" s="318">
        <v>0</v>
      </c>
      <c r="BX142" s="297">
        <f t="shared" si="50"/>
        <v>0.43</v>
      </c>
      <c r="BY142">
        <f t="shared" si="51"/>
        <v>0</v>
      </c>
      <c r="BZ142" s="303">
        <f t="shared" si="52"/>
        <v>0</v>
      </c>
      <c r="CB142" s="298">
        <v>0.6</v>
      </c>
      <c r="CC142" s="298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5" hidden="1" customHeight="1" x14ac:dyDescent="0.3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4"/>
        <v>0</v>
      </c>
      <c r="AZ143" s="311">
        <f t="shared" si="65"/>
        <v>0</v>
      </c>
      <c r="BA143" s="312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5"/>
        <v>21</v>
      </c>
      <c r="BK143" s="135" t="str">
        <f t="shared" si="47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8"/>
        <v>0</v>
      </c>
      <c r="BV143" s="299">
        <f t="shared" si="49"/>
        <v>1</v>
      </c>
      <c r="BW143" s="318">
        <v>0</v>
      </c>
      <c r="BX143" s="297">
        <f t="shared" si="50"/>
        <v>0.43</v>
      </c>
      <c r="BY143">
        <f t="shared" si="51"/>
        <v>27.195223494131156</v>
      </c>
      <c r="BZ143" s="303">
        <f t="shared" si="52"/>
        <v>27.195223494131156</v>
      </c>
      <c r="CB143" s="298">
        <v>0.6</v>
      </c>
      <c r="CC143" s="298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5" hidden="1" customHeight="1" x14ac:dyDescent="0.3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4"/>
        <v/>
      </c>
      <c r="AZ144" s="311" t="str">
        <f t="shared" si="65"/>
        <v/>
      </c>
      <c r="BA144" s="312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5"/>
        <v>28</v>
      </c>
      <c r="BK144" s="135" t="str">
        <f t="shared" si="47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8"/>
        <v>0</v>
      </c>
      <c r="BV144" s="299">
        <f t="shared" si="49"/>
        <v>1</v>
      </c>
      <c r="BW144" s="318">
        <v>0</v>
      </c>
      <c r="BX144" s="297">
        <f t="shared" si="50"/>
        <v>0.43</v>
      </c>
      <c r="BY144">
        <f t="shared" si="51"/>
        <v>0</v>
      </c>
      <c r="BZ144" s="303">
        <f t="shared" si="52"/>
        <v>27.195223494131156</v>
      </c>
      <c r="CB144" s="298">
        <v>0.6</v>
      </c>
      <c r="CC144" s="298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5" hidden="1" customHeight="1" x14ac:dyDescent="0.3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4"/>
        <v>0</v>
      </c>
      <c r="AZ145" s="311">
        <f t="shared" si="65"/>
        <v>0.14258563124907586</v>
      </c>
      <c r="BA145" s="312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5"/>
        <v>28</v>
      </c>
      <c r="BK145" s="135" t="str">
        <f t="shared" si="47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8"/>
        <v>0</v>
      </c>
      <c r="BV145" s="299">
        <f t="shared" si="49"/>
        <v>1</v>
      </c>
      <c r="BW145" s="318">
        <v>0</v>
      </c>
      <c r="BX145" s="297">
        <f t="shared" si="50"/>
        <v>0.43</v>
      </c>
      <c r="BY145">
        <f t="shared" si="51"/>
        <v>25.781148608489179</v>
      </c>
      <c r="BZ145" s="303">
        <f t="shared" si="52"/>
        <v>52.976372102620331</v>
      </c>
      <c r="CB145" s="298">
        <v>0.6</v>
      </c>
      <c r="CC145" s="298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5" hidden="1" customHeight="1" x14ac:dyDescent="0.3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4"/>
        <v/>
      </c>
      <c r="AZ146" s="311" t="str">
        <f t="shared" si="65"/>
        <v/>
      </c>
      <c r="BA146" s="312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5"/>
        <v>30</v>
      </c>
      <c r="BK146" s="135" t="str">
        <f t="shared" si="47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8"/>
        <v>0</v>
      </c>
      <c r="BV146" s="299">
        <f t="shared" si="49"/>
        <v>1</v>
      </c>
      <c r="BW146" s="318">
        <v>0</v>
      </c>
      <c r="BX146" s="297">
        <f t="shared" si="50"/>
        <v>0.43</v>
      </c>
      <c r="BY146">
        <f t="shared" si="51"/>
        <v>0</v>
      </c>
      <c r="BZ146" s="303">
        <f t="shared" si="52"/>
        <v>52.976372102620331</v>
      </c>
      <c r="CB146" s="298">
        <v>0.6</v>
      </c>
      <c r="CC146" s="298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5" hidden="1" customHeight="1" x14ac:dyDescent="0.3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4"/>
        <v/>
      </c>
      <c r="AZ147" s="311" t="str">
        <f t="shared" si="65"/>
        <v/>
      </c>
      <c r="BA147" s="312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5"/>
        <v>35</v>
      </c>
      <c r="BK147" s="135" t="str">
        <f t="shared" si="47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8"/>
        <v>0</v>
      </c>
      <c r="BV147" s="299">
        <f t="shared" si="49"/>
        <v>1</v>
      </c>
      <c r="BW147" s="318">
        <v>0</v>
      </c>
      <c r="BX147" s="297">
        <f t="shared" si="50"/>
        <v>0.43</v>
      </c>
      <c r="BY147">
        <f t="shared" si="51"/>
        <v>0</v>
      </c>
      <c r="BZ147" s="303">
        <f t="shared" si="52"/>
        <v>0</v>
      </c>
      <c r="CB147" s="298">
        <v>0.6</v>
      </c>
      <c r="CC147" s="298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5" hidden="1" customHeight="1" x14ac:dyDescent="0.3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4"/>
        <v>0</v>
      </c>
      <c r="AZ148" s="311">
        <f t="shared" si="65"/>
        <v>0.60140767453434085</v>
      </c>
      <c r="BA148" s="312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5"/>
        <v>35</v>
      </c>
      <c r="BK148" s="135" t="str">
        <f t="shared" si="47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8"/>
        <v>0</v>
      </c>
      <c r="BV148" s="299">
        <f t="shared" si="49"/>
        <v>1</v>
      </c>
      <c r="BW148" s="318">
        <v>0</v>
      </c>
      <c r="BX148" s="297">
        <f t="shared" si="50"/>
        <v>0.43</v>
      </c>
      <c r="BY148">
        <f t="shared" si="51"/>
        <v>0</v>
      </c>
      <c r="BZ148" s="303">
        <f t="shared" si="52"/>
        <v>0</v>
      </c>
      <c r="CB148" s="298">
        <v>0.6</v>
      </c>
      <c r="CC148" s="298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5" hidden="1" customHeight="1" x14ac:dyDescent="0.3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4"/>
        <v/>
      </c>
      <c r="AZ149" s="311" t="str">
        <f t="shared" si="65"/>
        <v/>
      </c>
      <c r="BA149" s="312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5"/>
        <v>42</v>
      </c>
      <c r="BK149" s="135" t="str">
        <f t="shared" si="47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8"/>
        <v>0</v>
      </c>
      <c r="BV149" s="299">
        <f t="shared" si="49"/>
        <v>1</v>
      </c>
      <c r="BW149" s="318">
        <v>0</v>
      </c>
      <c r="BX149" s="297">
        <f t="shared" si="50"/>
        <v>0.43</v>
      </c>
      <c r="BY149">
        <f t="shared" si="51"/>
        <v>0</v>
      </c>
      <c r="BZ149" s="303">
        <f t="shared" si="52"/>
        <v>0</v>
      </c>
      <c r="CB149" s="298">
        <v>0.6</v>
      </c>
      <c r="CC149" s="298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5" hidden="1" customHeight="1" x14ac:dyDescent="0.3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4"/>
        <v>0</v>
      </c>
      <c r="AZ150" s="311">
        <f t="shared" si="65"/>
        <v>0.79636092585811713</v>
      </c>
      <c r="BA150" s="312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5"/>
        <v>42</v>
      </c>
      <c r="BK150" s="135" t="str">
        <f t="shared" si="47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8"/>
        <v>0</v>
      </c>
      <c r="BV150" s="299">
        <f t="shared" si="49"/>
        <v>1</v>
      </c>
      <c r="BW150" s="318">
        <v>0</v>
      </c>
      <c r="BX150" s="297">
        <f t="shared" si="50"/>
        <v>0.43</v>
      </c>
      <c r="BY150">
        <f t="shared" si="51"/>
        <v>0</v>
      </c>
      <c r="BZ150" s="303">
        <f t="shared" si="52"/>
        <v>0</v>
      </c>
      <c r="CB150" s="298">
        <v>0.6</v>
      </c>
      <c r="CC150" s="298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5" hidden="1" customHeight="1" x14ac:dyDescent="0.3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4"/>
        <v/>
      </c>
      <c r="AZ151" s="311" t="str">
        <f t="shared" si="65"/>
        <v/>
      </c>
      <c r="BA151" s="312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5"/>
        <v>49</v>
      </c>
      <c r="BK151" s="135" t="str">
        <f t="shared" si="47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8"/>
        <v>0</v>
      </c>
      <c r="BV151" s="299">
        <f t="shared" si="49"/>
        <v>1</v>
      </c>
      <c r="BW151" s="318">
        <v>0</v>
      </c>
      <c r="BX151" s="297">
        <f t="shared" si="50"/>
        <v>0.43</v>
      </c>
      <c r="BY151">
        <f t="shared" si="51"/>
        <v>0</v>
      </c>
      <c r="BZ151" s="303">
        <f t="shared" si="52"/>
        <v>0</v>
      </c>
      <c r="CB151" s="298">
        <v>0.6</v>
      </c>
      <c r="CC151" s="298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5" hidden="1" customHeight="1" x14ac:dyDescent="0.3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4"/>
        <v>0</v>
      </c>
      <c r="AZ152" s="311">
        <f t="shared" si="65"/>
        <v>0.90459537674431212</v>
      </c>
      <c r="BA152" s="312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5"/>
        <v>49</v>
      </c>
      <c r="BK152" s="135" t="str">
        <f t="shared" si="47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8"/>
        <v>0</v>
      </c>
      <c r="BV152" s="299">
        <f t="shared" si="49"/>
        <v>1</v>
      </c>
      <c r="BW152" s="318">
        <v>0</v>
      </c>
      <c r="BX152" s="297">
        <f t="shared" si="50"/>
        <v>0.43</v>
      </c>
      <c r="BY152">
        <f t="shared" si="51"/>
        <v>0</v>
      </c>
      <c r="BZ152" s="303">
        <f t="shared" si="52"/>
        <v>0</v>
      </c>
      <c r="CB152" s="298">
        <v>0.6</v>
      </c>
      <c r="CC152" s="298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5" hidden="1" customHeight="1" x14ac:dyDescent="0.3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4"/>
        <v/>
      </c>
      <c r="AZ153" s="311" t="str">
        <f t="shared" si="65"/>
        <v/>
      </c>
      <c r="BA153" s="312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5"/>
        <v>56</v>
      </c>
      <c r="BK153" s="135" t="str">
        <f t="shared" si="47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8"/>
        <v>0</v>
      </c>
      <c r="BV153" s="299">
        <f t="shared" si="49"/>
        <v>1</v>
      </c>
      <c r="BW153" s="318">
        <v>0</v>
      </c>
      <c r="BX153" s="297">
        <f t="shared" si="50"/>
        <v>0.43</v>
      </c>
      <c r="BY153">
        <f t="shared" si="51"/>
        <v>0</v>
      </c>
      <c r="BZ153" s="303">
        <f t="shared" si="52"/>
        <v>0</v>
      </c>
      <c r="CB153" s="298">
        <v>0.6</v>
      </c>
      <c r="CC153" s="298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5" hidden="1" customHeight="1" x14ac:dyDescent="0.3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4"/>
        <v>0</v>
      </c>
      <c r="AZ154" s="311">
        <f t="shared" si="65"/>
        <v>0.92804158756668942</v>
      </c>
      <c r="BA154" s="312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5"/>
        <v>56</v>
      </c>
      <c r="BK154" s="135" t="str">
        <f t="shared" si="47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8"/>
        <v>0</v>
      </c>
      <c r="BV154" s="299">
        <f t="shared" si="49"/>
        <v>1</v>
      </c>
      <c r="BW154" s="318">
        <v>0</v>
      </c>
      <c r="BX154" s="297">
        <f t="shared" si="50"/>
        <v>0.43</v>
      </c>
      <c r="BY154">
        <f t="shared" si="51"/>
        <v>0</v>
      </c>
      <c r="BZ154" s="303">
        <f t="shared" si="52"/>
        <v>0</v>
      </c>
      <c r="CB154" s="298">
        <v>0.6</v>
      </c>
      <c r="CC154" s="298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5" hidden="1" customHeight="1" x14ac:dyDescent="0.3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4"/>
        <v/>
      </c>
      <c r="AZ155" s="311" t="str">
        <f t="shared" si="65"/>
        <v/>
      </c>
      <c r="BA155" s="312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5"/>
        <v>63</v>
      </c>
      <c r="BK155" s="135" t="str">
        <f t="shared" si="47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8"/>
        <v>0</v>
      </c>
      <c r="BV155" s="299">
        <f t="shared" si="49"/>
        <v>1</v>
      </c>
      <c r="BW155" s="318">
        <v>0</v>
      </c>
      <c r="BX155" s="297">
        <f t="shared" si="50"/>
        <v>0.43</v>
      </c>
      <c r="BY155">
        <f t="shared" si="51"/>
        <v>0</v>
      </c>
      <c r="BZ155" s="303">
        <f t="shared" si="52"/>
        <v>0</v>
      </c>
      <c r="CB155" s="298">
        <v>0.6</v>
      </c>
      <c r="CC155" s="298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5" hidden="1" customHeight="1" x14ac:dyDescent="0.3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4"/>
        <v>0.10784317394669873</v>
      </c>
      <c r="AZ156" s="311">
        <f t="shared" si="65"/>
        <v>0.84274149651428543</v>
      </c>
      <c r="BA156" s="312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5"/>
        <v>63</v>
      </c>
      <c r="BK156" s="135" t="str">
        <f t="shared" si="47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8"/>
        <v>0</v>
      </c>
      <c r="BV156" s="299">
        <f t="shared" si="49"/>
        <v>1</v>
      </c>
      <c r="BW156" s="318">
        <v>0</v>
      </c>
      <c r="BX156" s="297">
        <f t="shared" si="50"/>
        <v>0.43</v>
      </c>
      <c r="BY156">
        <f t="shared" si="51"/>
        <v>0</v>
      </c>
      <c r="BZ156" s="303">
        <f t="shared" si="52"/>
        <v>0</v>
      </c>
      <c r="CB156" s="298">
        <v>0.6</v>
      </c>
      <c r="CC156" s="298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5" hidden="1" customHeight="1" x14ac:dyDescent="0.3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4"/>
        <v/>
      </c>
      <c r="AZ157" s="311" t="str">
        <f t="shared" si="65"/>
        <v/>
      </c>
      <c r="BA157" s="312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5"/>
        <v>70</v>
      </c>
      <c r="BK157" s="135" t="str">
        <f t="shared" si="47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8"/>
        <v>0</v>
      </c>
      <c r="BV157" s="299">
        <f t="shared" si="49"/>
        <v>1</v>
      </c>
      <c r="BW157" s="318">
        <v>0</v>
      </c>
      <c r="BX157" s="297">
        <f t="shared" si="50"/>
        <v>0.43</v>
      </c>
      <c r="BY157">
        <f t="shared" si="51"/>
        <v>0</v>
      </c>
      <c r="BZ157" s="303">
        <f t="shared" si="52"/>
        <v>0</v>
      </c>
      <c r="CB157" s="298">
        <v>0.6</v>
      </c>
      <c r="CC157" s="298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5" hidden="1" customHeight="1" x14ac:dyDescent="0.3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4"/>
        <v>0.40441206431423932</v>
      </c>
      <c r="AZ158" s="311">
        <f t="shared" si="65"/>
        <v>0.56187851719595727</v>
      </c>
      <c r="BA158" s="312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5"/>
        <v>70</v>
      </c>
      <c r="BK158" s="135" t="str">
        <f t="shared" si="47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8"/>
        <v>0</v>
      </c>
      <c r="BV158" s="299">
        <f t="shared" si="49"/>
        <v>1</v>
      </c>
      <c r="BW158" s="318">
        <v>0</v>
      </c>
      <c r="BX158" s="297">
        <f t="shared" si="50"/>
        <v>0.43</v>
      </c>
      <c r="BY158">
        <f t="shared" si="51"/>
        <v>0</v>
      </c>
      <c r="BZ158" s="303">
        <f t="shared" si="52"/>
        <v>0</v>
      </c>
      <c r="CB158" s="298">
        <v>0.6</v>
      </c>
      <c r="CC158" s="298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5" hidden="1" customHeight="1" x14ac:dyDescent="0.3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4"/>
        <v/>
      </c>
      <c r="AZ159" s="311" t="str">
        <f t="shared" si="65"/>
        <v/>
      </c>
      <c r="BA159" s="312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5"/>
        <v>25</v>
      </c>
      <c r="BK159" s="135" t="str">
        <f t="shared" si="47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8"/>
        <v>0</v>
      </c>
      <c r="BV159" s="299">
        <f t="shared" si="49"/>
        <v>1</v>
      </c>
      <c r="BW159" s="318">
        <v>0</v>
      </c>
      <c r="BX159" s="297">
        <f t="shared" si="50"/>
        <v>0.43</v>
      </c>
      <c r="BY159">
        <f t="shared" si="51"/>
        <v>0</v>
      </c>
      <c r="BZ159" s="303">
        <f t="shared" si="52"/>
        <v>0</v>
      </c>
      <c r="CB159" s="298">
        <v>0.6</v>
      </c>
      <c r="CC159" s="298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5" hidden="1" customHeight="1" x14ac:dyDescent="0.3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4"/>
        <v/>
      </c>
      <c r="AZ160" s="311" t="str">
        <f t="shared" si="65"/>
        <v/>
      </c>
      <c r="BA160" s="312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5"/>
        <v>30</v>
      </c>
      <c r="BK160" s="135" t="str">
        <f t="shared" si="47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8"/>
        <v>0</v>
      </c>
      <c r="BV160" s="299">
        <f t="shared" si="49"/>
        <v>1</v>
      </c>
      <c r="BW160" s="318">
        <v>0</v>
      </c>
      <c r="BX160" s="297">
        <f t="shared" si="50"/>
        <v>0.43</v>
      </c>
      <c r="BY160">
        <f t="shared" si="51"/>
        <v>0</v>
      </c>
      <c r="BZ160" s="303">
        <f t="shared" si="52"/>
        <v>0</v>
      </c>
      <c r="CB160" s="298">
        <v>0.6</v>
      </c>
      <c r="CC160" s="298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5" hidden="1" customHeight="1" x14ac:dyDescent="0.3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4"/>
        <v/>
      </c>
      <c r="AZ161" s="311" t="str">
        <f t="shared" si="65"/>
        <v/>
      </c>
      <c r="BA161" s="312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5"/>
        <v>35</v>
      </c>
      <c r="BK161" s="135" t="str">
        <f t="shared" si="47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8"/>
        <v>0</v>
      </c>
      <c r="BV161" s="299">
        <f t="shared" si="49"/>
        <v>1</v>
      </c>
      <c r="BW161" s="318">
        <v>0</v>
      </c>
      <c r="BX161" s="297">
        <f t="shared" si="50"/>
        <v>0.43</v>
      </c>
      <c r="BY161">
        <f t="shared" si="51"/>
        <v>0</v>
      </c>
      <c r="BZ161" s="303">
        <f t="shared" si="52"/>
        <v>0</v>
      </c>
      <c r="CB161" s="298">
        <v>0.6</v>
      </c>
      <c r="CC161" s="298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5" hidden="1" customHeight="1" x14ac:dyDescent="0.3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4"/>
        <v>0</v>
      </c>
      <c r="AZ162" s="311">
        <f t="shared" si="65"/>
        <v>0</v>
      </c>
      <c r="BA162" s="312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5"/>
        <v>35</v>
      </c>
      <c r="BK162" s="135" t="str">
        <f t="shared" si="47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8"/>
        <v>0</v>
      </c>
      <c r="BV162" s="299">
        <f t="shared" si="49"/>
        <v>1</v>
      </c>
      <c r="BW162" s="318">
        <v>0</v>
      </c>
      <c r="BX162" s="297">
        <f t="shared" si="50"/>
        <v>0.43</v>
      </c>
      <c r="BY162">
        <f t="shared" si="51"/>
        <v>0</v>
      </c>
      <c r="BZ162" s="303">
        <f t="shared" si="52"/>
        <v>0</v>
      </c>
      <c r="CB162" s="298">
        <v>0.6</v>
      </c>
      <c r="CC162" s="298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5" hidden="1" customHeight="1" x14ac:dyDescent="0.3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4"/>
        <v/>
      </c>
      <c r="AZ163" s="311" t="str">
        <f t="shared" si="65"/>
        <v/>
      </c>
      <c r="BA163" s="312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5"/>
        <v>44</v>
      </c>
      <c r="BK163" s="135" t="str">
        <f t="shared" si="47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8"/>
        <v>0</v>
      </c>
      <c r="BV163" s="299">
        <f t="shared" si="49"/>
        <v>1</v>
      </c>
      <c r="BW163" s="318">
        <v>0</v>
      </c>
      <c r="BX163" s="297">
        <f t="shared" si="50"/>
        <v>0.43</v>
      </c>
      <c r="BY163">
        <f t="shared" si="51"/>
        <v>0</v>
      </c>
      <c r="BZ163" s="303">
        <f t="shared" si="52"/>
        <v>0</v>
      </c>
      <c r="CB163" s="298">
        <v>0.6</v>
      </c>
      <c r="CC163" s="298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5" hidden="1" customHeight="1" x14ac:dyDescent="0.3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4"/>
        <v>0</v>
      </c>
      <c r="AZ164" s="311">
        <f t="shared" si="65"/>
        <v>0.54567667442904422</v>
      </c>
      <c r="BA164" s="312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5"/>
        <v>44</v>
      </c>
      <c r="BK164" s="135" t="str">
        <f t="shared" si="47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8"/>
        <v>0</v>
      </c>
      <c r="BV164" s="299">
        <f t="shared" si="49"/>
        <v>1</v>
      </c>
      <c r="BW164" s="318">
        <v>0</v>
      </c>
      <c r="BX164" s="297">
        <f t="shared" si="50"/>
        <v>0.43</v>
      </c>
      <c r="BY164">
        <f t="shared" si="51"/>
        <v>0</v>
      </c>
      <c r="BZ164" s="303">
        <f t="shared" si="52"/>
        <v>0</v>
      </c>
      <c r="CB164" s="298">
        <v>0.6</v>
      </c>
      <c r="CC164" s="298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5" hidden="1" customHeight="1" x14ac:dyDescent="0.3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4"/>
        <v/>
      </c>
      <c r="AZ165" s="311" t="str">
        <f t="shared" si="65"/>
        <v/>
      </c>
      <c r="BA165" s="312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5"/>
        <v>53</v>
      </c>
      <c r="BK165" s="135" t="str">
        <f t="shared" si="47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8"/>
        <v>0</v>
      </c>
      <c r="BV165" s="299">
        <f t="shared" si="49"/>
        <v>1</v>
      </c>
      <c r="BW165" s="318">
        <v>0</v>
      </c>
      <c r="BX165" s="297">
        <f t="shared" si="50"/>
        <v>0.43</v>
      </c>
      <c r="BY165">
        <f t="shared" si="51"/>
        <v>0</v>
      </c>
      <c r="BZ165" s="303">
        <f t="shared" si="52"/>
        <v>0</v>
      </c>
      <c r="CB165" s="298">
        <v>0.6</v>
      </c>
      <c r="CC165" s="298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5" hidden="1" customHeight="1" x14ac:dyDescent="0.3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4"/>
        <v>0</v>
      </c>
      <c r="AZ166" s="311">
        <f t="shared" si="65"/>
        <v>0.69960645744266903</v>
      </c>
      <c r="BA166" s="312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5"/>
        <v>53</v>
      </c>
      <c r="BK166" s="135" t="str">
        <f t="shared" si="47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8"/>
        <v>0</v>
      </c>
      <c r="BV166" s="299">
        <f t="shared" si="49"/>
        <v>1</v>
      </c>
      <c r="BW166" s="318">
        <v>0</v>
      </c>
      <c r="BX166" s="297">
        <f t="shared" si="50"/>
        <v>0.43</v>
      </c>
      <c r="BY166">
        <f t="shared" si="51"/>
        <v>0</v>
      </c>
      <c r="BZ166" s="303">
        <f t="shared" si="52"/>
        <v>0</v>
      </c>
      <c r="CB166" s="298">
        <v>0.6</v>
      </c>
      <c r="CC166" s="298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5" hidden="1" customHeight="1" x14ac:dyDescent="0.3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4"/>
        <v/>
      </c>
      <c r="AZ167" s="311" t="str">
        <f t="shared" si="65"/>
        <v/>
      </c>
      <c r="BA167" s="312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5"/>
        <v>63</v>
      </c>
      <c r="BK167" s="135" t="str">
        <f t="shared" si="47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8"/>
        <v>0</v>
      </c>
      <c r="BV167" s="299">
        <f t="shared" si="49"/>
        <v>1</v>
      </c>
      <c r="BW167" s="318">
        <v>0</v>
      </c>
      <c r="BX167" s="297">
        <f t="shared" si="50"/>
        <v>0.43</v>
      </c>
      <c r="BY167">
        <f t="shared" si="51"/>
        <v>0</v>
      </c>
      <c r="BZ167" s="303">
        <f t="shared" si="52"/>
        <v>0</v>
      </c>
      <c r="CB167" s="298">
        <v>0.6</v>
      </c>
      <c r="CC167" s="298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5" hidden="1" customHeight="1" x14ac:dyDescent="0.3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4"/>
        <v>0</v>
      </c>
      <c r="AZ168" s="311">
        <f t="shared" si="65"/>
        <v>0.78508400114169319</v>
      </c>
      <c r="BA168" s="312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5"/>
        <v>63</v>
      </c>
      <c r="BK168" s="135" t="str">
        <f t="shared" si="47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8"/>
        <v>0</v>
      </c>
      <c r="BV168" s="299">
        <f t="shared" si="49"/>
        <v>1</v>
      </c>
      <c r="BW168" s="318">
        <v>0</v>
      </c>
      <c r="BX168" s="297">
        <f t="shared" si="50"/>
        <v>0.43</v>
      </c>
      <c r="BY168">
        <f t="shared" si="51"/>
        <v>0</v>
      </c>
      <c r="BZ168" s="303">
        <f t="shared" si="52"/>
        <v>0</v>
      </c>
      <c r="CB168" s="298">
        <v>0.6</v>
      </c>
      <c r="CC168" s="298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5" hidden="1" customHeight="1" x14ac:dyDescent="0.3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4"/>
        <v/>
      </c>
      <c r="AZ169" s="311" t="str">
        <f t="shared" si="65"/>
        <v/>
      </c>
      <c r="BA169" s="312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5"/>
        <v>73</v>
      </c>
      <c r="BK169" s="135" t="str">
        <f t="shared" si="47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8"/>
        <v>0</v>
      </c>
      <c r="BV169" s="299">
        <f t="shared" si="49"/>
        <v>1</v>
      </c>
      <c r="BW169" s="318">
        <v>0</v>
      </c>
      <c r="BX169" s="297">
        <f t="shared" si="50"/>
        <v>0.43</v>
      </c>
      <c r="BY169">
        <f t="shared" si="51"/>
        <v>0</v>
      </c>
      <c r="BZ169" s="303">
        <f t="shared" si="52"/>
        <v>0</v>
      </c>
      <c r="CB169" s="298">
        <v>0.6</v>
      </c>
      <c r="CC169" s="298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5" hidden="1" customHeight="1" x14ac:dyDescent="0.3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4"/>
        <v>0</v>
      </c>
      <c r="AZ170" s="311">
        <f t="shared" si="65"/>
        <v>0.8901360182703405</v>
      </c>
      <c r="BA170" s="312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5"/>
        <v>73</v>
      </c>
      <c r="BK170" s="135" t="str">
        <f t="shared" si="47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8"/>
        <v>0</v>
      </c>
      <c r="BV170" s="299">
        <f t="shared" si="49"/>
        <v>1</v>
      </c>
      <c r="BW170" s="318">
        <v>0</v>
      </c>
      <c r="BX170" s="297">
        <f t="shared" si="50"/>
        <v>0.43</v>
      </c>
      <c r="BY170">
        <f t="shared" si="51"/>
        <v>0</v>
      </c>
      <c r="BZ170" s="303">
        <f t="shared" si="52"/>
        <v>0</v>
      </c>
      <c r="CB170" s="298">
        <v>0.6</v>
      </c>
      <c r="CC170" s="298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5" hidden="1" customHeight="1" x14ac:dyDescent="0.3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4"/>
        <v/>
      </c>
      <c r="AZ171" s="311" t="str">
        <f t="shared" si="65"/>
        <v/>
      </c>
      <c r="BA171" s="312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5"/>
        <v>83</v>
      </c>
      <c r="BK171" s="135" t="str">
        <f t="shared" si="47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8"/>
        <v>0</v>
      </c>
      <c r="BV171" s="299">
        <f t="shared" si="49"/>
        <v>1</v>
      </c>
      <c r="BW171" s="318">
        <v>0</v>
      </c>
      <c r="BX171" s="297">
        <f t="shared" si="50"/>
        <v>0.43</v>
      </c>
      <c r="BY171">
        <f t="shared" si="51"/>
        <v>0</v>
      </c>
      <c r="BZ171" s="303">
        <f t="shared" si="52"/>
        <v>0</v>
      </c>
      <c r="CB171" s="298">
        <v>0.6</v>
      </c>
      <c r="CC171" s="298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5" hidden="1" customHeight="1" x14ac:dyDescent="0.3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4"/>
        <v>0</v>
      </c>
      <c r="AZ172" s="311">
        <f t="shared" si="65"/>
        <v>0.89287324102830223</v>
      </c>
      <c r="BA172" s="312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5"/>
        <v>83</v>
      </c>
      <c r="BK172" s="135" t="str">
        <f t="shared" si="47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8"/>
        <v>0</v>
      </c>
      <c r="BV172" s="299">
        <f t="shared" si="49"/>
        <v>1</v>
      </c>
      <c r="BW172" s="318">
        <v>0</v>
      </c>
      <c r="BX172" s="297">
        <f t="shared" si="50"/>
        <v>0.43</v>
      </c>
      <c r="BY172">
        <f t="shared" si="51"/>
        <v>0</v>
      </c>
      <c r="BZ172" s="303">
        <f t="shared" si="52"/>
        <v>0</v>
      </c>
      <c r="CB172" s="298">
        <v>0.6</v>
      </c>
      <c r="CC172" s="298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5" hidden="1" customHeight="1" x14ac:dyDescent="0.3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4"/>
        <v/>
      </c>
      <c r="AZ173" s="311" t="str">
        <f t="shared" si="65"/>
        <v/>
      </c>
      <c r="BA173" s="312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5"/>
        <v>93</v>
      </c>
      <c r="BK173" s="135" t="str">
        <f t="shared" si="47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8"/>
        <v>0</v>
      </c>
      <c r="BV173" s="299">
        <f t="shared" si="49"/>
        <v>1</v>
      </c>
      <c r="BW173" s="318">
        <v>0</v>
      </c>
      <c r="BX173" s="297">
        <f t="shared" si="50"/>
        <v>0.43</v>
      </c>
      <c r="BY173">
        <f t="shared" si="51"/>
        <v>0</v>
      </c>
      <c r="BZ173" s="303">
        <f t="shared" si="52"/>
        <v>0</v>
      </c>
      <c r="CB173" s="298">
        <v>0.6</v>
      </c>
      <c r="CC173" s="298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5" hidden="1" customHeight="1" x14ac:dyDescent="0.3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4"/>
        <v>0</v>
      </c>
      <c r="AZ174" s="311">
        <f t="shared" si="65"/>
        <v>0.91855804808839348</v>
      </c>
      <c r="BA174" s="312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5"/>
        <v>93</v>
      </c>
      <c r="BK174" s="135" t="str">
        <f t="shared" si="47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8"/>
        <v>0</v>
      </c>
      <c r="BV174" s="299">
        <f t="shared" si="49"/>
        <v>1</v>
      </c>
      <c r="BW174" s="318">
        <v>0</v>
      </c>
      <c r="BX174" s="297">
        <f t="shared" si="50"/>
        <v>0.43</v>
      </c>
      <c r="BY174">
        <f t="shared" si="51"/>
        <v>0</v>
      </c>
      <c r="BZ174" s="303">
        <f t="shared" si="52"/>
        <v>0</v>
      </c>
      <c r="CB174" s="298">
        <v>0.6</v>
      </c>
      <c r="CC174" s="298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5" hidden="1" customHeight="1" x14ac:dyDescent="0.3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4"/>
        <v/>
      </c>
      <c r="AZ175" s="311" t="str">
        <f t="shared" si="65"/>
        <v/>
      </c>
      <c r="BA175" s="312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5"/>
        <v>102</v>
      </c>
      <c r="BK175" s="135" t="str">
        <f t="shared" si="47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8"/>
        <v>0</v>
      </c>
      <c r="BV175" s="299">
        <f t="shared" si="49"/>
        <v>1</v>
      </c>
      <c r="BW175" s="318">
        <v>0</v>
      </c>
      <c r="BX175" s="297">
        <f t="shared" si="50"/>
        <v>0.43</v>
      </c>
      <c r="BY175">
        <f t="shared" si="51"/>
        <v>0</v>
      </c>
      <c r="BZ175" s="303">
        <f t="shared" si="52"/>
        <v>0</v>
      </c>
      <c r="CB175" s="298">
        <v>0.6</v>
      </c>
      <c r="CC175" s="298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5" hidden="1" customHeight="1" x14ac:dyDescent="0.3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4"/>
        <v/>
      </c>
      <c r="AZ176" s="311" t="str">
        <f t="shared" si="65"/>
        <v/>
      </c>
      <c r="BA176" s="312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5"/>
        <v>103</v>
      </c>
      <c r="BK176" s="135" t="str">
        <f t="shared" si="47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8"/>
        <v>0</v>
      </c>
      <c r="BV176" s="299">
        <f t="shared" si="49"/>
        <v>1</v>
      </c>
      <c r="BW176" s="318">
        <v>0</v>
      </c>
      <c r="BX176" s="297">
        <f t="shared" si="50"/>
        <v>0.43</v>
      </c>
      <c r="BY176">
        <f t="shared" si="51"/>
        <v>0</v>
      </c>
      <c r="BZ176" s="303">
        <f t="shared" si="52"/>
        <v>0</v>
      </c>
      <c r="CB176" s="298">
        <v>0.6</v>
      </c>
      <c r="CC176" s="298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5" hidden="1" customHeight="1" x14ac:dyDescent="0.3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4"/>
        <v>0</v>
      </c>
      <c r="AZ177" s="311">
        <f t="shared" si="65"/>
        <v>0.92330769545761937</v>
      </c>
      <c r="BA177" s="312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5"/>
        <v>103</v>
      </c>
      <c r="BK177" s="135" t="str">
        <f t="shared" si="47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8"/>
        <v>0</v>
      </c>
      <c r="BV177" s="299">
        <f t="shared" si="49"/>
        <v>1</v>
      </c>
      <c r="BW177" s="318">
        <v>0</v>
      </c>
      <c r="BX177" s="297">
        <f t="shared" si="50"/>
        <v>0.43</v>
      </c>
      <c r="BY177">
        <f t="shared" si="51"/>
        <v>0</v>
      </c>
      <c r="BZ177" s="303">
        <f t="shared" si="52"/>
        <v>0</v>
      </c>
      <c r="CB177" s="298">
        <v>0.6</v>
      </c>
      <c r="CC177" s="298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5" customHeight="1" x14ac:dyDescent="0.3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5"/>
        <v>28</v>
      </c>
      <c r="BK178" s="135" t="str">
        <f t="shared" si="47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8"/>
        <v>0</v>
      </c>
      <c r="BV178" s="299">
        <f t="shared" si="49"/>
        <v>1</v>
      </c>
      <c r="BW178" s="318">
        <v>0</v>
      </c>
      <c r="BX178" s="297">
        <f t="shared" si="50"/>
        <v>0.43</v>
      </c>
      <c r="BY178">
        <f t="shared" si="51"/>
        <v>0</v>
      </c>
      <c r="BZ178" s="303">
        <f t="shared" si="52"/>
        <v>0</v>
      </c>
      <c r="CB178" s="298">
        <v>0.6</v>
      </c>
      <c r="CC178" s="298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5" customHeight="1" x14ac:dyDescent="0.3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5"/>
        <v>28</v>
      </c>
      <c r="BK179" s="135" t="str">
        <f t="shared" si="47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8"/>
        <v>0</v>
      </c>
      <c r="BV179" s="299">
        <f t="shared" si="49"/>
        <v>1</v>
      </c>
      <c r="BW179" s="318">
        <v>0</v>
      </c>
      <c r="BX179" s="297">
        <f t="shared" si="50"/>
        <v>0.43</v>
      </c>
      <c r="BY179">
        <f t="shared" si="51"/>
        <v>42.226104127107938</v>
      </c>
      <c r="BZ179" s="303">
        <f t="shared" si="52"/>
        <v>42.226104127107938</v>
      </c>
      <c r="CB179" s="298">
        <v>0.6</v>
      </c>
      <c r="CC179" s="298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5" customHeight="1" x14ac:dyDescent="0.3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5"/>
        <v>29</v>
      </c>
      <c r="BK180" s="135" t="str">
        <f t="shared" si="47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8"/>
        <v>0</v>
      </c>
      <c r="BV180" s="299">
        <f t="shared" si="49"/>
        <v>1</v>
      </c>
      <c r="BW180" s="318">
        <v>0</v>
      </c>
      <c r="BX180" s="297">
        <f t="shared" si="50"/>
        <v>0.43</v>
      </c>
      <c r="BY180">
        <f t="shared" si="51"/>
        <v>0</v>
      </c>
      <c r="BZ180" s="303">
        <f t="shared" si="52"/>
        <v>42.226104127107938</v>
      </c>
      <c r="CB180" s="298">
        <v>0.6</v>
      </c>
      <c r="CC180" s="298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5" customHeight="1" x14ac:dyDescent="0.3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5"/>
        <v>30</v>
      </c>
      <c r="BK181" s="135" t="str">
        <f t="shared" si="47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8"/>
        <v>0</v>
      </c>
      <c r="BV181" s="299">
        <f t="shared" si="49"/>
        <v>1</v>
      </c>
      <c r="BW181" s="318">
        <v>0</v>
      </c>
      <c r="BX181" s="297">
        <f t="shared" si="50"/>
        <v>0.43</v>
      </c>
      <c r="BY181">
        <f t="shared" si="51"/>
        <v>0</v>
      </c>
      <c r="BZ181" s="303">
        <f t="shared" si="52"/>
        <v>42.226104127107938</v>
      </c>
      <c r="CB181" s="298">
        <v>0.6</v>
      </c>
      <c r="CC181" s="298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5" customHeight="1" x14ac:dyDescent="0.3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5"/>
        <v>31</v>
      </c>
      <c r="BK182" s="135" t="str">
        <f t="shared" si="47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8"/>
        <v>0</v>
      </c>
      <c r="BV182" s="299">
        <f t="shared" si="49"/>
        <v>1</v>
      </c>
      <c r="BW182" s="318">
        <v>0</v>
      </c>
      <c r="BX182" s="297">
        <f t="shared" si="50"/>
        <v>0.43</v>
      </c>
      <c r="BY182">
        <f t="shared" si="51"/>
        <v>0</v>
      </c>
      <c r="BZ182" s="303">
        <f t="shared" si="52"/>
        <v>0</v>
      </c>
      <c r="CB182" s="298">
        <v>0.6</v>
      </c>
      <c r="CC182" s="298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5" customHeight="1" x14ac:dyDescent="0.3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5"/>
        <v>32</v>
      </c>
      <c r="BK183" s="135" t="str">
        <f t="shared" si="47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8"/>
        <v>0</v>
      </c>
      <c r="BV183" s="299">
        <f t="shared" si="49"/>
        <v>1</v>
      </c>
      <c r="BW183" s="318">
        <v>0</v>
      </c>
      <c r="BX183" s="297">
        <f t="shared" si="50"/>
        <v>0.43</v>
      </c>
      <c r="BY183">
        <f t="shared" si="51"/>
        <v>0</v>
      </c>
      <c r="BZ183" s="303">
        <f t="shared" si="52"/>
        <v>0</v>
      </c>
      <c r="CB183" s="298">
        <v>0.6</v>
      </c>
      <c r="CC183" s="298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5" customHeight="1" x14ac:dyDescent="0.3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5"/>
        <v>33</v>
      </c>
      <c r="BK184" s="135" t="str">
        <f t="shared" si="47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8"/>
        <v>0</v>
      </c>
      <c r="BV184" s="299">
        <f t="shared" si="49"/>
        <v>1</v>
      </c>
      <c r="BW184" s="318">
        <v>0</v>
      </c>
      <c r="BX184" s="297">
        <f t="shared" si="50"/>
        <v>0.43</v>
      </c>
      <c r="BY184">
        <f t="shared" si="51"/>
        <v>0</v>
      </c>
      <c r="BZ184" s="303">
        <f t="shared" si="52"/>
        <v>0</v>
      </c>
      <c r="CB184" s="298">
        <v>0.6</v>
      </c>
      <c r="CC184" s="298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5" customHeight="1" x14ac:dyDescent="0.3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5"/>
        <v>34</v>
      </c>
      <c r="BK185" s="135" t="str">
        <f t="shared" si="47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8"/>
        <v>0</v>
      </c>
      <c r="BV185" s="299">
        <f t="shared" si="49"/>
        <v>1</v>
      </c>
      <c r="BW185" s="318">
        <v>0</v>
      </c>
      <c r="BX185" s="297">
        <f t="shared" si="50"/>
        <v>0.43</v>
      </c>
      <c r="BY185">
        <f t="shared" si="51"/>
        <v>0</v>
      </c>
      <c r="BZ185" s="303">
        <f t="shared" si="52"/>
        <v>0</v>
      </c>
      <c r="CB185" s="298">
        <v>0.6</v>
      </c>
      <c r="CC185" s="298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5" customHeight="1" x14ac:dyDescent="0.3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5"/>
        <v>34</v>
      </c>
      <c r="BK186" s="135" t="str">
        <f t="shared" si="47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8"/>
        <v>0</v>
      </c>
      <c r="BV186" s="299">
        <f t="shared" si="49"/>
        <v>1</v>
      </c>
      <c r="BW186" s="318">
        <v>0</v>
      </c>
      <c r="BX186" s="297">
        <f t="shared" si="50"/>
        <v>0.43</v>
      </c>
      <c r="BY186">
        <f t="shared" si="51"/>
        <v>0</v>
      </c>
      <c r="BZ186" s="303">
        <f t="shared" si="52"/>
        <v>0</v>
      </c>
      <c r="CB186" s="298">
        <v>0.6</v>
      </c>
      <c r="CC186" s="298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5" customHeight="1" x14ac:dyDescent="0.3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5"/>
        <v>35</v>
      </c>
      <c r="BK187" s="135" t="str">
        <f t="shared" si="47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8"/>
        <v>0</v>
      </c>
      <c r="BV187" s="299">
        <f t="shared" si="49"/>
        <v>1</v>
      </c>
      <c r="BW187" s="318">
        <v>0</v>
      </c>
      <c r="BX187" s="297">
        <f t="shared" si="50"/>
        <v>0.43</v>
      </c>
      <c r="BY187">
        <f t="shared" si="51"/>
        <v>0</v>
      </c>
      <c r="BZ187" s="303">
        <f t="shared" si="52"/>
        <v>0</v>
      </c>
      <c r="CB187" s="298">
        <v>0.6</v>
      </c>
      <c r="CC187" s="298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5" customHeight="1" x14ac:dyDescent="0.3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5"/>
        <v>36</v>
      </c>
      <c r="BK188" s="135" t="str">
        <f t="shared" si="47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8"/>
        <v>0</v>
      </c>
      <c r="BV188" s="299">
        <f t="shared" si="49"/>
        <v>1</v>
      </c>
      <c r="BW188" s="318">
        <v>0</v>
      </c>
      <c r="BX188" s="297">
        <f t="shared" si="50"/>
        <v>0.43</v>
      </c>
      <c r="BY188">
        <f t="shared" si="51"/>
        <v>0</v>
      </c>
      <c r="BZ188" s="303">
        <f t="shared" si="52"/>
        <v>0</v>
      </c>
      <c r="CB188" s="298">
        <v>0.6</v>
      </c>
      <c r="CC188" s="298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5" customHeight="1" x14ac:dyDescent="0.3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5"/>
        <v>37</v>
      </c>
      <c r="BK189" s="135" t="str">
        <f t="shared" si="47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8"/>
        <v>0</v>
      </c>
      <c r="BV189" s="299">
        <f t="shared" si="49"/>
        <v>1</v>
      </c>
      <c r="BW189" s="318">
        <v>0</v>
      </c>
      <c r="BX189" s="297">
        <f t="shared" si="50"/>
        <v>0.43</v>
      </c>
      <c r="BY189">
        <f t="shared" si="51"/>
        <v>0</v>
      </c>
      <c r="BZ189" s="303">
        <f t="shared" si="52"/>
        <v>0</v>
      </c>
      <c r="CB189" s="298">
        <v>0.6</v>
      </c>
      <c r="CC189" s="298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5" customHeight="1" x14ac:dyDescent="0.3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5"/>
        <v>38</v>
      </c>
      <c r="BK190" s="135" t="str">
        <f t="shared" si="47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8"/>
        <v>0</v>
      </c>
      <c r="BV190" s="299">
        <f t="shared" si="49"/>
        <v>1</v>
      </c>
      <c r="BW190" s="318">
        <v>0</v>
      </c>
      <c r="BX190" s="297">
        <f t="shared" si="50"/>
        <v>0.43</v>
      </c>
      <c r="BY190">
        <f t="shared" si="51"/>
        <v>0</v>
      </c>
      <c r="BZ190" s="303">
        <f t="shared" si="52"/>
        <v>0</v>
      </c>
      <c r="CB190" s="298">
        <v>0.6</v>
      </c>
      <c r="CC190" s="298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5" customHeight="1" x14ac:dyDescent="0.3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5"/>
        <v>39</v>
      </c>
      <c r="BK191" s="135" t="str">
        <f t="shared" si="47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8"/>
        <v>0</v>
      </c>
      <c r="BV191" s="299">
        <f t="shared" si="49"/>
        <v>1</v>
      </c>
      <c r="BW191" s="318">
        <v>0</v>
      </c>
      <c r="BX191" s="297">
        <f t="shared" si="50"/>
        <v>0.43</v>
      </c>
      <c r="BY191">
        <f t="shared" si="51"/>
        <v>0</v>
      </c>
      <c r="BZ191" s="303">
        <f t="shared" si="52"/>
        <v>0</v>
      </c>
      <c r="CB191" s="298">
        <v>0.6</v>
      </c>
      <c r="CC191" s="298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5" customHeight="1" x14ac:dyDescent="0.3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5"/>
        <v>40</v>
      </c>
      <c r="BK192" s="135" t="str">
        <f t="shared" si="47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8"/>
        <v>0</v>
      </c>
      <c r="BV192" s="299">
        <f t="shared" si="49"/>
        <v>1</v>
      </c>
      <c r="BW192" s="318">
        <v>0</v>
      </c>
      <c r="BX192" s="297">
        <f t="shared" si="50"/>
        <v>0.43</v>
      </c>
      <c r="BY192">
        <f t="shared" si="51"/>
        <v>0</v>
      </c>
      <c r="BZ192" s="303">
        <f t="shared" si="52"/>
        <v>0</v>
      </c>
      <c r="CB192" s="298">
        <v>0.6</v>
      </c>
      <c r="CC192" s="298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5" customHeight="1" x14ac:dyDescent="0.3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5"/>
        <v>41</v>
      </c>
      <c r="BK193" s="135" t="str">
        <f t="shared" si="47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8"/>
        <v>0</v>
      </c>
      <c r="BV193" s="299">
        <f t="shared" si="49"/>
        <v>1</v>
      </c>
      <c r="BW193" s="318">
        <v>0</v>
      </c>
      <c r="BX193" s="297">
        <f t="shared" si="50"/>
        <v>0.43</v>
      </c>
      <c r="BY193">
        <f t="shared" si="51"/>
        <v>0</v>
      </c>
      <c r="BZ193" s="303">
        <f t="shared" si="52"/>
        <v>0</v>
      </c>
      <c r="CB193" s="298">
        <v>0.6</v>
      </c>
      <c r="CC193" s="298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5" customHeight="1" x14ac:dyDescent="0.3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5"/>
        <v>42</v>
      </c>
      <c r="BK194" s="135" t="str">
        <f t="shared" si="47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8"/>
        <v>0</v>
      </c>
      <c r="BV194" s="299">
        <f t="shared" si="49"/>
        <v>1</v>
      </c>
      <c r="BW194" s="318">
        <v>0</v>
      </c>
      <c r="BX194" s="297">
        <f t="shared" si="50"/>
        <v>0.43</v>
      </c>
      <c r="BY194">
        <f t="shared" si="51"/>
        <v>0</v>
      </c>
      <c r="BZ194" s="303">
        <f t="shared" si="52"/>
        <v>0</v>
      </c>
      <c r="CB194" s="298">
        <v>0.6</v>
      </c>
      <c r="CC194" s="298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5" customHeight="1" x14ac:dyDescent="0.3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1">+AC195</f>
        <v>42</v>
      </c>
      <c r="BK195" s="135" t="str">
        <f t="shared" si="47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8"/>
        <v>0</v>
      </c>
      <c r="BV195" s="299">
        <f t="shared" si="49"/>
        <v>1</v>
      </c>
      <c r="BW195" s="318">
        <v>0</v>
      </c>
      <c r="BX195" s="297">
        <f t="shared" si="50"/>
        <v>0.43</v>
      </c>
      <c r="BY195">
        <f t="shared" si="51"/>
        <v>0</v>
      </c>
      <c r="BZ195" s="303">
        <f t="shared" si="52"/>
        <v>0</v>
      </c>
      <c r="CB195" s="298">
        <v>0.6</v>
      </c>
      <c r="CC195" s="298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5" customHeight="1" x14ac:dyDescent="0.3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1"/>
        <v>43</v>
      </c>
      <c r="BK196" s="135" t="str">
        <f t="shared" ref="BK196:BK259" si="73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4">IF(BT196="Résineux",0%,100%)</f>
        <v>0</v>
      </c>
      <c r="BV196" s="299">
        <f t="shared" ref="BV196:BV259" si="75">+IF(BT196="Résineux",100%,0%)</f>
        <v>1</v>
      </c>
      <c r="BW196" s="318">
        <v>0</v>
      </c>
      <c r="BX196" s="297">
        <f t="shared" ref="BX196:BX259" si="76">+IF(BV196&lt;&gt;0,0.43,0.25)</f>
        <v>0.43</v>
      </c>
      <c r="BY196">
        <f t="shared" ref="BY196:BY259" si="77">+IF(BJ196&lt;=30,AV196*BX196,0)</f>
        <v>0</v>
      </c>
      <c r="BZ196" s="303">
        <f t="shared" ref="BZ196:BZ259" si="78">+IF(BJ196&gt;=31,0,BY196+BZ195)</f>
        <v>0</v>
      </c>
      <c r="CB196" s="298">
        <v>0.6</v>
      </c>
      <c r="CC196" s="298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5" customHeight="1" x14ac:dyDescent="0.3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1"/>
        <v>44</v>
      </c>
      <c r="BK197" s="135" t="str">
        <f t="shared" si="73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4"/>
        <v>0</v>
      </c>
      <c r="BV197" s="299">
        <f t="shared" si="75"/>
        <v>1</v>
      </c>
      <c r="BW197" s="318">
        <v>0</v>
      </c>
      <c r="BX197" s="297">
        <f t="shared" si="76"/>
        <v>0.43</v>
      </c>
      <c r="BY197">
        <f t="shared" si="77"/>
        <v>0</v>
      </c>
      <c r="BZ197" s="303">
        <f t="shared" si="78"/>
        <v>0</v>
      </c>
      <c r="CB197" s="298">
        <v>0.6</v>
      </c>
      <c r="CC197" s="298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5" customHeight="1" x14ac:dyDescent="0.3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1"/>
        <v>45</v>
      </c>
      <c r="BK198" s="135" t="str">
        <f t="shared" si="73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4"/>
        <v>0</v>
      </c>
      <c r="BV198" s="299">
        <f t="shared" si="75"/>
        <v>1</v>
      </c>
      <c r="BW198" s="318">
        <v>0</v>
      </c>
      <c r="BX198" s="297">
        <f t="shared" si="76"/>
        <v>0.43</v>
      </c>
      <c r="BY198">
        <f t="shared" si="77"/>
        <v>0</v>
      </c>
      <c r="BZ198" s="303">
        <f t="shared" si="78"/>
        <v>0</v>
      </c>
      <c r="CB198" s="298">
        <v>0.6</v>
      </c>
      <c r="CC198" s="298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5" customHeight="1" x14ac:dyDescent="0.3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1"/>
        <v>46</v>
      </c>
      <c r="BK199" s="135" t="str">
        <f t="shared" si="73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4"/>
        <v>0</v>
      </c>
      <c r="BV199" s="299">
        <f t="shared" si="75"/>
        <v>1</v>
      </c>
      <c r="BW199" s="318">
        <v>0</v>
      </c>
      <c r="BX199" s="297">
        <f t="shared" si="76"/>
        <v>0.43</v>
      </c>
      <c r="BY199">
        <f t="shared" si="77"/>
        <v>0</v>
      </c>
      <c r="BZ199" s="303">
        <f t="shared" si="78"/>
        <v>0</v>
      </c>
      <c r="CB199" s="298">
        <v>0.6</v>
      </c>
      <c r="CC199" s="298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5" customHeight="1" x14ac:dyDescent="0.3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1"/>
        <v>47</v>
      </c>
      <c r="BK200" s="135" t="str">
        <f t="shared" si="73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4"/>
        <v>0</v>
      </c>
      <c r="BV200" s="299">
        <f t="shared" si="75"/>
        <v>1</v>
      </c>
      <c r="BW200" s="318">
        <v>0</v>
      </c>
      <c r="BX200" s="297">
        <f t="shared" si="76"/>
        <v>0.43</v>
      </c>
      <c r="BY200">
        <f t="shared" si="77"/>
        <v>0</v>
      </c>
      <c r="BZ200" s="303">
        <f t="shared" si="78"/>
        <v>0</v>
      </c>
      <c r="CB200" s="298">
        <v>0.6</v>
      </c>
      <c r="CC200" s="298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5" customHeight="1" x14ac:dyDescent="0.3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1"/>
        <v>48</v>
      </c>
      <c r="BK201" s="135" t="str">
        <f t="shared" si="73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4"/>
        <v>0</v>
      </c>
      <c r="BV201" s="299">
        <f t="shared" si="75"/>
        <v>1</v>
      </c>
      <c r="BW201" s="318">
        <v>0</v>
      </c>
      <c r="BX201" s="297">
        <f t="shared" si="76"/>
        <v>0.43</v>
      </c>
      <c r="BY201">
        <f t="shared" si="77"/>
        <v>0</v>
      </c>
      <c r="BZ201" s="303">
        <f t="shared" si="78"/>
        <v>0</v>
      </c>
      <c r="CB201" s="298">
        <v>0.6</v>
      </c>
      <c r="CC201" s="298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5" customHeight="1" x14ac:dyDescent="0.3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1"/>
        <v>49</v>
      </c>
      <c r="BK202" s="135" t="str">
        <f t="shared" si="73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4"/>
        <v>0</v>
      </c>
      <c r="BV202" s="299">
        <f t="shared" si="75"/>
        <v>1</v>
      </c>
      <c r="BW202" s="318">
        <v>0</v>
      </c>
      <c r="BX202" s="297">
        <f t="shared" si="76"/>
        <v>0.43</v>
      </c>
      <c r="BY202">
        <f t="shared" si="77"/>
        <v>0</v>
      </c>
      <c r="BZ202" s="303">
        <f t="shared" si="78"/>
        <v>0</v>
      </c>
      <c r="CB202" s="298">
        <v>0.6</v>
      </c>
      <c r="CC202" s="298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5" customHeight="1" x14ac:dyDescent="0.3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1"/>
        <v>50</v>
      </c>
      <c r="BK203" s="135" t="str">
        <f t="shared" si="73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4"/>
        <v>0</v>
      </c>
      <c r="BV203" s="299">
        <f t="shared" si="75"/>
        <v>1</v>
      </c>
      <c r="BW203" s="318">
        <v>0</v>
      </c>
      <c r="BX203" s="297">
        <f t="shared" si="76"/>
        <v>0.43</v>
      </c>
      <c r="BY203">
        <f t="shared" si="77"/>
        <v>0</v>
      </c>
      <c r="BZ203" s="303">
        <f t="shared" si="78"/>
        <v>0</v>
      </c>
      <c r="CB203" s="298">
        <v>0.6</v>
      </c>
      <c r="CC203" s="298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5" customHeight="1" x14ac:dyDescent="0.3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1"/>
        <v>51</v>
      </c>
      <c r="BK204" s="135" t="str">
        <f t="shared" si="73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4"/>
        <v>0</v>
      </c>
      <c r="BV204" s="299">
        <f t="shared" si="75"/>
        <v>1</v>
      </c>
      <c r="BW204" s="318">
        <v>0</v>
      </c>
      <c r="BX204" s="297">
        <f t="shared" si="76"/>
        <v>0.43</v>
      </c>
      <c r="BY204">
        <f t="shared" si="77"/>
        <v>0</v>
      </c>
      <c r="BZ204" s="303">
        <f t="shared" si="78"/>
        <v>0</v>
      </c>
      <c r="CB204" s="298">
        <v>0.6</v>
      </c>
      <c r="CC204" s="298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5" customHeight="1" x14ac:dyDescent="0.3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1"/>
        <v>52</v>
      </c>
      <c r="BK205" s="135" t="str">
        <f t="shared" si="73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4"/>
        <v>0</v>
      </c>
      <c r="BV205" s="299">
        <f t="shared" si="75"/>
        <v>1</v>
      </c>
      <c r="BW205" s="318">
        <v>0</v>
      </c>
      <c r="BX205" s="297">
        <f t="shared" si="76"/>
        <v>0.43</v>
      </c>
      <c r="BY205">
        <f t="shared" si="77"/>
        <v>0</v>
      </c>
      <c r="BZ205" s="303">
        <f t="shared" si="78"/>
        <v>0</v>
      </c>
      <c r="CB205" s="298">
        <v>0.6</v>
      </c>
      <c r="CC205" s="298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5" customHeight="1" x14ac:dyDescent="0.3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1"/>
        <v>52</v>
      </c>
      <c r="BK206" s="135" t="str">
        <f t="shared" si="73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4"/>
        <v>0</v>
      </c>
      <c r="BV206" s="299">
        <f t="shared" si="75"/>
        <v>1</v>
      </c>
      <c r="BW206" s="318">
        <v>0</v>
      </c>
      <c r="BX206" s="297">
        <f t="shared" si="76"/>
        <v>0.43</v>
      </c>
      <c r="BY206">
        <f t="shared" si="77"/>
        <v>0</v>
      </c>
      <c r="BZ206" s="303">
        <f t="shared" si="78"/>
        <v>0</v>
      </c>
      <c r="CB206" s="298">
        <v>0.6</v>
      </c>
      <c r="CC206" s="298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5" customHeight="1" x14ac:dyDescent="0.3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1"/>
        <v>53</v>
      </c>
      <c r="BK207" s="135" t="str">
        <f t="shared" si="73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4"/>
        <v>0</v>
      </c>
      <c r="BV207" s="299">
        <f t="shared" si="75"/>
        <v>1</v>
      </c>
      <c r="BW207" s="318">
        <v>0</v>
      </c>
      <c r="BX207" s="297">
        <f t="shared" si="76"/>
        <v>0.43</v>
      </c>
      <c r="BY207">
        <f t="shared" si="77"/>
        <v>0</v>
      </c>
      <c r="BZ207" s="303">
        <f t="shared" si="78"/>
        <v>0</v>
      </c>
      <c r="CB207" s="298">
        <v>0.6</v>
      </c>
      <c r="CC207" s="298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5" customHeight="1" x14ac:dyDescent="0.3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1"/>
        <v>54</v>
      </c>
      <c r="BK208" s="135" t="str">
        <f t="shared" si="73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4"/>
        <v>0</v>
      </c>
      <c r="BV208" s="299">
        <f t="shared" si="75"/>
        <v>1</v>
      </c>
      <c r="BW208" s="318">
        <v>0</v>
      </c>
      <c r="BX208" s="297">
        <f t="shared" si="76"/>
        <v>0.43</v>
      </c>
      <c r="BY208">
        <f t="shared" si="77"/>
        <v>0</v>
      </c>
      <c r="BZ208" s="303">
        <f t="shared" si="78"/>
        <v>0</v>
      </c>
      <c r="CB208" s="298">
        <v>0.6</v>
      </c>
      <c r="CC208" s="298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5" customHeight="1" x14ac:dyDescent="0.3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1"/>
        <v>55</v>
      </c>
      <c r="BK209" s="135" t="str">
        <f t="shared" si="73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4"/>
        <v>0</v>
      </c>
      <c r="BV209" s="299">
        <f t="shared" si="75"/>
        <v>1</v>
      </c>
      <c r="BW209" s="318">
        <v>0</v>
      </c>
      <c r="BX209" s="297">
        <f t="shared" si="76"/>
        <v>0.43</v>
      </c>
      <c r="BY209">
        <f t="shared" si="77"/>
        <v>0</v>
      </c>
      <c r="BZ209" s="303">
        <f t="shared" si="78"/>
        <v>0</v>
      </c>
      <c r="CB209" s="298">
        <v>0.6</v>
      </c>
      <c r="CC209" s="298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5" customHeight="1" x14ac:dyDescent="0.3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1"/>
        <v>56</v>
      </c>
      <c r="BK210" s="135" t="str">
        <f t="shared" si="73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4"/>
        <v>0</v>
      </c>
      <c r="BV210" s="299">
        <f t="shared" si="75"/>
        <v>1</v>
      </c>
      <c r="BW210" s="318">
        <v>0</v>
      </c>
      <c r="BX210" s="297">
        <f t="shared" si="76"/>
        <v>0.43</v>
      </c>
      <c r="BY210">
        <f t="shared" si="77"/>
        <v>0</v>
      </c>
      <c r="BZ210" s="303">
        <f t="shared" si="78"/>
        <v>0</v>
      </c>
      <c r="CB210" s="298">
        <v>0.6</v>
      </c>
      <c r="CC210" s="298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5" customHeight="1" x14ac:dyDescent="0.3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1"/>
        <v>57</v>
      </c>
      <c r="BK211" s="135" t="str">
        <f t="shared" si="73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4"/>
        <v>0</v>
      </c>
      <c r="BV211" s="299">
        <f t="shared" si="75"/>
        <v>1</v>
      </c>
      <c r="BW211" s="318">
        <v>0</v>
      </c>
      <c r="BX211" s="297">
        <f t="shared" si="76"/>
        <v>0.43</v>
      </c>
      <c r="BY211">
        <f t="shared" si="77"/>
        <v>0</v>
      </c>
      <c r="BZ211" s="303">
        <f t="shared" si="78"/>
        <v>0</v>
      </c>
      <c r="CB211" s="298">
        <v>0.6</v>
      </c>
      <c r="CC211" s="298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5" customHeight="1" x14ac:dyDescent="0.3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1"/>
        <v>58</v>
      </c>
      <c r="BK212" s="135" t="str">
        <f t="shared" si="73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4"/>
        <v>0</v>
      </c>
      <c r="BV212" s="299">
        <f t="shared" si="75"/>
        <v>1</v>
      </c>
      <c r="BW212" s="318">
        <v>0</v>
      </c>
      <c r="BX212" s="297">
        <f t="shared" si="76"/>
        <v>0.43</v>
      </c>
      <c r="BY212">
        <f t="shared" si="77"/>
        <v>0</v>
      </c>
      <c r="BZ212" s="303">
        <f t="shared" si="78"/>
        <v>0</v>
      </c>
      <c r="CB212" s="298">
        <v>0.6</v>
      </c>
      <c r="CC212" s="298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5" customHeight="1" x14ac:dyDescent="0.3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1"/>
        <v>59</v>
      </c>
      <c r="BK213" s="135" t="str">
        <f t="shared" si="73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4"/>
        <v>0</v>
      </c>
      <c r="BV213" s="299">
        <f t="shared" si="75"/>
        <v>1</v>
      </c>
      <c r="BW213" s="318">
        <v>0</v>
      </c>
      <c r="BX213" s="297">
        <f t="shared" si="76"/>
        <v>0.43</v>
      </c>
      <c r="BY213">
        <f t="shared" si="77"/>
        <v>0</v>
      </c>
      <c r="BZ213" s="303">
        <f t="shared" si="78"/>
        <v>0</v>
      </c>
      <c r="CB213" s="298">
        <v>0.6</v>
      </c>
      <c r="CC213" s="298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5" customHeight="1" x14ac:dyDescent="0.3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1"/>
        <v>60</v>
      </c>
      <c r="BK214" s="135" t="str">
        <f t="shared" si="73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4"/>
        <v>0</v>
      </c>
      <c r="BV214" s="299">
        <f t="shared" si="75"/>
        <v>1</v>
      </c>
      <c r="BW214" s="318">
        <v>0</v>
      </c>
      <c r="BX214" s="297">
        <f t="shared" si="76"/>
        <v>0.43</v>
      </c>
      <c r="BY214">
        <f t="shared" si="77"/>
        <v>0</v>
      </c>
      <c r="BZ214" s="303">
        <f t="shared" si="78"/>
        <v>0</v>
      </c>
      <c r="CB214" s="298">
        <v>0.6</v>
      </c>
      <c r="CC214" s="298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5" customHeight="1" x14ac:dyDescent="0.3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1"/>
        <v>61</v>
      </c>
      <c r="BK215" s="135" t="str">
        <f t="shared" si="73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4"/>
        <v>0</v>
      </c>
      <c r="BV215" s="299">
        <f t="shared" si="75"/>
        <v>1</v>
      </c>
      <c r="BW215" s="318">
        <v>0</v>
      </c>
      <c r="BX215" s="297">
        <f t="shared" si="76"/>
        <v>0.43</v>
      </c>
      <c r="BY215">
        <f t="shared" si="77"/>
        <v>0</v>
      </c>
      <c r="BZ215" s="303">
        <f t="shared" si="78"/>
        <v>0</v>
      </c>
      <c r="CB215" s="298">
        <v>0.6</v>
      </c>
      <c r="CC215" s="298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5" customHeight="1" x14ac:dyDescent="0.3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1"/>
        <v>62</v>
      </c>
      <c r="BK216" s="135" t="str">
        <f t="shared" si="73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4"/>
        <v>0</v>
      </c>
      <c r="BV216" s="299">
        <f t="shared" si="75"/>
        <v>1</v>
      </c>
      <c r="BW216" s="318">
        <v>0</v>
      </c>
      <c r="BX216" s="297">
        <f t="shared" si="76"/>
        <v>0.43</v>
      </c>
      <c r="BY216">
        <f t="shared" si="77"/>
        <v>0</v>
      </c>
      <c r="BZ216" s="303">
        <f t="shared" si="78"/>
        <v>0</v>
      </c>
      <c r="CB216" s="298">
        <v>0.6</v>
      </c>
      <c r="CC216" s="298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5" customHeight="1" x14ac:dyDescent="0.3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1"/>
        <v>62</v>
      </c>
      <c r="BK217" s="135" t="str">
        <f t="shared" si="73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4"/>
        <v>0</v>
      </c>
      <c r="BV217" s="299">
        <f t="shared" si="75"/>
        <v>1</v>
      </c>
      <c r="BW217" s="318">
        <v>0</v>
      </c>
      <c r="BX217" s="297">
        <f t="shared" si="76"/>
        <v>0.43</v>
      </c>
      <c r="BY217">
        <f t="shared" si="77"/>
        <v>0</v>
      </c>
      <c r="BZ217" s="303">
        <f t="shared" si="78"/>
        <v>0</v>
      </c>
      <c r="CB217" s="298">
        <v>0.6</v>
      </c>
      <c r="CC217" s="298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5" customHeight="1" x14ac:dyDescent="0.3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1"/>
        <v>63</v>
      </c>
      <c r="BK218" s="135" t="str">
        <f t="shared" si="73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4"/>
        <v>0</v>
      </c>
      <c r="BV218" s="299">
        <f t="shared" si="75"/>
        <v>1</v>
      </c>
      <c r="BW218" s="318">
        <v>0</v>
      </c>
      <c r="BX218" s="297">
        <f t="shared" si="76"/>
        <v>0.43</v>
      </c>
      <c r="BY218">
        <f t="shared" si="77"/>
        <v>0</v>
      </c>
      <c r="BZ218" s="303">
        <f t="shared" si="78"/>
        <v>0</v>
      </c>
      <c r="CB218" s="298">
        <v>0.6</v>
      </c>
      <c r="CC218" s="298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5" customHeight="1" x14ac:dyDescent="0.3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1"/>
        <v>64</v>
      </c>
      <c r="BK219" s="135" t="str">
        <f t="shared" si="73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4"/>
        <v>0</v>
      </c>
      <c r="BV219" s="299">
        <f t="shared" si="75"/>
        <v>1</v>
      </c>
      <c r="BW219" s="318">
        <v>0</v>
      </c>
      <c r="BX219" s="297">
        <f t="shared" si="76"/>
        <v>0.43</v>
      </c>
      <c r="BY219">
        <f t="shared" si="77"/>
        <v>0</v>
      </c>
      <c r="BZ219" s="303">
        <f t="shared" si="78"/>
        <v>0</v>
      </c>
      <c r="CB219" s="298">
        <v>0.6</v>
      </c>
      <c r="CC219" s="298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5" customHeight="1" x14ac:dyDescent="0.3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1"/>
        <v>65</v>
      </c>
      <c r="BK220" s="135" t="str">
        <f t="shared" si="73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4"/>
        <v>0</v>
      </c>
      <c r="BV220" s="299">
        <f t="shared" si="75"/>
        <v>1</v>
      </c>
      <c r="BW220" s="318">
        <v>0</v>
      </c>
      <c r="BX220" s="297">
        <f t="shared" si="76"/>
        <v>0.43</v>
      </c>
      <c r="BY220">
        <f t="shared" si="77"/>
        <v>0</v>
      </c>
      <c r="BZ220" s="303">
        <f t="shared" si="78"/>
        <v>0</v>
      </c>
      <c r="CB220" s="298">
        <v>0.6</v>
      </c>
      <c r="CC220" s="298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5" customHeight="1" x14ac:dyDescent="0.3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1"/>
        <v>66</v>
      </c>
      <c r="BK221" s="135" t="str">
        <f t="shared" si="73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4"/>
        <v>0</v>
      </c>
      <c r="BV221" s="299">
        <f t="shared" si="75"/>
        <v>1</v>
      </c>
      <c r="BW221" s="318">
        <v>0</v>
      </c>
      <c r="BX221" s="297">
        <f t="shared" si="76"/>
        <v>0.43</v>
      </c>
      <c r="BY221">
        <f t="shared" si="77"/>
        <v>0</v>
      </c>
      <c r="BZ221" s="303">
        <f t="shared" si="78"/>
        <v>0</v>
      </c>
      <c r="CB221" s="298">
        <v>0.6</v>
      </c>
      <c r="CC221" s="298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5" customHeight="1" x14ac:dyDescent="0.3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1"/>
        <v>67</v>
      </c>
      <c r="BK222" s="135" t="str">
        <f t="shared" si="73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4"/>
        <v>0</v>
      </c>
      <c r="BV222" s="299">
        <f t="shared" si="75"/>
        <v>1</v>
      </c>
      <c r="BW222" s="318">
        <v>0</v>
      </c>
      <c r="BX222" s="297">
        <f t="shared" si="76"/>
        <v>0.43</v>
      </c>
      <c r="BY222">
        <f t="shared" si="77"/>
        <v>0</v>
      </c>
      <c r="BZ222" s="303">
        <f t="shared" si="78"/>
        <v>0</v>
      </c>
      <c r="CB222" s="298">
        <v>0.6</v>
      </c>
      <c r="CC222" s="298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5" customHeight="1" x14ac:dyDescent="0.3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1"/>
        <v>68</v>
      </c>
      <c r="BK223" s="135" t="str">
        <f t="shared" si="73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4"/>
        <v>0</v>
      </c>
      <c r="BV223" s="299">
        <f t="shared" si="75"/>
        <v>1</v>
      </c>
      <c r="BW223" s="318">
        <v>0</v>
      </c>
      <c r="BX223" s="297">
        <f t="shared" si="76"/>
        <v>0.43</v>
      </c>
      <c r="BY223">
        <f t="shared" si="77"/>
        <v>0</v>
      </c>
      <c r="BZ223" s="303">
        <f t="shared" si="78"/>
        <v>0</v>
      </c>
      <c r="CB223" s="298">
        <v>0.6</v>
      </c>
      <c r="CC223" s="298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5" customHeight="1" x14ac:dyDescent="0.3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1"/>
        <v>69</v>
      </c>
      <c r="BK224" s="135" t="str">
        <f t="shared" si="73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4"/>
        <v>0</v>
      </c>
      <c r="BV224" s="299">
        <f t="shared" si="75"/>
        <v>1</v>
      </c>
      <c r="BW224" s="318">
        <v>0</v>
      </c>
      <c r="BX224" s="297">
        <f t="shared" si="76"/>
        <v>0.43</v>
      </c>
      <c r="BY224">
        <f t="shared" si="77"/>
        <v>0</v>
      </c>
      <c r="BZ224" s="303">
        <f t="shared" si="78"/>
        <v>0</v>
      </c>
      <c r="CB224" s="298">
        <v>0.6</v>
      </c>
      <c r="CC224" s="298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5" customHeight="1" x14ac:dyDescent="0.3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1"/>
        <v>70</v>
      </c>
      <c r="BK225" s="135" t="str">
        <f t="shared" si="73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4"/>
        <v>0</v>
      </c>
      <c r="BV225" s="299">
        <f t="shared" si="75"/>
        <v>1</v>
      </c>
      <c r="BW225" s="318">
        <v>0</v>
      </c>
      <c r="BX225" s="297">
        <f t="shared" si="76"/>
        <v>0.43</v>
      </c>
      <c r="BY225">
        <f t="shared" si="77"/>
        <v>0</v>
      </c>
      <c r="BZ225" s="303">
        <f t="shared" si="78"/>
        <v>0</v>
      </c>
      <c r="CB225" s="298">
        <v>0.6</v>
      </c>
      <c r="CC225" s="298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5" customHeight="1" x14ac:dyDescent="0.3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1"/>
        <v>71</v>
      </c>
      <c r="BK226" s="135" t="str">
        <f t="shared" si="73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4"/>
        <v>0</v>
      </c>
      <c r="BV226" s="299">
        <f t="shared" si="75"/>
        <v>1</v>
      </c>
      <c r="BW226" s="318">
        <v>0</v>
      </c>
      <c r="BX226" s="297">
        <f t="shared" si="76"/>
        <v>0.43</v>
      </c>
      <c r="BY226">
        <f t="shared" si="77"/>
        <v>0</v>
      </c>
      <c r="BZ226" s="303">
        <f t="shared" si="78"/>
        <v>0</v>
      </c>
      <c r="CB226" s="298">
        <v>0.6</v>
      </c>
      <c r="CC226" s="298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5" customHeight="1" x14ac:dyDescent="0.3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1"/>
        <v>72</v>
      </c>
      <c r="BK227" s="135" t="str">
        <f t="shared" si="73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4"/>
        <v>0</v>
      </c>
      <c r="BV227" s="299">
        <f t="shared" si="75"/>
        <v>1</v>
      </c>
      <c r="BW227" s="318">
        <v>0</v>
      </c>
      <c r="BX227" s="297">
        <f t="shared" si="76"/>
        <v>0.43</v>
      </c>
      <c r="BY227">
        <f t="shared" si="77"/>
        <v>0</v>
      </c>
      <c r="BZ227" s="303">
        <f t="shared" si="78"/>
        <v>0</v>
      </c>
      <c r="CB227" s="298">
        <v>0.6</v>
      </c>
      <c r="CC227" s="298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5" customHeight="1" x14ac:dyDescent="0.3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1"/>
        <v>72</v>
      </c>
      <c r="BK228" s="135" t="str">
        <f t="shared" si="73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4"/>
        <v>0</v>
      </c>
      <c r="BV228" s="299">
        <f t="shared" si="75"/>
        <v>1</v>
      </c>
      <c r="BW228" s="318">
        <v>0</v>
      </c>
      <c r="BX228" s="297">
        <f t="shared" si="76"/>
        <v>0.43</v>
      </c>
      <c r="BY228">
        <f t="shared" si="77"/>
        <v>0</v>
      </c>
      <c r="BZ228" s="303">
        <f t="shared" si="78"/>
        <v>0</v>
      </c>
      <c r="CB228" s="298">
        <v>0.6</v>
      </c>
      <c r="CC228" s="298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5" customHeight="1" x14ac:dyDescent="0.3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1"/>
        <v>73</v>
      </c>
      <c r="BK229" s="135" t="str">
        <f t="shared" si="73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4"/>
        <v>0</v>
      </c>
      <c r="BV229" s="299">
        <f t="shared" si="75"/>
        <v>1</v>
      </c>
      <c r="BW229" s="318">
        <v>0</v>
      </c>
      <c r="BX229" s="297">
        <f t="shared" si="76"/>
        <v>0.43</v>
      </c>
      <c r="BY229">
        <f t="shared" si="77"/>
        <v>0</v>
      </c>
      <c r="BZ229" s="303">
        <f t="shared" si="78"/>
        <v>0</v>
      </c>
      <c r="CB229" s="298">
        <v>0.6</v>
      </c>
      <c r="CC229" s="298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5" customHeight="1" x14ac:dyDescent="0.3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1"/>
        <v>74</v>
      </c>
      <c r="BK230" s="135" t="str">
        <f t="shared" si="73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4"/>
        <v>0</v>
      </c>
      <c r="BV230" s="299">
        <f t="shared" si="75"/>
        <v>1</v>
      </c>
      <c r="BW230" s="318">
        <v>0</v>
      </c>
      <c r="BX230" s="297">
        <f t="shared" si="76"/>
        <v>0.43</v>
      </c>
      <c r="BY230">
        <f t="shared" si="77"/>
        <v>0</v>
      </c>
      <c r="BZ230" s="303">
        <f t="shared" si="78"/>
        <v>0</v>
      </c>
      <c r="CB230" s="298">
        <v>0.6</v>
      </c>
      <c r="CC230" s="298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5" customHeight="1" x14ac:dyDescent="0.3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1"/>
        <v>75</v>
      </c>
      <c r="BK231" s="135" t="str">
        <f t="shared" si="73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4"/>
        <v>0</v>
      </c>
      <c r="BV231" s="299">
        <f t="shared" si="75"/>
        <v>1</v>
      </c>
      <c r="BW231" s="318">
        <v>0</v>
      </c>
      <c r="BX231" s="297">
        <f t="shared" si="76"/>
        <v>0.43</v>
      </c>
      <c r="BY231">
        <f t="shared" si="77"/>
        <v>0</v>
      </c>
      <c r="BZ231" s="303">
        <f t="shared" si="78"/>
        <v>0</v>
      </c>
      <c r="CB231" s="298">
        <v>0.6</v>
      </c>
      <c r="CC231" s="298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5" customHeight="1" x14ac:dyDescent="0.3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1"/>
        <v>76</v>
      </c>
      <c r="BK232" s="135" t="str">
        <f t="shared" si="73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4"/>
        <v>0</v>
      </c>
      <c r="BV232" s="299">
        <f t="shared" si="75"/>
        <v>1</v>
      </c>
      <c r="BW232" s="318">
        <v>0</v>
      </c>
      <c r="BX232" s="297">
        <f t="shared" si="76"/>
        <v>0.43</v>
      </c>
      <c r="BY232">
        <f t="shared" si="77"/>
        <v>0</v>
      </c>
      <c r="BZ232" s="303">
        <f t="shared" si="78"/>
        <v>0</v>
      </c>
      <c r="CB232" s="298">
        <v>0.6</v>
      </c>
      <c r="CC232" s="298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5" customHeight="1" x14ac:dyDescent="0.3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1"/>
        <v>77</v>
      </c>
      <c r="BK233" s="135" t="str">
        <f t="shared" si="73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4"/>
        <v>0</v>
      </c>
      <c r="BV233" s="299">
        <f t="shared" si="75"/>
        <v>1</v>
      </c>
      <c r="BW233" s="318">
        <v>0</v>
      </c>
      <c r="BX233" s="297">
        <f t="shared" si="76"/>
        <v>0.43</v>
      </c>
      <c r="BY233">
        <f t="shared" si="77"/>
        <v>0</v>
      </c>
      <c r="BZ233" s="303">
        <f t="shared" si="78"/>
        <v>0</v>
      </c>
      <c r="CB233" s="298">
        <v>0.6</v>
      </c>
      <c r="CC233" s="298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5" customHeight="1" x14ac:dyDescent="0.3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1"/>
        <v>78</v>
      </c>
      <c r="BK234" s="135" t="str">
        <f t="shared" si="73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4"/>
        <v>0</v>
      </c>
      <c r="BV234" s="299">
        <f t="shared" si="75"/>
        <v>1</v>
      </c>
      <c r="BW234" s="318">
        <v>0</v>
      </c>
      <c r="BX234" s="297">
        <f t="shared" si="76"/>
        <v>0.43</v>
      </c>
      <c r="BY234">
        <f t="shared" si="77"/>
        <v>0</v>
      </c>
      <c r="BZ234" s="303">
        <f t="shared" si="78"/>
        <v>0</v>
      </c>
      <c r="CB234" s="298">
        <v>0.6</v>
      </c>
      <c r="CC234" s="298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5" customHeight="1" x14ac:dyDescent="0.3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1"/>
        <v>79</v>
      </c>
      <c r="BK235" s="135" t="str">
        <f t="shared" si="73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4"/>
        <v>0</v>
      </c>
      <c r="BV235" s="299">
        <f t="shared" si="75"/>
        <v>1</v>
      </c>
      <c r="BW235" s="318">
        <v>0</v>
      </c>
      <c r="BX235" s="297">
        <f t="shared" si="76"/>
        <v>0.43</v>
      </c>
      <c r="BY235">
        <f t="shared" si="77"/>
        <v>0</v>
      </c>
      <c r="BZ235" s="303">
        <f t="shared" si="78"/>
        <v>0</v>
      </c>
      <c r="CB235" s="298">
        <v>0.6</v>
      </c>
      <c r="CC235" s="298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5" customHeight="1" x14ac:dyDescent="0.3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1"/>
        <v>80</v>
      </c>
      <c r="BK236" s="135" t="str">
        <f t="shared" si="73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4"/>
        <v>0</v>
      </c>
      <c r="BV236" s="299">
        <f t="shared" si="75"/>
        <v>1</v>
      </c>
      <c r="BW236" s="318">
        <v>0</v>
      </c>
      <c r="BX236" s="297">
        <f t="shared" si="76"/>
        <v>0.43</v>
      </c>
      <c r="BY236">
        <f t="shared" si="77"/>
        <v>0</v>
      </c>
      <c r="BZ236" s="303">
        <f t="shared" si="78"/>
        <v>0</v>
      </c>
      <c r="CB236" s="298">
        <v>0.6</v>
      </c>
      <c r="CC236" s="298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5" customHeight="1" x14ac:dyDescent="0.3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1"/>
        <v>81</v>
      </c>
      <c r="BK237" s="135" t="str">
        <f t="shared" si="73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4"/>
        <v>0</v>
      </c>
      <c r="BV237" s="299">
        <f t="shared" si="75"/>
        <v>1</v>
      </c>
      <c r="BW237" s="318">
        <v>0</v>
      </c>
      <c r="BX237" s="297">
        <f t="shared" si="76"/>
        <v>0.43</v>
      </c>
      <c r="BY237">
        <f t="shared" si="77"/>
        <v>0</v>
      </c>
      <c r="BZ237" s="303">
        <f t="shared" si="78"/>
        <v>0</v>
      </c>
      <c r="CB237" s="298">
        <v>0.6</v>
      </c>
      <c r="CC237" s="298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5" customHeight="1" x14ac:dyDescent="0.3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1"/>
        <v>82</v>
      </c>
      <c r="BK238" s="135" t="str">
        <f t="shared" si="73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4"/>
        <v>0</v>
      </c>
      <c r="BV238" s="299">
        <f t="shared" si="75"/>
        <v>1</v>
      </c>
      <c r="BW238" s="318">
        <v>0</v>
      </c>
      <c r="BX238" s="297">
        <f t="shared" si="76"/>
        <v>0.43</v>
      </c>
      <c r="BY238">
        <f t="shared" si="77"/>
        <v>0</v>
      </c>
      <c r="BZ238" s="303">
        <f t="shared" si="78"/>
        <v>0</v>
      </c>
      <c r="CB238" s="298">
        <v>0.6</v>
      </c>
      <c r="CC238" s="298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5" customHeight="1" x14ac:dyDescent="0.3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1"/>
        <v>82</v>
      </c>
      <c r="BK239" s="135" t="str">
        <f t="shared" si="73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4"/>
        <v>0</v>
      </c>
      <c r="BV239" s="299">
        <f t="shared" si="75"/>
        <v>1</v>
      </c>
      <c r="BW239" s="318">
        <v>0</v>
      </c>
      <c r="BX239" s="297">
        <f t="shared" si="76"/>
        <v>0.43</v>
      </c>
      <c r="BY239">
        <f t="shared" si="77"/>
        <v>0</v>
      </c>
      <c r="BZ239" s="303">
        <f t="shared" si="78"/>
        <v>0</v>
      </c>
      <c r="CB239" s="298">
        <v>0.6</v>
      </c>
      <c r="CC239" s="298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5" customHeight="1" x14ac:dyDescent="0.3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1"/>
        <v>83</v>
      </c>
      <c r="BK240" s="135" t="str">
        <f t="shared" si="73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4"/>
        <v>0</v>
      </c>
      <c r="BV240" s="299">
        <f t="shared" si="75"/>
        <v>1</v>
      </c>
      <c r="BW240" s="318">
        <v>0</v>
      </c>
      <c r="BX240" s="297">
        <f t="shared" si="76"/>
        <v>0.43</v>
      </c>
      <c r="BY240">
        <f t="shared" si="77"/>
        <v>0</v>
      </c>
      <c r="BZ240" s="303">
        <f t="shared" si="78"/>
        <v>0</v>
      </c>
      <c r="CB240" s="298">
        <v>0.6</v>
      </c>
      <c r="CC240" s="298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5" customHeight="1" x14ac:dyDescent="0.3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1"/>
        <v>84</v>
      </c>
      <c r="BK241" s="135" t="str">
        <f t="shared" si="73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4"/>
        <v>0</v>
      </c>
      <c r="BV241" s="299">
        <f t="shared" si="75"/>
        <v>1</v>
      </c>
      <c r="BW241" s="318">
        <v>0</v>
      </c>
      <c r="BX241" s="297">
        <f t="shared" si="76"/>
        <v>0.43</v>
      </c>
      <c r="BY241">
        <f t="shared" si="77"/>
        <v>0</v>
      </c>
      <c r="BZ241" s="303">
        <f t="shared" si="78"/>
        <v>0</v>
      </c>
      <c r="CB241" s="298">
        <v>0.6</v>
      </c>
      <c r="CC241" s="298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5" customHeight="1" x14ac:dyDescent="0.3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1"/>
        <v>85</v>
      </c>
      <c r="BK242" s="135" t="str">
        <f t="shared" si="73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4"/>
        <v>0</v>
      </c>
      <c r="BV242" s="299">
        <f t="shared" si="75"/>
        <v>1</v>
      </c>
      <c r="BW242" s="318">
        <v>0</v>
      </c>
      <c r="BX242" s="297">
        <f t="shared" si="76"/>
        <v>0.43</v>
      </c>
      <c r="BY242">
        <f t="shared" si="77"/>
        <v>0</v>
      </c>
      <c r="BZ242" s="303">
        <f t="shared" si="78"/>
        <v>0</v>
      </c>
      <c r="CB242" s="298">
        <v>0.6</v>
      </c>
      <c r="CC242" s="298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5" customHeight="1" x14ac:dyDescent="0.3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1"/>
        <v>86</v>
      </c>
      <c r="BK243" s="135" t="str">
        <f t="shared" si="73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4"/>
        <v>0</v>
      </c>
      <c r="BV243" s="299">
        <f t="shared" si="75"/>
        <v>1</v>
      </c>
      <c r="BW243" s="318">
        <v>0</v>
      </c>
      <c r="BX243" s="297">
        <f t="shared" si="76"/>
        <v>0.43</v>
      </c>
      <c r="BY243">
        <f t="shared" si="77"/>
        <v>0</v>
      </c>
      <c r="BZ243" s="303">
        <f t="shared" si="78"/>
        <v>0</v>
      </c>
      <c r="CB243" s="298">
        <v>0.6</v>
      </c>
      <c r="CC243" s="298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5" customHeight="1" x14ac:dyDescent="0.3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1"/>
        <v>87</v>
      </c>
      <c r="BK244" s="135" t="str">
        <f t="shared" si="73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4"/>
        <v>0</v>
      </c>
      <c r="BV244" s="299">
        <f t="shared" si="75"/>
        <v>1</v>
      </c>
      <c r="BW244" s="318">
        <v>0</v>
      </c>
      <c r="BX244" s="297">
        <f t="shared" si="76"/>
        <v>0.43</v>
      </c>
      <c r="BY244">
        <f t="shared" si="77"/>
        <v>0</v>
      </c>
      <c r="BZ244" s="303">
        <f t="shared" si="78"/>
        <v>0</v>
      </c>
      <c r="CB244" s="298">
        <v>0.6</v>
      </c>
      <c r="CC244" s="298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5" customHeight="1" x14ac:dyDescent="0.3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1"/>
        <v>88</v>
      </c>
      <c r="BK245" s="135" t="str">
        <f t="shared" si="73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4"/>
        <v>0</v>
      </c>
      <c r="BV245" s="299">
        <f t="shared" si="75"/>
        <v>1</v>
      </c>
      <c r="BW245" s="318">
        <v>0</v>
      </c>
      <c r="BX245" s="297">
        <f t="shared" si="76"/>
        <v>0.43</v>
      </c>
      <c r="BY245">
        <f t="shared" si="77"/>
        <v>0</v>
      </c>
      <c r="BZ245" s="303">
        <f t="shared" si="78"/>
        <v>0</v>
      </c>
      <c r="CB245" s="298">
        <v>0.6</v>
      </c>
      <c r="CC245" s="298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5" customHeight="1" x14ac:dyDescent="0.3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1"/>
        <v>89</v>
      </c>
      <c r="BK246" s="135" t="str">
        <f t="shared" si="73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4"/>
        <v>0</v>
      </c>
      <c r="BV246" s="299">
        <f t="shared" si="75"/>
        <v>1</v>
      </c>
      <c r="BW246" s="318">
        <v>0</v>
      </c>
      <c r="BX246" s="297">
        <f t="shared" si="76"/>
        <v>0.43</v>
      </c>
      <c r="BY246">
        <f t="shared" si="77"/>
        <v>0</v>
      </c>
      <c r="BZ246" s="303">
        <f t="shared" si="78"/>
        <v>0</v>
      </c>
      <c r="CB246" s="298">
        <v>0.6</v>
      </c>
      <c r="CC246" s="298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5" customHeight="1" x14ac:dyDescent="0.3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1"/>
        <v>90</v>
      </c>
      <c r="BK247" s="135" t="str">
        <f t="shared" si="73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4"/>
        <v>0</v>
      </c>
      <c r="BV247" s="299">
        <f t="shared" si="75"/>
        <v>1</v>
      </c>
      <c r="BW247" s="318">
        <v>0</v>
      </c>
      <c r="BX247" s="297">
        <f t="shared" si="76"/>
        <v>0.43</v>
      </c>
      <c r="BY247">
        <f t="shared" si="77"/>
        <v>0</v>
      </c>
      <c r="BZ247" s="303">
        <f t="shared" si="78"/>
        <v>0</v>
      </c>
      <c r="CB247" s="298">
        <v>0.6</v>
      </c>
      <c r="CC247" s="298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5" customHeight="1" x14ac:dyDescent="0.3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1"/>
        <v>91</v>
      </c>
      <c r="BK248" s="135" t="str">
        <f t="shared" si="73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4"/>
        <v>0</v>
      </c>
      <c r="BV248" s="299">
        <f t="shared" si="75"/>
        <v>1</v>
      </c>
      <c r="BW248" s="318">
        <v>0</v>
      </c>
      <c r="BX248" s="297">
        <f t="shared" si="76"/>
        <v>0.43</v>
      </c>
      <c r="BY248">
        <f t="shared" si="77"/>
        <v>0</v>
      </c>
      <c r="BZ248" s="303">
        <f t="shared" si="78"/>
        <v>0</v>
      </c>
      <c r="CB248" s="298">
        <v>0.6</v>
      </c>
      <c r="CC248" s="298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5" customHeight="1" x14ac:dyDescent="0.3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1"/>
        <v>92</v>
      </c>
      <c r="BK249" s="135" t="str">
        <f t="shared" si="73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4"/>
        <v>0</v>
      </c>
      <c r="BV249" s="299">
        <f t="shared" si="75"/>
        <v>1</v>
      </c>
      <c r="BW249" s="318">
        <v>0</v>
      </c>
      <c r="BX249" s="297">
        <f t="shared" si="76"/>
        <v>0.43</v>
      </c>
      <c r="BY249">
        <f t="shared" si="77"/>
        <v>0</v>
      </c>
      <c r="BZ249" s="303">
        <f t="shared" si="78"/>
        <v>0</v>
      </c>
      <c r="CB249" s="298">
        <v>0.6</v>
      </c>
      <c r="CC249" s="298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5" customHeight="1" x14ac:dyDescent="0.3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1"/>
        <v>92</v>
      </c>
      <c r="BK250" s="135" t="str">
        <f t="shared" si="73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4"/>
        <v>0</v>
      </c>
      <c r="BV250" s="299">
        <f t="shared" si="75"/>
        <v>1</v>
      </c>
      <c r="BW250" s="318">
        <v>0</v>
      </c>
      <c r="BX250" s="297">
        <f t="shared" si="76"/>
        <v>0.43</v>
      </c>
      <c r="BY250">
        <f t="shared" si="77"/>
        <v>0</v>
      </c>
      <c r="BZ250" s="303">
        <f t="shared" si="78"/>
        <v>0</v>
      </c>
      <c r="CB250" s="298">
        <v>0.6</v>
      </c>
      <c r="CC250" s="298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5" customHeight="1" x14ac:dyDescent="0.3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1"/>
        <v>93</v>
      </c>
      <c r="BK251" s="135" t="str">
        <f t="shared" si="73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4"/>
        <v>0</v>
      </c>
      <c r="BV251" s="299">
        <f t="shared" si="75"/>
        <v>1</v>
      </c>
      <c r="BW251" s="318">
        <v>0</v>
      </c>
      <c r="BX251" s="297">
        <f t="shared" si="76"/>
        <v>0.43</v>
      </c>
      <c r="BY251">
        <f t="shared" si="77"/>
        <v>0</v>
      </c>
      <c r="BZ251" s="303">
        <f t="shared" si="78"/>
        <v>0</v>
      </c>
      <c r="CB251" s="298">
        <v>0.6</v>
      </c>
      <c r="CC251" s="298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5" customHeight="1" x14ac:dyDescent="0.3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1"/>
        <v>94</v>
      </c>
      <c r="BK252" s="135" t="str">
        <f t="shared" si="73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4"/>
        <v>0</v>
      </c>
      <c r="BV252" s="299">
        <f t="shared" si="75"/>
        <v>1</v>
      </c>
      <c r="BW252" s="318">
        <v>0</v>
      </c>
      <c r="BX252" s="297">
        <f t="shared" si="76"/>
        <v>0.43</v>
      </c>
      <c r="BY252">
        <f t="shared" si="77"/>
        <v>0</v>
      </c>
      <c r="BZ252" s="303">
        <f t="shared" si="78"/>
        <v>0</v>
      </c>
      <c r="CB252" s="298">
        <v>0.6</v>
      </c>
      <c r="CC252" s="298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5" customHeight="1" x14ac:dyDescent="0.3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1"/>
        <v>95</v>
      </c>
      <c r="BK253" s="135" t="str">
        <f t="shared" si="73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4"/>
        <v>0</v>
      </c>
      <c r="BV253" s="299">
        <f t="shared" si="75"/>
        <v>1</v>
      </c>
      <c r="BW253" s="318">
        <v>0</v>
      </c>
      <c r="BX253" s="297">
        <f t="shared" si="76"/>
        <v>0.43</v>
      </c>
      <c r="BY253">
        <f t="shared" si="77"/>
        <v>0</v>
      </c>
      <c r="BZ253" s="303">
        <f t="shared" si="78"/>
        <v>0</v>
      </c>
      <c r="CB253" s="298">
        <v>0.6</v>
      </c>
      <c r="CC253" s="298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5" customHeight="1" x14ac:dyDescent="0.3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1"/>
        <v>96</v>
      </c>
      <c r="BK254" s="135" t="str">
        <f t="shared" si="73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4"/>
        <v>0</v>
      </c>
      <c r="BV254" s="299">
        <f t="shared" si="75"/>
        <v>1</v>
      </c>
      <c r="BW254" s="318">
        <v>0</v>
      </c>
      <c r="BX254" s="297">
        <f t="shared" si="76"/>
        <v>0.43</v>
      </c>
      <c r="BY254">
        <f t="shared" si="77"/>
        <v>0</v>
      </c>
      <c r="BZ254" s="303">
        <f t="shared" si="78"/>
        <v>0</v>
      </c>
      <c r="CB254" s="298">
        <v>0.6</v>
      </c>
      <c r="CC254" s="298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5" customHeight="1" x14ac:dyDescent="0.3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1"/>
        <v>97</v>
      </c>
      <c r="BK255" s="135" t="str">
        <f t="shared" si="73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4"/>
        <v>0</v>
      </c>
      <c r="BV255" s="299">
        <f t="shared" si="75"/>
        <v>1</v>
      </c>
      <c r="BW255" s="318">
        <v>0</v>
      </c>
      <c r="BX255" s="297">
        <f t="shared" si="76"/>
        <v>0.43</v>
      </c>
      <c r="BY255">
        <f t="shared" si="77"/>
        <v>0</v>
      </c>
      <c r="BZ255" s="303">
        <f t="shared" si="78"/>
        <v>0</v>
      </c>
      <c r="CB255" s="298">
        <v>0.6</v>
      </c>
      <c r="CC255" s="298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5" customHeight="1" x14ac:dyDescent="0.3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1"/>
        <v>98</v>
      </c>
      <c r="BK256" s="135" t="str">
        <f t="shared" si="73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4"/>
        <v>0</v>
      </c>
      <c r="BV256" s="299">
        <f t="shared" si="75"/>
        <v>1</v>
      </c>
      <c r="BW256" s="318">
        <v>0</v>
      </c>
      <c r="BX256" s="297">
        <f t="shared" si="76"/>
        <v>0.43</v>
      </c>
      <c r="BY256">
        <f t="shared" si="77"/>
        <v>0</v>
      </c>
      <c r="BZ256" s="303">
        <f t="shared" si="78"/>
        <v>0</v>
      </c>
      <c r="CB256" s="298">
        <v>0.6</v>
      </c>
      <c r="CC256" s="298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5" customHeight="1" x14ac:dyDescent="0.3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1"/>
        <v>99</v>
      </c>
      <c r="BK257" s="135" t="str">
        <f t="shared" si="73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4"/>
        <v>0</v>
      </c>
      <c r="BV257" s="299">
        <f t="shared" si="75"/>
        <v>1</v>
      </c>
      <c r="BW257" s="318">
        <v>0</v>
      </c>
      <c r="BX257" s="297">
        <f t="shared" si="76"/>
        <v>0.43</v>
      </c>
      <c r="BY257">
        <f t="shared" si="77"/>
        <v>0</v>
      </c>
      <c r="BZ257" s="303">
        <f t="shared" si="78"/>
        <v>0</v>
      </c>
      <c r="CB257" s="298">
        <v>0.6</v>
      </c>
      <c r="CC257" s="298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5" customHeight="1" x14ac:dyDescent="0.3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1"/>
        <v>100</v>
      </c>
      <c r="BK258" s="135" t="str">
        <f t="shared" si="73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4"/>
        <v>0</v>
      </c>
      <c r="BV258" s="299">
        <f t="shared" si="75"/>
        <v>1</v>
      </c>
      <c r="BW258" s="318">
        <v>0</v>
      </c>
      <c r="BX258" s="297">
        <f t="shared" si="76"/>
        <v>0.43</v>
      </c>
      <c r="BY258">
        <f t="shared" si="77"/>
        <v>0</v>
      </c>
      <c r="BZ258" s="303">
        <f t="shared" si="78"/>
        <v>0</v>
      </c>
      <c r="CB258" s="298">
        <v>0.6</v>
      </c>
      <c r="CC258" s="298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5" customHeight="1" x14ac:dyDescent="0.3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0">+AC259</f>
        <v>101</v>
      </c>
      <c r="BK259" s="135" t="str">
        <f t="shared" si="73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4"/>
        <v>0</v>
      </c>
      <c r="BV259" s="299">
        <f t="shared" si="75"/>
        <v>1</v>
      </c>
      <c r="BW259" s="318">
        <v>0</v>
      </c>
      <c r="BX259" s="297">
        <f t="shared" si="76"/>
        <v>0.43</v>
      </c>
      <c r="BY259">
        <f t="shared" si="77"/>
        <v>0</v>
      </c>
      <c r="BZ259" s="303">
        <f t="shared" si="78"/>
        <v>0</v>
      </c>
      <c r="CB259" s="298">
        <v>0.6</v>
      </c>
      <c r="CC259" s="298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5" customHeight="1" x14ac:dyDescent="0.3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0"/>
        <v>102</v>
      </c>
      <c r="BK260" s="135" t="str">
        <f t="shared" ref="BK260:BK323" si="92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3">IF(BT260="Résineux",0%,100%)</f>
        <v>0</v>
      </c>
      <c r="BV260" s="299">
        <f t="shared" ref="BV260:BV323" si="94">+IF(BT260="Résineux",100%,0%)</f>
        <v>1</v>
      </c>
      <c r="BW260" s="318">
        <v>0</v>
      </c>
      <c r="BX260" s="297">
        <f t="shared" ref="BX260:BX323" si="95">+IF(BV260&lt;&gt;0,0.43,0.25)</f>
        <v>0.43</v>
      </c>
      <c r="BY260">
        <f t="shared" ref="BY260:BY323" si="96">+IF(BJ260&lt;=30,AV260*BX260,0)</f>
        <v>0</v>
      </c>
      <c r="BZ260" s="303">
        <f t="shared" ref="BZ260:BZ323" si="97">+IF(BJ260&gt;=31,0,BY260+BZ259)</f>
        <v>0</v>
      </c>
      <c r="CB260" s="298">
        <v>0.6</v>
      </c>
      <c r="CC260" s="298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5" customHeight="1" x14ac:dyDescent="0.3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0"/>
        <v>102</v>
      </c>
      <c r="BK261" s="135" t="str">
        <f t="shared" si="92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3"/>
        <v>0</v>
      </c>
      <c r="BV261" s="299">
        <f t="shared" si="94"/>
        <v>1</v>
      </c>
      <c r="BW261" s="318">
        <v>0</v>
      </c>
      <c r="BX261" s="297">
        <f t="shared" si="95"/>
        <v>0.43</v>
      </c>
      <c r="BY261">
        <f t="shared" si="96"/>
        <v>0</v>
      </c>
      <c r="BZ261" s="303">
        <f t="shared" si="97"/>
        <v>0</v>
      </c>
      <c r="CB261" s="298">
        <v>0.6</v>
      </c>
      <c r="CC261" s="298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5" customHeight="1" x14ac:dyDescent="0.3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0"/>
        <v>103</v>
      </c>
      <c r="BK262" s="135" t="str">
        <f t="shared" si="92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3"/>
        <v>0</v>
      </c>
      <c r="BV262" s="299">
        <f t="shared" si="94"/>
        <v>1</v>
      </c>
      <c r="BW262" s="318">
        <v>0</v>
      </c>
      <c r="BX262" s="297">
        <f t="shared" si="95"/>
        <v>0.43</v>
      </c>
      <c r="BY262">
        <f t="shared" si="96"/>
        <v>0</v>
      </c>
      <c r="BZ262" s="303">
        <f t="shared" si="97"/>
        <v>0</v>
      </c>
      <c r="CB262" s="298">
        <v>0.6</v>
      </c>
      <c r="CC262" s="298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5" customHeight="1" x14ac:dyDescent="0.3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0"/>
        <v>104</v>
      </c>
      <c r="BK263" s="135" t="str">
        <f t="shared" si="92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3"/>
        <v>0</v>
      </c>
      <c r="BV263" s="299">
        <f t="shared" si="94"/>
        <v>1</v>
      </c>
      <c r="BW263" s="318">
        <v>0</v>
      </c>
      <c r="BX263" s="297">
        <f t="shared" si="95"/>
        <v>0.43</v>
      </c>
      <c r="BY263">
        <f t="shared" si="96"/>
        <v>0</v>
      </c>
      <c r="BZ263" s="303">
        <f t="shared" si="97"/>
        <v>0</v>
      </c>
      <c r="CB263" s="298">
        <v>0.6</v>
      </c>
      <c r="CC263" s="298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5" customHeight="1" x14ac:dyDescent="0.3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0"/>
        <v>105</v>
      </c>
      <c r="BK264" s="135" t="str">
        <f t="shared" si="92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3"/>
        <v>0</v>
      </c>
      <c r="BV264" s="299">
        <f t="shared" si="94"/>
        <v>1</v>
      </c>
      <c r="BW264" s="318">
        <v>0</v>
      </c>
      <c r="BX264" s="297">
        <f t="shared" si="95"/>
        <v>0.43</v>
      </c>
      <c r="BY264">
        <f t="shared" si="96"/>
        <v>0</v>
      </c>
      <c r="BZ264" s="303">
        <f t="shared" si="97"/>
        <v>0</v>
      </c>
      <c r="CB264" s="298">
        <v>0.6</v>
      </c>
      <c r="CC264" s="298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5" customHeight="1" x14ac:dyDescent="0.3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0"/>
        <v>106</v>
      </c>
      <c r="BK265" s="135" t="str">
        <f t="shared" si="92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3"/>
        <v>0</v>
      </c>
      <c r="BV265" s="299">
        <f t="shared" si="94"/>
        <v>1</v>
      </c>
      <c r="BW265" s="318">
        <v>0</v>
      </c>
      <c r="BX265" s="297">
        <f t="shared" si="95"/>
        <v>0.43</v>
      </c>
      <c r="BY265">
        <f t="shared" si="96"/>
        <v>0</v>
      </c>
      <c r="BZ265" s="303">
        <f t="shared" si="97"/>
        <v>0</v>
      </c>
      <c r="CB265" s="298">
        <v>0.6</v>
      </c>
      <c r="CC265" s="298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5" customHeight="1" x14ac:dyDescent="0.3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0"/>
        <v>107</v>
      </c>
      <c r="BK266" s="135" t="str">
        <f t="shared" si="92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3"/>
        <v>0</v>
      </c>
      <c r="BV266" s="299">
        <f t="shared" si="94"/>
        <v>1</v>
      </c>
      <c r="BW266" s="318">
        <v>0</v>
      </c>
      <c r="BX266" s="297">
        <f t="shared" si="95"/>
        <v>0.43</v>
      </c>
      <c r="BY266">
        <f t="shared" si="96"/>
        <v>0</v>
      </c>
      <c r="BZ266" s="303">
        <f t="shared" si="97"/>
        <v>0</v>
      </c>
      <c r="CB266" s="298">
        <v>0.6</v>
      </c>
      <c r="CC266" s="298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5" customHeight="1" x14ac:dyDescent="0.3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0"/>
        <v>108</v>
      </c>
      <c r="BK267" s="135" t="str">
        <f t="shared" si="92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3"/>
        <v>0</v>
      </c>
      <c r="BV267" s="299">
        <f t="shared" si="94"/>
        <v>1</v>
      </c>
      <c r="BW267" s="318">
        <v>0</v>
      </c>
      <c r="BX267" s="297">
        <f t="shared" si="95"/>
        <v>0.43</v>
      </c>
      <c r="BY267">
        <f t="shared" si="96"/>
        <v>0</v>
      </c>
      <c r="BZ267" s="303">
        <f t="shared" si="97"/>
        <v>0</v>
      </c>
      <c r="CB267" s="298">
        <v>0.6</v>
      </c>
      <c r="CC267" s="298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5" customHeight="1" x14ac:dyDescent="0.3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0"/>
        <v>109</v>
      </c>
      <c r="BK268" s="135" t="str">
        <f t="shared" si="92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3"/>
        <v>0</v>
      </c>
      <c r="BV268" s="299">
        <f t="shared" si="94"/>
        <v>1</v>
      </c>
      <c r="BW268" s="318">
        <v>0</v>
      </c>
      <c r="BX268" s="297">
        <f t="shared" si="95"/>
        <v>0.43</v>
      </c>
      <c r="BY268">
        <f t="shared" si="96"/>
        <v>0</v>
      </c>
      <c r="BZ268" s="303">
        <f t="shared" si="97"/>
        <v>0</v>
      </c>
      <c r="CB268" s="298">
        <v>0.6</v>
      </c>
      <c r="CC268" s="298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5" customHeight="1" x14ac:dyDescent="0.3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0"/>
        <v>110</v>
      </c>
      <c r="BK269" s="135" t="str">
        <f t="shared" si="92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3"/>
        <v>0</v>
      </c>
      <c r="BV269" s="299">
        <f t="shared" si="94"/>
        <v>1</v>
      </c>
      <c r="BW269" s="318">
        <v>0</v>
      </c>
      <c r="BX269" s="297">
        <f t="shared" si="95"/>
        <v>0.43</v>
      </c>
      <c r="BY269">
        <f t="shared" si="96"/>
        <v>0</v>
      </c>
      <c r="BZ269" s="303">
        <f t="shared" si="97"/>
        <v>0</v>
      </c>
      <c r="CB269" s="298">
        <v>0.6</v>
      </c>
      <c r="CC269" s="298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5" customHeight="1" x14ac:dyDescent="0.3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0"/>
        <v>111</v>
      </c>
      <c r="BK270" s="135" t="str">
        <f t="shared" si="92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3"/>
        <v>0</v>
      </c>
      <c r="BV270" s="299">
        <f t="shared" si="94"/>
        <v>1</v>
      </c>
      <c r="BW270" s="318">
        <v>0</v>
      </c>
      <c r="BX270" s="297">
        <f t="shared" si="95"/>
        <v>0.43</v>
      </c>
      <c r="BY270">
        <f t="shared" si="96"/>
        <v>0</v>
      </c>
      <c r="BZ270" s="303">
        <f t="shared" si="97"/>
        <v>0</v>
      </c>
      <c r="CB270" s="298">
        <v>0.6</v>
      </c>
      <c r="CC270" s="298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5" customHeight="1" x14ac:dyDescent="0.3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0"/>
        <v>112</v>
      </c>
      <c r="BK271" s="135" t="str">
        <f t="shared" si="92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3"/>
        <v>0</v>
      </c>
      <c r="BV271" s="299">
        <f t="shared" si="94"/>
        <v>1</v>
      </c>
      <c r="BW271" s="318">
        <v>0</v>
      </c>
      <c r="BX271" s="297">
        <f t="shared" si="95"/>
        <v>0.43</v>
      </c>
      <c r="BY271">
        <f t="shared" si="96"/>
        <v>0</v>
      </c>
      <c r="BZ271" s="303">
        <f t="shared" si="97"/>
        <v>0</v>
      </c>
      <c r="CB271" s="298">
        <v>0.6</v>
      </c>
      <c r="CC271" s="298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5" customHeight="1" x14ac:dyDescent="0.3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0"/>
        <v>112</v>
      </c>
      <c r="BK272" s="135" t="str">
        <f t="shared" si="92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3"/>
        <v>0</v>
      </c>
      <c r="BV272" s="299">
        <f t="shared" si="94"/>
        <v>1</v>
      </c>
      <c r="BW272" s="318">
        <v>0</v>
      </c>
      <c r="BX272" s="297">
        <f t="shared" si="95"/>
        <v>0.43</v>
      </c>
      <c r="BY272">
        <f t="shared" si="96"/>
        <v>0</v>
      </c>
      <c r="BZ272" s="303">
        <f t="shared" si="97"/>
        <v>0</v>
      </c>
      <c r="CB272" s="298">
        <v>0.6</v>
      </c>
      <c r="CC272" s="298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5" customHeight="1" x14ac:dyDescent="0.3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0"/>
        <v>113</v>
      </c>
      <c r="BK273" s="135" t="str">
        <f t="shared" si="92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3"/>
        <v>0</v>
      </c>
      <c r="BV273" s="299">
        <f t="shared" si="94"/>
        <v>1</v>
      </c>
      <c r="BW273" s="318">
        <v>0</v>
      </c>
      <c r="BX273" s="297">
        <f t="shared" si="95"/>
        <v>0.43</v>
      </c>
      <c r="BY273">
        <f t="shared" si="96"/>
        <v>0</v>
      </c>
      <c r="BZ273" s="303">
        <f t="shared" si="97"/>
        <v>0</v>
      </c>
      <c r="CB273" s="298">
        <v>0.6</v>
      </c>
      <c r="CC273" s="298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5" customHeight="1" x14ac:dyDescent="0.3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0"/>
        <v>114</v>
      </c>
      <c r="BK274" s="135" t="str">
        <f t="shared" si="92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3"/>
        <v>0</v>
      </c>
      <c r="BV274" s="299">
        <f t="shared" si="94"/>
        <v>1</v>
      </c>
      <c r="BW274" s="318">
        <v>0</v>
      </c>
      <c r="BX274" s="297">
        <f t="shared" si="95"/>
        <v>0.43</v>
      </c>
      <c r="BY274">
        <f t="shared" si="96"/>
        <v>0</v>
      </c>
      <c r="BZ274" s="303">
        <f t="shared" si="97"/>
        <v>0</v>
      </c>
      <c r="CB274" s="298">
        <v>0.6</v>
      </c>
      <c r="CC274" s="298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3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0"/>
        <v>115</v>
      </c>
      <c r="BK275" s="135" t="str">
        <f t="shared" si="92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3"/>
        <v>0</v>
      </c>
      <c r="BV275" s="299">
        <f t="shared" si="94"/>
        <v>1</v>
      </c>
      <c r="BW275" s="318">
        <v>0</v>
      </c>
      <c r="BX275" s="297">
        <f t="shared" si="95"/>
        <v>0.43</v>
      </c>
      <c r="BY275">
        <f t="shared" si="96"/>
        <v>0</v>
      </c>
      <c r="BZ275" s="303">
        <f t="shared" si="97"/>
        <v>0</v>
      </c>
      <c r="CB275" s="298">
        <v>0.6</v>
      </c>
      <c r="CC275" s="298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3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0"/>
        <v>116</v>
      </c>
      <c r="BK276" s="135" t="str">
        <f t="shared" si="92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3"/>
        <v>0</v>
      </c>
      <c r="BV276" s="299">
        <f t="shared" si="94"/>
        <v>1</v>
      </c>
      <c r="BW276" s="318">
        <v>0</v>
      </c>
      <c r="BX276" s="297">
        <f t="shared" si="95"/>
        <v>0.43</v>
      </c>
      <c r="BY276">
        <f t="shared" si="96"/>
        <v>0</v>
      </c>
      <c r="BZ276" s="303">
        <f t="shared" si="97"/>
        <v>0</v>
      </c>
      <c r="CB276" s="298">
        <v>0.6</v>
      </c>
      <c r="CC276" s="298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3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0"/>
        <v>116</v>
      </c>
      <c r="BK277" s="135" t="str">
        <f t="shared" si="92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3"/>
        <v>0</v>
      </c>
      <c r="BV277" s="299">
        <f t="shared" si="94"/>
        <v>1</v>
      </c>
      <c r="BW277" s="318">
        <v>0</v>
      </c>
      <c r="BX277" s="297">
        <f t="shared" si="95"/>
        <v>0.43</v>
      </c>
      <c r="BY277">
        <f t="shared" si="96"/>
        <v>0</v>
      </c>
      <c r="BZ277" s="303">
        <f t="shared" si="97"/>
        <v>0</v>
      </c>
      <c r="CB277" s="298">
        <v>0.6</v>
      </c>
      <c r="CC277" s="298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3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0"/>
        <v>21</v>
      </c>
      <c r="BK278" s="135" t="str">
        <f t="shared" si="92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3"/>
        <v>0</v>
      </c>
      <c r="BV278" s="299">
        <f t="shared" si="94"/>
        <v>1</v>
      </c>
      <c r="BW278" s="318">
        <v>0</v>
      </c>
      <c r="BX278" s="297">
        <f t="shared" si="95"/>
        <v>0.43</v>
      </c>
      <c r="BY278">
        <f t="shared" si="96"/>
        <v>0</v>
      </c>
      <c r="BZ278" s="303">
        <f t="shared" si="97"/>
        <v>0</v>
      </c>
      <c r="CB278" s="298">
        <v>0.6</v>
      </c>
      <c r="CC278" s="298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3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0"/>
        <v>22</v>
      </c>
      <c r="BK279" s="135" t="str">
        <f t="shared" si="92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3"/>
        <v>0</v>
      </c>
      <c r="BV279" s="299">
        <f t="shared" si="94"/>
        <v>1</v>
      </c>
      <c r="BW279" s="318">
        <v>0</v>
      </c>
      <c r="BX279" s="297">
        <f t="shared" si="95"/>
        <v>0.43</v>
      </c>
      <c r="BY279">
        <f t="shared" si="96"/>
        <v>0</v>
      </c>
      <c r="BZ279" s="303">
        <f t="shared" si="97"/>
        <v>0</v>
      </c>
      <c r="CB279" s="298">
        <v>0.6</v>
      </c>
      <c r="CC279" s="298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3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0"/>
        <v>23</v>
      </c>
      <c r="BK280" s="135" t="str">
        <f t="shared" si="92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3"/>
        <v>0</v>
      </c>
      <c r="BV280" s="299">
        <f t="shared" si="94"/>
        <v>1</v>
      </c>
      <c r="BW280" s="318">
        <v>0</v>
      </c>
      <c r="BX280" s="297">
        <f t="shared" si="95"/>
        <v>0.43</v>
      </c>
      <c r="BY280">
        <f t="shared" si="96"/>
        <v>0</v>
      </c>
      <c r="BZ280" s="303">
        <f t="shared" si="97"/>
        <v>0</v>
      </c>
      <c r="CB280" s="298">
        <v>0.6</v>
      </c>
      <c r="CC280" s="298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3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0"/>
        <v>23</v>
      </c>
      <c r="BK281" s="135" t="str">
        <f t="shared" si="92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3"/>
        <v>0</v>
      </c>
      <c r="BV281" s="299">
        <f t="shared" si="94"/>
        <v>1</v>
      </c>
      <c r="BW281" s="318">
        <v>0</v>
      </c>
      <c r="BX281" s="297">
        <f t="shared" si="95"/>
        <v>0.43</v>
      </c>
      <c r="BY281">
        <f t="shared" si="96"/>
        <v>22.648067162862954</v>
      </c>
      <c r="BZ281" s="303">
        <f t="shared" si="97"/>
        <v>22.648067162862954</v>
      </c>
      <c r="CB281" s="298">
        <v>0.6</v>
      </c>
      <c r="CC281" s="298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3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0"/>
        <v>24</v>
      </c>
      <c r="BK282" s="135" t="str">
        <f t="shared" si="92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3"/>
        <v>0</v>
      </c>
      <c r="BV282" s="299">
        <f t="shared" si="94"/>
        <v>1</v>
      </c>
      <c r="BW282" s="318">
        <v>0</v>
      </c>
      <c r="BX282" s="297">
        <f t="shared" si="95"/>
        <v>0.43</v>
      </c>
      <c r="BY282">
        <f t="shared" si="96"/>
        <v>0</v>
      </c>
      <c r="BZ282" s="303">
        <f t="shared" si="97"/>
        <v>22.648067162862954</v>
      </c>
      <c r="CB282" s="298">
        <v>0.6</v>
      </c>
      <c r="CC282" s="298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3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0"/>
        <v>25</v>
      </c>
      <c r="BK283" s="135" t="str">
        <f t="shared" si="92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3"/>
        <v>0</v>
      </c>
      <c r="BV283" s="299">
        <f t="shared" si="94"/>
        <v>1</v>
      </c>
      <c r="BW283" s="318">
        <v>0</v>
      </c>
      <c r="BX283" s="297">
        <f t="shared" si="95"/>
        <v>0.43</v>
      </c>
      <c r="BY283">
        <f t="shared" si="96"/>
        <v>0</v>
      </c>
      <c r="BZ283" s="303">
        <f t="shared" si="97"/>
        <v>22.648067162862954</v>
      </c>
      <c r="CB283" s="298">
        <v>0.6</v>
      </c>
      <c r="CC283" s="298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3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0"/>
        <v>26</v>
      </c>
      <c r="BK284" s="135" t="str">
        <f t="shared" si="92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3"/>
        <v>0</v>
      </c>
      <c r="BV284" s="299">
        <f t="shared" si="94"/>
        <v>1</v>
      </c>
      <c r="BW284" s="318">
        <v>0</v>
      </c>
      <c r="BX284" s="297">
        <f t="shared" si="95"/>
        <v>0.43</v>
      </c>
      <c r="BY284">
        <f t="shared" si="96"/>
        <v>0</v>
      </c>
      <c r="BZ284" s="303">
        <f t="shared" si="97"/>
        <v>22.648067162862954</v>
      </c>
      <c r="CB284" s="298">
        <v>0.6</v>
      </c>
      <c r="CC284" s="298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3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0"/>
        <v>27</v>
      </c>
      <c r="BK285" s="135" t="str">
        <f t="shared" si="92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3"/>
        <v>0</v>
      </c>
      <c r="BV285" s="299">
        <f t="shared" si="94"/>
        <v>1</v>
      </c>
      <c r="BW285" s="318">
        <v>0</v>
      </c>
      <c r="BX285" s="297">
        <f t="shared" si="95"/>
        <v>0.43</v>
      </c>
      <c r="BY285">
        <f t="shared" si="96"/>
        <v>0</v>
      </c>
      <c r="BZ285" s="303">
        <f t="shared" si="97"/>
        <v>22.648067162862954</v>
      </c>
      <c r="CB285" s="298">
        <v>0.6</v>
      </c>
      <c r="CC285" s="298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3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0"/>
        <v>28</v>
      </c>
      <c r="BK286" s="135" t="str">
        <f t="shared" si="92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3"/>
        <v>0</v>
      </c>
      <c r="BV286" s="299">
        <f t="shared" si="94"/>
        <v>1</v>
      </c>
      <c r="BW286" s="318">
        <v>0</v>
      </c>
      <c r="BX286" s="297">
        <f t="shared" si="95"/>
        <v>0.43</v>
      </c>
      <c r="BY286">
        <f t="shared" si="96"/>
        <v>0</v>
      </c>
      <c r="BZ286" s="303">
        <f t="shared" si="97"/>
        <v>22.648067162862954</v>
      </c>
      <c r="CB286" s="298">
        <v>0.6</v>
      </c>
      <c r="CC286" s="298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3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0"/>
        <v>28</v>
      </c>
      <c r="BK287" s="135" t="str">
        <f t="shared" si="92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3"/>
        <v>0</v>
      </c>
      <c r="BV287" s="299">
        <f t="shared" si="94"/>
        <v>1</v>
      </c>
      <c r="BW287" s="318">
        <v>0</v>
      </c>
      <c r="BX287" s="297">
        <f t="shared" si="95"/>
        <v>0.43</v>
      </c>
      <c r="BY287">
        <f t="shared" si="96"/>
        <v>19.482711101090796</v>
      </c>
      <c r="BZ287" s="303">
        <f t="shared" si="97"/>
        <v>42.130778263953751</v>
      </c>
      <c r="CB287" s="298">
        <v>0.6</v>
      </c>
      <c r="CC287" s="298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3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0"/>
        <v>29</v>
      </c>
      <c r="BK288" s="135" t="str">
        <f t="shared" si="92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3"/>
        <v>0</v>
      </c>
      <c r="BV288" s="299">
        <f t="shared" si="94"/>
        <v>1</v>
      </c>
      <c r="BW288" s="318">
        <v>0</v>
      </c>
      <c r="BX288" s="297">
        <f t="shared" si="95"/>
        <v>0.43</v>
      </c>
      <c r="BY288">
        <f t="shared" si="96"/>
        <v>0</v>
      </c>
      <c r="BZ288" s="303">
        <f t="shared" si="97"/>
        <v>42.130778263953751</v>
      </c>
      <c r="CB288" s="298">
        <v>0.6</v>
      </c>
      <c r="CC288" s="298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3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0"/>
        <v>30</v>
      </c>
      <c r="BK289" s="135" t="str">
        <f t="shared" si="92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3"/>
        <v>0</v>
      </c>
      <c r="BV289" s="299">
        <f t="shared" si="94"/>
        <v>1</v>
      </c>
      <c r="BW289" s="318">
        <v>0</v>
      </c>
      <c r="BX289" s="297">
        <f t="shared" si="95"/>
        <v>0.43</v>
      </c>
      <c r="BY289">
        <f t="shared" si="96"/>
        <v>0</v>
      </c>
      <c r="BZ289" s="303">
        <f t="shared" si="97"/>
        <v>42.130778263953751</v>
      </c>
      <c r="CB289" s="298">
        <v>0.6</v>
      </c>
      <c r="CC289" s="298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3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0"/>
        <v>31</v>
      </c>
      <c r="BK290" s="135" t="str">
        <f t="shared" si="92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3"/>
        <v>0</v>
      </c>
      <c r="BV290" s="299">
        <f t="shared" si="94"/>
        <v>1</v>
      </c>
      <c r="BW290" s="318">
        <v>0</v>
      </c>
      <c r="BX290" s="297">
        <f t="shared" si="95"/>
        <v>0.43</v>
      </c>
      <c r="BY290">
        <f t="shared" si="96"/>
        <v>0</v>
      </c>
      <c r="BZ290" s="303">
        <f t="shared" si="97"/>
        <v>0</v>
      </c>
      <c r="CB290" s="298">
        <v>0.6</v>
      </c>
      <c r="CC290" s="298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3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0"/>
        <v>32</v>
      </c>
      <c r="BK291" s="135" t="str">
        <f t="shared" si="92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3"/>
        <v>0</v>
      </c>
      <c r="BV291" s="299">
        <f t="shared" si="94"/>
        <v>1</v>
      </c>
      <c r="BW291" s="318">
        <v>0</v>
      </c>
      <c r="BX291" s="297">
        <f t="shared" si="95"/>
        <v>0.43</v>
      </c>
      <c r="BY291">
        <f t="shared" si="96"/>
        <v>0</v>
      </c>
      <c r="BZ291" s="303">
        <f t="shared" si="97"/>
        <v>0</v>
      </c>
      <c r="CB291" s="298">
        <v>0.6</v>
      </c>
      <c r="CC291" s="298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3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0"/>
        <v>33</v>
      </c>
      <c r="BK292" s="135" t="str">
        <f t="shared" si="92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3"/>
        <v>0</v>
      </c>
      <c r="BV292" s="299">
        <f t="shared" si="94"/>
        <v>1</v>
      </c>
      <c r="BW292" s="318">
        <v>0</v>
      </c>
      <c r="BX292" s="297">
        <f t="shared" si="95"/>
        <v>0.43</v>
      </c>
      <c r="BY292">
        <f t="shared" si="96"/>
        <v>0</v>
      </c>
      <c r="BZ292" s="303">
        <f t="shared" si="97"/>
        <v>0</v>
      </c>
      <c r="CB292" s="298">
        <v>0.6</v>
      </c>
      <c r="CC292" s="298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5" customHeight="1" x14ac:dyDescent="0.3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0"/>
        <v>34</v>
      </c>
      <c r="BK293" s="135" t="str">
        <f t="shared" si="92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3"/>
        <v>0</v>
      </c>
      <c r="BV293" s="299">
        <f t="shared" si="94"/>
        <v>1</v>
      </c>
      <c r="BW293" s="318">
        <v>0</v>
      </c>
      <c r="BX293" s="297">
        <f t="shared" si="95"/>
        <v>0.43</v>
      </c>
      <c r="BY293">
        <f t="shared" si="96"/>
        <v>0</v>
      </c>
      <c r="BZ293" s="303">
        <f t="shared" si="97"/>
        <v>0</v>
      </c>
      <c r="CB293" s="298">
        <v>0.6</v>
      </c>
      <c r="CC293" s="298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5" customHeight="1" x14ac:dyDescent="0.3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0"/>
        <v>34</v>
      </c>
      <c r="BK294" s="135" t="str">
        <f t="shared" si="92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3"/>
        <v>0</v>
      </c>
      <c r="BV294" s="299">
        <f t="shared" si="94"/>
        <v>1</v>
      </c>
      <c r="BW294" s="318">
        <v>0</v>
      </c>
      <c r="BX294" s="297">
        <f t="shared" si="95"/>
        <v>0.43</v>
      </c>
      <c r="BY294">
        <f t="shared" si="96"/>
        <v>0</v>
      </c>
      <c r="BZ294" s="303">
        <f t="shared" si="97"/>
        <v>0</v>
      </c>
      <c r="CB294" s="298">
        <v>0.6</v>
      </c>
      <c r="CC294" s="298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5" customHeight="1" x14ac:dyDescent="0.3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0"/>
        <v>35</v>
      </c>
      <c r="BK295" s="135" t="str">
        <f t="shared" si="92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3"/>
        <v>0</v>
      </c>
      <c r="BV295" s="299">
        <f t="shared" si="94"/>
        <v>1</v>
      </c>
      <c r="BW295" s="318">
        <v>0</v>
      </c>
      <c r="BX295" s="297">
        <f t="shared" si="95"/>
        <v>0.43</v>
      </c>
      <c r="BY295">
        <f t="shared" si="96"/>
        <v>0</v>
      </c>
      <c r="BZ295" s="303">
        <f t="shared" si="97"/>
        <v>0</v>
      </c>
      <c r="CB295" s="298">
        <v>0.6</v>
      </c>
      <c r="CC295" s="298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5" customHeight="1" x14ac:dyDescent="0.3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0"/>
        <v>36</v>
      </c>
      <c r="BK296" s="135" t="str">
        <f t="shared" si="92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3"/>
        <v>0</v>
      </c>
      <c r="BV296" s="299">
        <f t="shared" si="94"/>
        <v>1</v>
      </c>
      <c r="BW296" s="318">
        <v>0</v>
      </c>
      <c r="BX296" s="297">
        <f t="shared" si="95"/>
        <v>0.43</v>
      </c>
      <c r="BY296">
        <f t="shared" si="96"/>
        <v>0</v>
      </c>
      <c r="BZ296" s="303">
        <f t="shared" si="97"/>
        <v>0</v>
      </c>
      <c r="CB296" s="298">
        <v>0.6</v>
      </c>
      <c r="CC296" s="298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5" customHeight="1" x14ac:dyDescent="0.3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0"/>
        <v>37</v>
      </c>
      <c r="BK297" s="135" t="str">
        <f t="shared" si="92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3"/>
        <v>0</v>
      </c>
      <c r="BV297" s="299">
        <f t="shared" si="94"/>
        <v>1</v>
      </c>
      <c r="BW297" s="318">
        <v>0</v>
      </c>
      <c r="BX297" s="297">
        <f t="shared" si="95"/>
        <v>0.43</v>
      </c>
      <c r="BY297">
        <f t="shared" si="96"/>
        <v>0</v>
      </c>
      <c r="BZ297" s="303">
        <f t="shared" si="97"/>
        <v>0</v>
      </c>
      <c r="CB297" s="298">
        <v>0.6</v>
      </c>
      <c r="CC297" s="298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5" customHeight="1" x14ac:dyDescent="0.3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0"/>
        <v>38</v>
      </c>
      <c r="BK298" s="135" t="str">
        <f t="shared" si="92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3"/>
        <v>0</v>
      </c>
      <c r="BV298" s="299">
        <f t="shared" si="94"/>
        <v>1</v>
      </c>
      <c r="BW298" s="318">
        <v>0</v>
      </c>
      <c r="BX298" s="297">
        <f t="shared" si="95"/>
        <v>0.43</v>
      </c>
      <c r="BY298">
        <f t="shared" si="96"/>
        <v>0</v>
      </c>
      <c r="BZ298" s="303">
        <f t="shared" si="97"/>
        <v>0</v>
      </c>
      <c r="CB298" s="298">
        <v>0.6</v>
      </c>
      <c r="CC298" s="298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5" customHeight="1" x14ac:dyDescent="0.3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0"/>
        <v>39</v>
      </c>
      <c r="BK299" s="135" t="str">
        <f t="shared" si="92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3"/>
        <v>0</v>
      </c>
      <c r="BV299" s="299">
        <f t="shared" si="94"/>
        <v>1</v>
      </c>
      <c r="BW299" s="318">
        <v>0</v>
      </c>
      <c r="BX299" s="297">
        <f t="shared" si="95"/>
        <v>0.43</v>
      </c>
      <c r="BY299">
        <f t="shared" si="96"/>
        <v>0</v>
      </c>
      <c r="BZ299" s="303">
        <f t="shared" si="97"/>
        <v>0</v>
      </c>
      <c r="CB299" s="298">
        <v>0.6</v>
      </c>
      <c r="CC299" s="298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5" customHeight="1" x14ac:dyDescent="0.3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0"/>
        <v>40</v>
      </c>
      <c r="BK300" s="135" t="str">
        <f t="shared" si="92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3"/>
        <v>0</v>
      </c>
      <c r="BV300" s="299">
        <f t="shared" si="94"/>
        <v>1</v>
      </c>
      <c r="BW300" s="318">
        <v>0</v>
      </c>
      <c r="BX300" s="297">
        <f t="shared" si="95"/>
        <v>0.43</v>
      </c>
      <c r="BY300">
        <f t="shared" si="96"/>
        <v>0</v>
      </c>
      <c r="BZ300" s="303">
        <f t="shared" si="97"/>
        <v>0</v>
      </c>
      <c r="CB300" s="298">
        <v>0.6</v>
      </c>
      <c r="CC300" s="298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5" customHeight="1" x14ac:dyDescent="0.3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0"/>
        <v>40</v>
      </c>
      <c r="BK301" s="135" t="str">
        <f t="shared" si="92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3"/>
        <v>0</v>
      </c>
      <c r="BV301" s="299">
        <f t="shared" si="94"/>
        <v>1</v>
      </c>
      <c r="BW301" s="318">
        <v>0</v>
      </c>
      <c r="BX301" s="297">
        <f t="shared" si="95"/>
        <v>0.43</v>
      </c>
      <c r="BY301">
        <f t="shared" si="96"/>
        <v>0</v>
      </c>
      <c r="BZ301" s="303">
        <f t="shared" si="97"/>
        <v>0</v>
      </c>
      <c r="CB301" s="298">
        <v>0.6</v>
      </c>
      <c r="CC301" s="298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5" customHeight="1" x14ac:dyDescent="0.3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0"/>
        <v>41</v>
      </c>
      <c r="BK302" s="135" t="str">
        <f t="shared" si="92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3"/>
        <v>0</v>
      </c>
      <c r="BV302" s="299">
        <f t="shared" si="94"/>
        <v>1</v>
      </c>
      <c r="BW302" s="318">
        <v>0</v>
      </c>
      <c r="BX302" s="297">
        <f t="shared" si="95"/>
        <v>0.43</v>
      </c>
      <c r="BY302">
        <f t="shared" si="96"/>
        <v>0</v>
      </c>
      <c r="BZ302" s="303">
        <f t="shared" si="97"/>
        <v>0</v>
      </c>
      <c r="CB302" s="298">
        <v>0.6</v>
      </c>
      <c r="CC302" s="298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5" customHeight="1" x14ac:dyDescent="0.3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0"/>
        <v>42</v>
      </c>
      <c r="BK303" s="135" t="str">
        <f t="shared" si="92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3"/>
        <v>0</v>
      </c>
      <c r="BV303" s="299">
        <f t="shared" si="94"/>
        <v>1</v>
      </c>
      <c r="BW303" s="318">
        <v>0</v>
      </c>
      <c r="BX303" s="297">
        <f t="shared" si="95"/>
        <v>0.43</v>
      </c>
      <c r="BY303">
        <f t="shared" si="96"/>
        <v>0</v>
      </c>
      <c r="BZ303" s="303">
        <f t="shared" si="97"/>
        <v>0</v>
      </c>
      <c r="CB303" s="298">
        <v>0.6</v>
      </c>
      <c r="CC303" s="298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5" customHeight="1" x14ac:dyDescent="0.3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0"/>
        <v>43</v>
      </c>
      <c r="BK304" s="135" t="str">
        <f t="shared" si="92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3"/>
        <v>0</v>
      </c>
      <c r="BV304" s="299">
        <f t="shared" si="94"/>
        <v>1</v>
      </c>
      <c r="BW304" s="318">
        <v>0</v>
      </c>
      <c r="BX304" s="297">
        <f t="shared" si="95"/>
        <v>0.43</v>
      </c>
      <c r="BY304">
        <f t="shared" si="96"/>
        <v>0</v>
      </c>
      <c r="BZ304" s="303">
        <f t="shared" si="97"/>
        <v>0</v>
      </c>
      <c r="CB304" s="298">
        <v>0.6</v>
      </c>
      <c r="CC304" s="298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5" customHeight="1" x14ac:dyDescent="0.3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0"/>
        <v>44</v>
      </c>
      <c r="BK305" s="135" t="str">
        <f t="shared" si="92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3"/>
        <v>0</v>
      </c>
      <c r="BV305" s="299">
        <f t="shared" si="94"/>
        <v>1</v>
      </c>
      <c r="BW305" s="318">
        <v>0</v>
      </c>
      <c r="BX305" s="297">
        <f t="shared" si="95"/>
        <v>0.43</v>
      </c>
      <c r="BY305">
        <f t="shared" si="96"/>
        <v>0</v>
      </c>
      <c r="BZ305" s="303">
        <f t="shared" si="97"/>
        <v>0</v>
      </c>
      <c r="CB305" s="298">
        <v>0.6</v>
      </c>
      <c r="CC305" s="298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5" customHeight="1" x14ac:dyDescent="0.3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0"/>
        <v>45</v>
      </c>
      <c r="BK306" s="135" t="str">
        <f t="shared" si="92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3"/>
        <v>0</v>
      </c>
      <c r="BV306" s="299">
        <f t="shared" si="94"/>
        <v>1</v>
      </c>
      <c r="BW306" s="318">
        <v>0</v>
      </c>
      <c r="BX306" s="297">
        <f t="shared" si="95"/>
        <v>0.43</v>
      </c>
      <c r="BY306">
        <f t="shared" si="96"/>
        <v>0</v>
      </c>
      <c r="BZ306" s="303">
        <f t="shared" si="97"/>
        <v>0</v>
      </c>
      <c r="CB306" s="298">
        <v>0.6</v>
      </c>
      <c r="CC306" s="298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5" customHeight="1" x14ac:dyDescent="0.3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0"/>
        <v>46</v>
      </c>
      <c r="BK307" s="135" t="str">
        <f t="shared" si="92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3"/>
        <v>0</v>
      </c>
      <c r="BV307" s="299">
        <f t="shared" si="94"/>
        <v>1</v>
      </c>
      <c r="BW307" s="318">
        <v>0</v>
      </c>
      <c r="BX307" s="297">
        <f t="shared" si="95"/>
        <v>0.43</v>
      </c>
      <c r="BY307">
        <f t="shared" si="96"/>
        <v>0</v>
      </c>
      <c r="BZ307" s="303">
        <f t="shared" si="97"/>
        <v>0</v>
      </c>
      <c r="CB307" s="298">
        <v>0.6</v>
      </c>
      <c r="CC307" s="298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5" customHeight="1" x14ac:dyDescent="0.3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0"/>
        <v>47</v>
      </c>
      <c r="BK308" s="135" t="str">
        <f t="shared" si="92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3"/>
        <v>0</v>
      </c>
      <c r="BV308" s="299">
        <f t="shared" si="94"/>
        <v>1</v>
      </c>
      <c r="BW308" s="318">
        <v>0</v>
      </c>
      <c r="BX308" s="297">
        <f t="shared" si="95"/>
        <v>0.43</v>
      </c>
      <c r="BY308">
        <f t="shared" si="96"/>
        <v>0</v>
      </c>
      <c r="BZ308" s="303">
        <f t="shared" si="97"/>
        <v>0</v>
      </c>
      <c r="CB308" s="298">
        <v>0.6</v>
      </c>
      <c r="CC308" s="298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5" customHeight="1" x14ac:dyDescent="0.3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0"/>
        <v>47</v>
      </c>
      <c r="BK309" s="135" t="str">
        <f t="shared" si="92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3"/>
        <v>0</v>
      </c>
      <c r="BV309" s="299">
        <f t="shared" si="94"/>
        <v>1</v>
      </c>
      <c r="BW309" s="318">
        <v>0</v>
      </c>
      <c r="BX309" s="297">
        <f t="shared" si="95"/>
        <v>0.43</v>
      </c>
      <c r="BY309">
        <f t="shared" si="96"/>
        <v>0</v>
      </c>
      <c r="BZ309" s="303">
        <f t="shared" si="97"/>
        <v>0</v>
      </c>
      <c r="CB309" s="298">
        <v>0.6</v>
      </c>
      <c r="CC309" s="298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5" customHeight="1" x14ac:dyDescent="0.3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0"/>
        <v>48</v>
      </c>
      <c r="BK310" s="135" t="str">
        <f t="shared" si="92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3"/>
        <v>0</v>
      </c>
      <c r="BV310" s="299">
        <f t="shared" si="94"/>
        <v>1</v>
      </c>
      <c r="BW310" s="318">
        <v>0</v>
      </c>
      <c r="BX310" s="297">
        <f t="shared" si="95"/>
        <v>0.43</v>
      </c>
      <c r="BY310">
        <f t="shared" si="96"/>
        <v>0</v>
      </c>
      <c r="BZ310" s="303">
        <f t="shared" si="97"/>
        <v>0</v>
      </c>
      <c r="CB310" s="298">
        <v>0.6</v>
      </c>
      <c r="CC310" s="298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5" customHeight="1" x14ac:dyDescent="0.3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0"/>
        <v>49</v>
      </c>
      <c r="BK311" s="135" t="str">
        <f t="shared" si="92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3"/>
        <v>0</v>
      </c>
      <c r="BV311" s="299">
        <f t="shared" si="94"/>
        <v>1</v>
      </c>
      <c r="BW311" s="318">
        <v>0</v>
      </c>
      <c r="BX311" s="297">
        <f t="shared" si="95"/>
        <v>0.43</v>
      </c>
      <c r="BY311">
        <f t="shared" si="96"/>
        <v>0</v>
      </c>
      <c r="BZ311" s="303">
        <f t="shared" si="97"/>
        <v>0</v>
      </c>
      <c r="CB311" s="298">
        <v>0.6</v>
      </c>
      <c r="CC311" s="298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5" customHeight="1" x14ac:dyDescent="0.3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0"/>
        <v>50</v>
      </c>
      <c r="BK312" s="135" t="str">
        <f t="shared" si="92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3"/>
        <v>0</v>
      </c>
      <c r="BV312" s="299">
        <f t="shared" si="94"/>
        <v>1</v>
      </c>
      <c r="BW312" s="318">
        <v>0</v>
      </c>
      <c r="BX312" s="297">
        <f t="shared" si="95"/>
        <v>0.43</v>
      </c>
      <c r="BY312">
        <f t="shared" si="96"/>
        <v>0</v>
      </c>
      <c r="BZ312" s="303">
        <f t="shared" si="97"/>
        <v>0</v>
      </c>
      <c r="CB312" s="298">
        <v>0.6</v>
      </c>
      <c r="CC312" s="298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5" customHeight="1" x14ac:dyDescent="0.3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0"/>
        <v>51</v>
      </c>
      <c r="BK313" s="135" t="str">
        <f t="shared" si="92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3"/>
        <v>0</v>
      </c>
      <c r="BV313" s="299">
        <f t="shared" si="94"/>
        <v>1</v>
      </c>
      <c r="BW313" s="318">
        <v>0</v>
      </c>
      <c r="BX313" s="297">
        <f t="shared" si="95"/>
        <v>0.43</v>
      </c>
      <c r="BY313">
        <f t="shared" si="96"/>
        <v>0</v>
      </c>
      <c r="BZ313" s="303">
        <f t="shared" si="97"/>
        <v>0</v>
      </c>
      <c r="CB313" s="298">
        <v>0.6</v>
      </c>
      <c r="CC313" s="298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5" customHeight="1" x14ac:dyDescent="0.3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0"/>
        <v>52</v>
      </c>
      <c r="BK314" s="135" t="str">
        <f t="shared" si="92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3"/>
        <v>0</v>
      </c>
      <c r="BV314" s="299">
        <f t="shared" si="94"/>
        <v>1</v>
      </c>
      <c r="BW314" s="318">
        <v>0</v>
      </c>
      <c r="BX314" s="297">
        <f t="shared" si="95"/>
        <v>0.43</v>
      </c>
      <c r="BY314">
        <f t="shared" si="96"/>
        <v>0</v>
      </c>
      <c r="BZ314" s="303">
        <f t="shared" si="97"/>
        <v>0</v>
      </c>
      <c r="CB314" s="298">
        <v>0.6</v>
      </c>
      <c r="CC314" s="298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5" customHeight="1" x14ac:dyDescent="0.3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0"/>
        <v>53</v>
      </c>
      <c r="BK315" s="135" t="str">
        <f t="shared" si="92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3"/>
        <v>0</v>
      </c>
      <c r="BV315" s="299">
        <f t="shared" si="94"/>
        <v>1</v>
      </c>
      <c r="BW315" s="318">
        <v>0</v>
      </c>
      <c r="BX315" s="297">
        <f t="shared" si="95"/>
        <v>0.43</v>
      </c>
      <c r="BY315">
        <f t="shared" si="96"/>
        <v>0</v>
      </c>
      <c r="BZ315" s="303">
        <f t="shared" si="97"/>
        <v>0</v>
      </c>
      <c r="CB315" s="298">
        <v>0.6</v>
      </c>
      <c r="CC315" s="298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5" customHeight="1" x14ac:dyDescent="0.3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0"/>
        <v>54</v>
      </c>
      <c r="BK316" s="135" t="str">
        <f t="shared" si="92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3"/>
        <v>0</v>
      </c>
      <c r="BV316" s="299">
        <f t="shared" si="94"/>
        <v>1</v>
      </c>
      <c r="BW316" s="318">
        <v>0</v>
      </c>
      <c r="BX316" s="297">
        <f t="shared" si="95"/>
        <v>0.43</v>
      </c>
      <c r="BY316">
        <f t="shared" si="96"/>
        <v>0</v>
      </c>
      <c r="BZ316" s="303">
        <f t="shared" si="97"/>
        <v>0</v>
      </c>
      <c r="CB316" s="298">
        <v>0.6</v>
      </c>
      <c r="CC316" s="298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5" customHeight="1" x14ac:dyDescent="0.3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0"/>
        <v>54</v>
      </c>
      <c r="BK317" s="135" t="str">
        <f t="shared" si="92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3"/>
        <v>0</v>
      </c>
      <c r="BV317" s="299">
        <f t="shared" si="94"/>
        <v>1</v>
      </c>
      <c r="BW317" s="318">
        <v>0</v>
      </c>
      <c r="BX317" s="297">
        <f t="shared" si="95"/>
        <v>0.43</v>
      </c>
      <c r="BY317">
        <f t="shared" si="96"/>
        <v>0</v>
      </c>
      <c r="BZ317" s="303">
        <f t="shared" si="97"/>
        <v>0</v>
      </c>
      <c r="CB317" s="298">
        <v>0.6</v>
      </c>
      <c r="CC317" s="298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5" customHeight="1" x14ac:dyDescent="0.3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0"/>
        <v>55</v>
      </c>
      <c r="BK318" s="135" t="str">
        <f t="shared" si="92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3"/>
        <v>0</v>
      </c>
      <c r="BV318" s="299">
        <f t="shared" si="94"/>
        <v>1</v>
      </c>
      <c r="BW318" s="318">
        <v>0</v>
      </c>
      <c r="BX318" s="297">
        <f t="shared" si="95"/>
        <v>0.43</v>
      </c>
      <c r="BY318">
        <f t="shared" si="96"/>
        <v>0</v>
      </c>
      <c r="BZ318" s="303">
        <f t="shared" si="97"/>
        <v>0</v>
      </c>
      <c r="CB318" s="298">
        <v>0.6</v>
      </c>
      <c r="CC318" s="298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5" customHeight="1" x14ac:dyDescent="0.3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0"/>
        <v>56</v>
      </c>
      <c r="BK319" s="135" t="str">
        <f t="shared" si="92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3"/>
        <v>0</v>
      </c>
      <c r="BV319" s="299">
        <f t="shared" si="94"/>
        <v>1</v>
      </c>
      <c r="BW319" s="318">
        <v>0</v>
      </c>
      <c r="BX319" s="297">
        <f t="shared" si="95"/>
        <v>0.43</v>
      </c>
      <c r="BY319">
        <f t="shared" si="96"/>
        <v>0</v>
      </c>
      <c r="BZ319" s="303">
        <f t="shared" si="97"/>
        <v>0</v>
      </c>
      <c r="CB319" s="298">
        <v>0.6</v>
      </c>
      <c r="CC319" s="298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5" customHeight="1" x14ac:dyDescent="0.3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0"/>
        <v>57</v>
      </c>
      <c r="BK320" s="135" t="str">
        <f t="shared" si="92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3"/>
        <v>0</v>
      </c>
      <c r="BV320" s="299">
        <f t="shared" si="94"/>
        <v>1</v>
      </c>
      <c r="BW320" s="318">
        <v>0</v>
      </c>
      <c r="BX320" s="297">
        <f t="shared" si="95"/>
        <v>0.43</v>
      </c>
      <c r="BY320">
        <f t="shared" si="96"/>
        <v>0</v>
      </c>
      <c r="BZ320" s="303">
        <f t="shared" si="97"/>
        <v>0</v>
      </c>
      <c r="CB320" s="298">
        <v>0.6</v>
      </c>
      <c r="CC320" s="298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5" customHeight="1" x14ac:dyDescent="0.3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0"/>
        <v>58</v>
      </c>
      <c r="BK321" s="135" t="str">
        <f t="shared" si="92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3"/>
        <v>0</v>
      </c>
      <c r="BV321" s="299">
        <f t="shared" si="94"/>
        <v>1</v>
      </c>
      <c r="BW321" s="318">
        <v>0</v>
      </c>
      <c r="BX321" s="297">
        <f t="shared" si="95"/>
        <v>0.43</v>
      </c>
      <c r="BY321">
        <f t="shared" si="96"/>
        <v>0</v>
      </c>
      <c r="BZ321" s="303">
        <f t="shared" si="97"/>
        <v>0</v>
      </c>
      <c r="CB321" s="298">
        <v>0.6</v>
      </c>
      <c r="CC321" s="298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5" customHeight="1" x14ac:dyDescent="0.3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0"/>
        <v>59</v>
      </c>
      <c r="BK322" s="135" t="str">
        <f t="shared" si="92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3"/>
        <v>0</v>
      </c>
      <c r="BV322" s="299">
        <f t="shared" si="94"/>
        <v>1</v>
      </c>
      <c r="BW322" s="318">
        <v>0</v>
      </c>
      <c r="BX322" s="297">
        <f t="shared" si="95"/>
        <v>0.43</v>
      </c>
      <c r="BY322">
        <f t="shared" si="96"/>
        <v>0</v>
      </c>
      <c r="BZ322" s="303">
        <f t="shared" si="97"/>
        <v>0</v>
      </c>
      <c r="CB322" s="298">
        <v>0.6</v>
      </c>
      <c r="CC322" s="298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5" customHeight="1" x14ac:dyDescent="0.3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09">+AC323</f>
        <v>60</v>
      </c>
      <c r="BK323" s="135" t="str">
        <f t="shared" si="92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3"/>
        <v>0</v>
      </c>
      <c r="BV323" s="299">
        <f t="shared" si="94"/>
        <v>1</v>
      </c>
      <c r="BW323" s="318">
        <v>0</v>
      </c>
      <c r="BX323" s="297">
        <f t="shared" si="95"/>
        <v>0.43</v>
      </c>
      <c r="BY323">
        <f t="shared" si="96"/>
        <v>0</v>
      </c>
      <c r="BZ323" s="303">
        <f t="shared" si="97"/>
        <v>0</v>
      </c>
      <c r="CB323" s="298">
        <v>0.6</v>
      </c>
      <c r="CC323" s="298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5" customHeight="1" x14ac:dyDescent="0.3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09"/>
        <v>61</v>
      </c>
      <c r="BK324" s="135" t="str">
        <f t="shared" ref="BK324:BK387" si="111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2">IF(BT324="Résineux",0%,100%)</f>
        <v>0</v>
      </c>
      <c r="BV324" s="299">
        <f t="shared" ref="BV324:BV387" si="113">+IF(BT324="Résineux",100%,0%)</f>
        <v>1</v>
      </c>
      <c r="BW324" s="318">
        <v>0</v>
      </c>
      <c r="BX324" s="297">
        <f t="shared" ref="BX324:BX387" si="114">+IF(BV324&lt;&gt;0,0.43,0.25)</f>
        <v>0.43</v>
      </c>
      <c r="BY324">
        <f t="shared" ref="BY324:BY387" si="115">+IF(BJ324&lt;=30,AV324*BX324,0)</f>
        <v>0</v>
      </c>
      <c r="BZ324" s="303">
        <f t="shared" ref="BZ324:BZ387" si="116">+IF(BJ324&gt;=31,0,BY324+BZ323)</f>
        <v>0</v>
      </c>
      <c r="CB324" s="298">
        <v>0.6</v>
      </c>
      <c r="CC324" s="298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5" customHeight="1" x14ac:dyDescent="0.3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09"/>
        <v>62</v>
      </c>
      <c r="BK325" s="135" t="str">
        <f t="shared" si="111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2"/>
        <v>0</v>
      </c>
      <c r="BV325" s="299">
        <f t="shared" si="113"/>
        <v>1</v>
      </c>
      <c r="BW325" s="318">
        <v>0</v>
      </c>
      <c r="BX325" s="297">
        <f t="shared" si="114"/>
        <v>0.43</v>
      </c>
      <c r="BY325">
        <f t="shared" si="115"/>
        <v>0</v>
      </c>
      <c r="BZ325" s="303">
        <f t="shared" si="116"/>
        <v>0</v>
      </c>
      <c r="CB325" s="298">
        <v>0.6</v>
      </c>
      <c r="CC325" s="298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5" customHeight="1" x14ac:dyDescent="0.3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09"/>
        <v>63</v>
      </c>
      <c r="BK326" s="135" t="str">
        <f t="shared" si="111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2"/>
        <v>0</v>
      </c>
      <c r="BV326" s="299">
        <f t="shared" si="113"/>
        <v>1</v>
      </c>
      <c r="BW326" s="318">
        <v>0</v>
      </c>
      <c r="BX326" s="297">
        <f t="shared" si="114"/>
        <v>0.43</v>
      </c>
      <c r="BY326">
        <f t="shared" si="115"/>
        <v>0</v>
      </c>
      <c r="BZ326" s="303">
        <f t="shared" si="116"/>
        <v>0</v>
      </c>
      <c r="CB326" s="298">
        <v>0.6</v>
      </c>
      <c r="CC326" s="298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5" customHeight="1" x14ac:dyDescent="0.3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09"/>
        <v>63</v>
      </c>
      <c r="BK327" s="135" t="str">
        <f t="shared" si="111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2"/>
        <v>0</v>
      </c>
      <c r="BV327" s="299">
        <f t="shared" si="113"/>
        <v>1</v>
      </c>
      <c r="BW327" s="318">
        <v>0</v>
      </c>
      <c r="BX327" s="297">
        <f t="shared" si="114"/>
        <v>0.43</v>
      </c>
      <c r="BY327">
        <f t="shared" si="115"/>
        <v>0</v>
      </c>
      <c r="BZ327" s="303">
        <f t="shared" si="116"/>
        <v>0</v>
      </c>
      <c r="CB327" s="298">
        <v>0.6</v>
      </c>
      <c r="CC327" s="298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5" customHeight="1" x14ac:dyDescent="0.3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09"/>
        <v>64</v>
      </c>
      <c r="BK328" s="135" t="str">
        <f t="shared" si="111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2"/>
        <v>0</v>
      </c>
      <c r="BV328" s="299">
        <f t="shared" si="113"/>
        <v>1</v>
      </c>
      <c r="BW328" s="318">
        <v>0</v>
      </c>
      <c r="BX328" s="297">
        <f t="shared" si="114"/>
        <v>0.43</v>
      </c>
      <c r="BY328">
        <f t="shared" si="115"/>
        <v>0</v>
      </c>
      <c r="BZ328" s="303">
        <f t="shared" si="116"/>
        <v>0</v>
      </c>
      <c r="CB328" s="298">
        <v>0.6</v>
      </c>
      <c r="CC328" s="298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5" customHeight="1" x14ac:dyDescent="0.3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09"/>
        <v>65</v>
      </c>
      <c r="BK329" s="135" t="str">
        <f t="shared" si="111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2"/>
        <v>0</v>
      </c>
      <c r="BV329" s="299">
        <f t="shared" si="113"/>
        <v>1</v>
      </c>
      <c r="BW329" s="318">
        <v>0</v>
      </c>
      <c r="BX329" s="297">
        <f t="shared" si="114"/>
        <v>0.43</v>
      </c>
      <c r="BY329">
        <f t="shared" si="115"/>
        <v>0</v>
      </c>
      <c r="BZ329" s="303">
        <f t="shared" si="116"/>
        <v>0</v>
      </c>
      <c r="CB329" s="298">
        <v>0.6</v>
      </c>
      <c r="CC329" s="298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5" customHeight="1" x14ac:dyDescent="0.3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09"/>
        <v>66</v>
      </c>
      <c r="BK330" s="135" t="str">
        <f t="shared" si="111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2"/>
        <v>0</v>
      </c>
      <c r="BV330" s="299">
        <f t="shared" si="113"/>
        <v>1</v>
      </c>
      <c r="BW330" s="318">
        <v>0</v>
      </c>
      <c r="BX330" s="297">
        <f t="shared" si="114"/>
        <v>0.43</v>
      </c>
      <c r="BY330">
        <f t="shared" si="115"/>
        <v>0</v>
      </c>
      <c r="BZ330" s="303">
        <f t="shared" si="116"/>
        <v>0</v>
      </c>
      <c r="CB330" s="298">
        <v>0.6</v>
      </c>
      <c r="CC330" s="298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5" customHeight="1" x14ac:dyDescent="0.3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09"/>
        <v>67</v>
      </c>
      <c r="BK331" s="135" t="str">
        <f t="shared" si="111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2"/>
        <v>0</v>
      </c>
      <c r="BV331" s="299">
        <f t="shared" si="113"/>
        <v>1</v>
      </c>
      <c r="BW331" s="318">
        <v>0</v>
      </c>
      <c r="BX331" s="297">
        <f t="shared" si="114"/>
        <v>0.43</v>
      </c>
      <c r="BY331">
        <f t="shared" si="115"/>
        <v>0</v>
      </c>
      <c r="BZ331" s="303">
        <f t="shared" si="116"/>
        <v>0</v>
      </c>
      <c r="CB331" s="298">
        <v>0.6</v>
      </c>
      <c r="CC331" s="298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5" customHeight="1" x14ac:dyDescent="0.3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09"/>
        <v>68</v>
      </c>
      <c r="BK332" s="135" t="str">
        <f t="shared" si="111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2"/>
        <v>0</v>
      </c>
      <c r="BV332" s="299">
        <f t="shared" si="113"/>
        <v>1</v>
      </c>
      <c r="BW332" s="318">
        <v>0</v>
      </c>
      <c r="BX332" s="297">
        <f t="shared" si="114"/>
        <v>0.43</v>
      </c>
      <c r="BY332">
        <f t="shared" si="115"/>
        <v>0</v>
      </c>
      <c r="BZ332" s="303">
        <f t="shared" si="116"/>
        <v>0</v>
      </c>
      <c r="CB332" s="298">
        <v>0.6</v>
      </c>
      <c r="CC332" s="298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5" customHeight="1" x14ac:dyDescent="0.3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09"/>
        <v>69</v>
      </c>
      <c r="BK333" s="135" t="str">
        <f t="shared" si="111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2"/>
        <v>0</v>
      </c>
      <c r="BV333" s="299">
        <f t="shared" si="113"/>
        <v>1</v>
      </c>
      <c r="BW333" s="318">
        <v>0</v>
      </c>
      <c r="BX333" s="297">
        <f t="shared" si="114"/>
        <v>0.43</v>
      </c>
      <c r="BY333">
        <f t="shared" si="115"/>
        <v>0</v>
      </c>
      <c r="BZ333" s="303">
        <f t="shared" si="116"/>
        <v>0</v>
      </c>
      <c r="CB333" s="298">
        <v>0.6</v>
      </c>
      <c r="CC333" s="298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5" customHeight="1" x14ac:dyDescent="0.3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09"/>
        <v>70</v>
      </c>
      <c r="BK334" s="135" t="str">
        <f t="shared" si="111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2"/>
        <v>0</v>
      </c>
      <c r="BV334" s="299">
        <f t="shared" si="113"/>
        <v>1</v>
      </c>
      <c r="BW334" s="318">
        <v>0</v>
      </c>
      <c r="BX334" s="297">
        <f t="shared" si="114"/>
        <v>0.43</v>
      </c>
      <c r="BY334">
        <f t="shared" si="115"/>
        <v>0</v>
      </c>
      <c r="BZ334" s="303">
        <f t="shared" si="116"/>
        <v>0</v>
      </c>
      <c r="CB334" s="298">
        <v>0.6</v>
      </c>
      <c r="CC334" s="298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5" customHeight="1" x14ac:dyDescent="0.3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09"/>
        <v>71</v>
      </c>
      <c r="BK335" s="135" t="str">
        <f t="shared" si="111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2"/>
        <v>0</v>
      </c>
      <c r="BV335" s="299">
        <f t="shared" si="113"/>
        <v>1</v>
      </c>
      <c r="BW335" s="318">
        <v>0</v>
      </c>
      <c r="BX335" s="297">
        <f t="shared" si="114"/>
        <v>0.43</v>
      </c>
      <c r="BY335">
        <f t="shared" si="115"/>
        <v>0</v>
      </c>
      <c r="BZ335" s="303">
        <f t="shared" si="116"/>
        <v>0</v>
      </c>
      <c r="CB335" s="298">
        <v>0.6</v>
      </c>
      <c r="CC335" s="298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5" customHeight="1" x14ac:dyDescent="0.3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09"/>
        <v>72</v>
      </c>
      <c r="BK336" s="135" t="str">
        <f t="shared" si="111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2"/>
        <v>0</v>
      </c>
      <c r="BV336" s="299">
        <f t="shared" si="113"/>
        <v>1</v>
      </c>
      <c r="BW336" s="318">
        <v>0</v>
      </c>
      <c r="BX336" s="297">
        <f t="shared" si="114"/>
        <v>0.43</v>
      </c>
      <c r="BY336">
        <f t="shared" si="115"/>
        <v>0</v>
      </c>
      <c r="BZ336" s="303">
        <f t="shared" si="116"/>
        <v>0</v>
      </c>
      <c r="CB336" s="298">
        <v>0.6</v>
      </c>
      <c r="CC336" s="298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5" customHeight="1" x14ac:dyDescent="0.3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09"/>
        <v>72</v>
      </c>
      <c r="BK337" s="135" t="str">
        <f t="shared" si="111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2"/>
        <v>0</v>
      </c>
      <c r="BV337" s="299">
        <f t="shared" si="113"/>
        <v>1</v>
      </c>
      <c r="BW337" s="318">
        <v>0</v>
      </c>
      <c r="BX337" s="297">
        <f t="shared" si="114"/>
        <v>0.43</v>
      </c>
      <c r="BY337">
        <f t="shared" si="115"/>
        <v>0</v>
      </c>
      <c r="BZ337" s="303">
        <f t="shared" si="116"/>
        <v>0</v>
      </c>
      <c r="CB337" s="298">
        <v>0.6</v>
      </c>
      <c r="CC337" s="298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5" customHeight="1" x14ac:dyDescent="0.3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09"/>
        <v>73</v>
      </c>
      <c r="BK338" s="135" t="str">
        <f t="shared" si="111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2"/>
        <v>0</v>
      </c>
      <c r="BV338" s="299">
        <f t="shared" si="113"/>
        <v>1</v>
      </c>
      <c r="BW338" s="318">
        <v>0</v>
      </c>
      <c r="BX338" s="297">
        <f t="shared" si="114"/>
        <v>0.43</v>
      </c>
      <c r="BY338">
        <f t="shared" si="115"/>
        <v>0</v>
      </c>
      <c r="BZ338" s="303">
        <f t="shared" si="116"/>
        <v>0</v>
      </c>
      <c r="CB338" s="298">
        <v>0.6</v>
      </c>
      <c r="CC338" s="298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5" customHeight="1" x14ac:dyDescent="0.3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09"/>
        <v>74</v>
      </c>
      <c r="BK339" s="135" t="str">
        <f t="shared" si="111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2"/>
        <v>0</v>
      </c>
      <c r="BV339" s="299">
        <f t="shared" si="113"/>
        <v>1</v>
      </c>
      <c r="BW339" s="318">
        <v>0</v>
      </c>
      <c r="BX339" s="297">
        <f t="shared" si="114"/>
        <v>0.43</v>
      </c>
      <c r="BY339">
        <f t="shared" si="115"/>
        <v>0</v>
      </c>
      <c r="BZ339" s="303">
        <f t="shared" si="116"/>
        <v>0</v>
      </c>
      <c r="CB339" s="298">
        <v>0.6</v>
      </c>
      <c r="CC339" s="298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5" customHeight="1" x14ac:dyDescent="0.3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09"/>
        <v>75</v>
      </c>
      <c r="BK340" s="135" t="str">
        <f t="shared" si="111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2"/>
        <v>0</v>
      </c>
      <c r="BV340" s="299">
        <f t="shared" si="113"/>
        <v>1</v>
      </c>
      <c r="BW340" s="318">
        <v>0</v>
      </c>
      <c r="BX340" s="297">
        <f t="shared" si="114"/>
        <v>0.43</v>
      </c>
      <c r="BY340">
        <f t="shared" si="115"/>
        <v>0</v>
      </c>
      <c r="BZ340" s="303">
        <f t="shared" si="116"/>
        <v>0</v>
      </c>
      <c r="CB340" s="298">
        <v>0.6</v>
      </c>
      <c r="CC340" s="298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5" customHeight="1" x14ac:dyDescent="0.3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09"/>
        <v>76</v>
      </c>
      <c r="BK341" s="135" t="str">
        <f t="shared" si="111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2"/>
        <v>0</v>
      </c>
      <c r="BV341" s="299">
        <f t="shared" si="113"/>
        <v>1</v>
      </c>
      <c r="BW341" s="318">
        <v>0</v>
      </c>
      <c r="BX341" s="297">
        <f t="shared" si="114"/>
        <v>0.43</v>
      </c>
      <c r="BY341">
        <f t="shared" si="115"/>
        <v>0</v>
      </c>
      <c r="BZ341" s="303">
        <f t="shared" si="116"/>
        <v>0</v>
      </c>
      <c r="CB341" s="298">
        <v>0.6</v>
      </c>
      <c r="CC341" s="298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5" customHeight="1" x14ac:dyDescent="0.3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09"/>
        <v>77</v>
      </c>
      <c r="BK342" s="135" t="str">
        <f t="shared" si="111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2"/>
        <v>0</v>
      </c>
      <c r="BV342" s="299">
        <f t="shared" si="113"/>
        <v>1</v>
      </c>
      <c r="BW342" s="318">
        <v>0</v>
      </c>
      <c r="BX342" s="297">
        <f t="shared" si="114"/>
        <v>0.43</v>
      </c>
      <c r="BY342">
        <f t="shared" si="115"/>
        <v>0</v>
      </c>
      <c r="BZ342" s="303">
        <f t="shared" si="116"/>
        <v>0</v>
      </c>
      <c r="CB342" s="298">
        <v>0.6</v>
      </c>
      <c r="CC342" s="298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5" customHeight="1" x14ac:dyDescent="0.3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09"/>
        <v>78</v>
      </c>
      <c r="BK343" s="135" t="str">
        <f t="shared" si="111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2"/>
        <v>0</v>
      </c>
      <c r="BV343" s="299">
        <f t="shared" si="113"/>
        <v>1</v>
      </c>
      <c r="BW343" s="318">
        <v>0</v>
      </c>
      <c r="BX343" s="297">
        <f t="shared" si="114"/>
        <v>0.43</v>
      </c>
      <c r="BY343">
        <f t="shared" si="115"/>
        <v>0</v>
      </c>
      <c r="BZ343" s="303">
        <f t="shared" si="116"/>
        <v>0</v>
      </c>
      <c r="CB343" s="298">
        <v>0.6</v>
      </c>
      <c r="CC343" s="298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5" customHeight="1" x14ac:dyDescent="0.3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09"/>
        <v>79</v>
      </c>
      <c r="BK344" s="135" t="str">
        <f t="shared" si="111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2"/>
        <v>0</v>
      </c>
      <c r="BV344" s="299">
        <f t="shared" si="113"/>
        <v>1</v>
      </c>
      <c r="BW344" s="318">
        <v>0</v>
      </c>
      <c r="BX344" s="297">
        <f t="shared" si="114"/>
        <v>0.43</v>
      </c>
      <c r="BY344">
        <f t="shared" si="115"/>
        <v>0</v>
      </c>
      <c r="BZ344" s="303">
        <f t="shared" si="116"/>
        <v>0</v>
      </c>
      <c r="CB344" s="298">
        <v>0.6</v>
      </c>
      <c r="CC344" s="298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5" customHeight="1" x14ac:dyDescent="0.3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09"/>
        <v>80</v>
      </c>
      <c r="BK345" s="135" t="str">
        <f t="shared" si="111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2"/>
        <v>0</v>
      </c>
      <c r="BV345" s="299">
        <f t="shared" si="113"/>
        <v>1</v>
      </c>
      <c r="BW345" s="318">
        <v>0</v>
      </c>
      <c r="BX345" s="297">
        <f t="shared" si="114"/>
        <v>0.43</v>
      </c>
      <c r="BY345">
        <f t="shared" si="115"/>
        <v>0</v>
      </c>
      <c r="BZ345" s="303">
        <f t="shared" si="116"/>
        <v>0</v>
      </c>
      <c r="CB345" s="298">
        <v>0.6</v>
      </c>
      <c r="CC345" s="298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5" customHeight="1" x14ac:dyDescent="0.3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09"/>
        <v>81</v>
      </c>
      <c r="BK346" s="135" t="str">
        <f t="shared" si="111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2"/>
        <v>0</v>
      </c>
      <c r="BV346" s="299">
        <f t="shared" si="113"/>
        <v>1</v>
      </c>
      <c r="BW346" s="318">
        <v>0</v>
      </c>
      <c r="BX346" s="297">
        <f t="shared" si="114"/>
        <v>0.43</v>
      </c>
      <c r="BY346">
        <f t="shared" si="115"/>
        <v>0</v>
      </c>
      <c r="BZ346" s="303">
        <f t="shared" si="116"/>
        <v>0</v>
      </c>
      <c r="CB346" s="298">
        <v>0.6</v>
      </c>
      <c r="CC346" s="298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5" customHeight="1" x14ac:dyDescent="0.3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09"/>
        <v>81</v>
      </c>
      <c r="BK347" s="135" t="str">
        <f t="shared" si="111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2"/>
        <v>0</v>
      </c>
      <c r="BV347" s="299">
        <f t="shared" si="113"/>
        <v>1</v>
      </c>
      <c r="BW347" s="318">
        <v>0</v>
      </c>
      <c r="BX347" s="297">
        <f t="shared" si="114"/>
        <v>0.43</v>
      </c>
      <c r="BY347">
        <f t="shared" si="115"/>
        <v>0</v>
      </c>
      <c r="BZ347" s="303">
        <f t="shared" si="116"/>
        <v>0</v>
      </c>
      <c r="CB347" s="298">
        <v>0.6</v>
      </c>
      <c r="CC347" s="298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5" customHeight="1" x14ac:dyDescent="0.3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09"/>
        <v>82</v>
      </c>
      <c r="BK348" s="135" t="str">
        <f t="shared" si="111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2"/>
        <v>0</v>
      </c>
      <c r="BV348" s="299">
        <f t="shared" si="113"/>
        <v>1</v>
      </c>
      <c r="BW348" s="318">
        <v>0</v>
      </c>
      <c r="BX348" s="297">
        <f t="shared" si="114"/>
        <v>0.43</v>
      </c>
      <c r="BY348">
        <f t="shared" si="115"/>
        <v>0</v>
      </c>
      <c r="BZ348" s="303">
        <f t="shared" si="116"/>
        <v>0</v>
      </c>
      <c r="CB348" s="298">
        <v>0.6</v>
      </c>
      <c r="CC348" s="298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5" customHeight="1" x14ac:dyDescent="0.3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09"/>
        <v>83</v>
      </c>
      <c r="BK349" s="135" t="str">
        <f t="shared" si="111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2"/>
        <v>0</v>
      </c>
      <c r="BV349" s="299">
        <f t="shared" si="113"/>
        <v>1</v>
      </c>
      <c r="BW349" s="318">
        <v>0</v>
      </c>
      <c r="BX349" s="297">
        <f t="shared" si="114"/>
        <v>0.43</v>
      </c>
      <c r="BY349">
        <f t="shared" si="115"/>
        <v>0</v>
      </c>
      <c r="BZ349" s="303">
        <f t="shared" si="116"/>
        <v>0</v>
      </c>
      <c r="CB349" s="298">
        <v>0.6</v>
      </c>
      <c r="CC349" s="298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5" customHeight="1" x14ac:dyDescent="0.3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09"/>
        <v>84</v>
      </c>
      <c r="BK350" s="135" t="str">
        <f t="shared" si="111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2"/>
        <v>0</v>
      </c>
      <c r="BV350" s="299">
        <f t="shared" si="113"/>
        <v>1</v>
      </c>
      <c r="BW350" s="318">
        <v>0</v>
      </c>
      <c r="BX350" s="297">
        <f t="shared" si="114"/>
        <v>0.43</v>
      </c>
      <c r="BY350">
        <f t="shared" si="115"/>
        <v>0</v>
      </c>
      <c r="BZ350" s="303">
        <f t="shared" si="116"/>
        <v>0</v>
      </c>
      <c r="CB350" s="298">
        <v>0.6</v>
      </c>
      <c r="CC350" s="298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5" customHeight="1" x14ac:dyDescent="0.3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09"/>
        <v>85</v>
      </c>
      <c r="BK351" s="135" t="str">
        <f t="shared" si="111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2"/>
        <v>0</v>
      </c>
      <c r="BV351" s="299">
        <f t="shared" si="113"/>
        <v>1</v>
      </c>
      <c r="BW351" s="318">
        <v>0</v>
      </c>
      <c r="BX351" s="297">
        <f t="shared" si="114"/>
        <v>0.43</v>
      </c>
      <c r="BY351">
        <f t="shared" si="115"/>
        <v>0</v>
      </c>
      <c r="BZ351" s="303">
        <f t="shared" si="116"/>
        <v>0</v>
      </c>
      <c r="CB351" s="298">
        <v>0.6</v>
      </c>
      <c r="CC351" s="298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5" customHeight="1" x14ac:dyDescent="0.3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09"/>
        <v>86</v>
      </c>
      <c r="BK352" s="135" t="str">
        <f t="shared" si="111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2"/>
        <v>0</v>
      </c>
      <c r="BV352" s="299">
        <f t="shared" si="113"/>
        <v>1</v>
      </c>
      <c r="BW352" s="318">
        <v>0</v>
      </c>
      <c r="BX352" s="297">
        <f t="shared" si="114"/>
        <v>0.43</v>
      </c>
      <c r="BY352">
        <f t="shared" si="115"/>
        <v>0</v>
      </c>
      <c r="BZ352" s="303">
        <f t="shared" si="116"/>
        <v>0</v>
      </c>
      <c r="CB352" s="298">
        <v>0.6</v>
      </c>
      <c r="CC352" s="298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5" customHeight="1" x14ac:dyDescent="0.3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09"/>
        <v>87</v>
      </c>
      <c r="BK353" s="135" t="str">
        <f t="shared" si="111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2"/>
        <v>0</v>
      </c>
      <c r="BV353" s="299">
        <f t="shared" si="113"/>
        <v>1</v>
      </c>
      <c r="BW353" s="318">
        <v>0</v>
      </c>
      <c r="BX353" s="297">
        <f t="shared" si="114"/>
        <v>0.43</v>
      </c>
      <c r="BY353">
        <f t="shared" si="115"/>
        <v>0</v>
      </c>
      <c r="BZ353" s="303">
        <f t="shared" si="116"/>
        <v>0</v>
      </c>
      <c r="CB353" s="298">
        <v>0.6</v>
      </c>
      <c r="CC353" s="298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5" customHeight="1" x14ac:dyDescent="0.3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09"/>
        <v>88</v>
      </c>
      <c r="BK354" s="135" t="str">
        <f t="shared" si="111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2"/>
        <v>0</v>
      </c>
      <c r="BV354" s="299">
        <f t="shared" si="113"/>
        <v>1</v>
      </c>
      <c r="BW354" s="318">
        <v>0</v>
      </c>
      <c r="BX354" s="297">
        <f t="shared" si="114"/>
        <v>0.43</v>
      </c>
      <c r="BY354">
        <f t="shared" si="115"/>
        <v>0</v>
      </c>
      <c r="BZ354" s="303">
        <f t="shared" si="116"/>
        <v>0</v>
      </c>
      <c r="CB354" s="298">
        <v>0.6</v>
      </c>
      <c r="CC354" s="298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5" customHeight="1" x14ac:dyDescent="0.3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09"/>
        <v>89</v>
      </c>
      <c r="BK355" s="135" t="str">
        <f t="shared" si="111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2"/>
        <v>0</v>
      </c>
      <c r="BV355" s="299">
        <f t="shared" si="113"/>
        <v>1</v>
      </c>
      <c r="BW355" s="318">
        <v>0</v>
      </c>
      <c r="BX355" s="297">
        <f t="shared" si="114"/>
        <v>0.43</v>
      </c>
      <c r="BY355">
        <f t="shared" si="115"/>
        <v>0</v>
      </c>
      <c r="BZ355" s="303">
        <f t="shared" si="116"/>
        <v>0</v>
      </c>
      <c r="CB355" s="298">
        <v>0.6</v>
      </c>
      <c r="CC355" s="298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5" customHeight="1" x14ac:dyDescent="0.3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09"/>
        <v>90</v>
      </c>
      <c r="BK356" s="135" t="str">
        <f t="shared" si="111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2"/>
        <v>0</v>
      </c>
      <c r="BV356" s="299">
        <f t="shared" si="113"/>
        <v>1</v>
      </c>
      <c r="BW356" s="318">
        <v>0</v>
      </c>
      <c r="BX356" s="297">
        <f t="shared" si="114"/>
        <v>0.43</v>
      </c>
      <c r="BY356">
        <f t="shared" si="115"/>
        <v>0</v>
      </c>
      <c r="BZ356" s="303">
        <f t="shared" si="116"/>
        <v>0</v>
      </c>
      <c r="CB356" s="298">
        <v>0.6</v>
      </c>
      <c r="CC356" s="298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5" customHeight="1" x14ac:dyDescent="0.3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09"/>
        <v>91</v>
      </c>
      <c r="BK357" s="135" t="str">
        <f t="shared" si="111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2"/>
        <v>0</v>
      </c>
      <c r="BV357" s="299">
        <f t="shared" si="113"/>
        <v>1</v>
      </c>
      <c r="BW357" s="318">
        <v>0</v>
      </c>
      <c r="BX357" s="297">
        <f t="shared" si="114"/>
        <v>0.43</v>
      </c>
      <c r="BY357">
        <f t="shared" si="115"/>
        <v>0</v>
      </c>
      <c r="BZ357" s="303">
        <f t="shared" si="116"/>
        <v>0</v>
      </c>
      <c r="CB357" s="298">
        <v>0.6</v>
      </c>
      <c r="CC357" s="298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5" customHeight="1" x14ac:dyDescent="0.3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09"/>
        <v>91</v>
      </c>
      <c r="BK358" s="135" t="str">
        <f t="shared" si="111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2"/>
        <v>0</v>
      </c>
      <c r="BV358" s="299">
        <f t="shared" si="113"/>
        <v>1</v>
      </c>
      <c r="BW358" s="318">
        <v>0</v>
      </c>
      <c r="BX358" s="297">
        <f t="shared" si="114"/>
        <v>0.43</v>
      </c>
      <c r="BY358">
        <f t="shared" si="115"/>
        <v>0</v>
      </c>
      <c r="BZ358" s="303">
        <f t="shared" si="116"/>
        <v>0</v>
      </c>
      <c r="CB358" s="298">
        <v>0.6</v>
      </c>
      <c r="CC358" s="298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5" customHeight="1" x14ac:dyDescent="0.3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09"/>
        <v>92</v>
      </c>
      <c r="BK359" s="135" t="str">
        <f t="shared" si="111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2"/>
        <v>0</v>
      </c>
      <c r="BV359" s="299">
        <f t="shared" si="113"/>
        <v>1</v>
      </c>
      <c r="BW359" s="318">
        <v>0</v>
      </c>
      <c r="BX359" s="297">
        <f t="shared" si="114"/>
        <v>0.43</v>
      </c>
      <c r="BY359">
        <f t="shared" si="115"/>
        <v>0</v>
      </c>
      <c r="BZ359" s="303">
        <f t="shared" si="116"/>
        <v>0</v>
      </c>
      <c r="CB359" s="298">
        <v>0.6</v>
      </c>
      <c r="CC359" s="298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5" customHeight="1" x14ac:dyDescent="0.3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09"/>
        <v>93</v>
      </c>
      <c r="BK360" s="135" t="str">
        <f t="shared" si="111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2"/>
        <v>0</v>
      </c>
      <c r="BV360" s="299">
        <f t="shared" si="113"/>
        <v>1</v>
      </c>
      <c r="BW360" s="318">
        <v>0</v>
      </c>
      <c r="BX360" s="297">
        <f t="shared" si="114"/>
        <v>0.43</v>
      </c>
      <c r="BY360">
        <f t="shared" si="115"/>
        <v>0</v>
      </c>
      <c r="BZ360" s="303">
        <f t="shared" si="116"/>
        <v>0</v>
      </c>
      <c r="CB360" s="298">
        <v>0.6</v>
      </c>
      <c r="CC360" s="298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5" customHeight="1" x14ac:dyDescent="0.3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09"/>
        <v>94</v>
      </c>
      <c r="BK361" s="135" t="str">
        <f t="shared" si="111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2"/>
        <v>0</v>
      </c>
      <c r="BV361" s="299">
        <f t="shared" si="113"/>
        <v>1</v>
      </c>
      <c r="BW361" s="318">
        <v>0</v>
      </c>
      <c r="BX361" s="297">
        <f t="shared" si="114"/>
        <v>0.43</v>
      </c>
      <c r="BY361">
        <f t="shared" si="115"/>
        <v>0</v>
      </c>
      <c r="BZ361" s="303">
        <f t="shared" si="116"/>
        <v>0</v>
      </c>
      <c r="CB361" s="298">
        <v>0.6</v>
      </c>
      <c r="CC361" s="298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5" customHeight="1" x14ac:dyDescent="0.3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09"/>
        <v>95</v>
      </c>
      <c r="BK362" s="135" t="str">
        <f t="shared" si="111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2"/>
        <v>0</v>
      </c>
      <c r="BV362" s="299">
        <f t="shared" si="113"/>
        <v>1</v>
      </c>
      <c r="BW362" s="318">
        <v>0</v>
      </c>
      <c r="BX362" s="297">
        <f t="shared" si="114"/>
        <v>0.43</v>
      </c>
      <c r="BY362">
        <f t="shared" si="115"/>
        <v>0</v>
      </c>
      <c r="BZ362" s="303">
        <f t="shared" si="116"/>
        <v>0</v>
      </c>
      <c r="CB362" s="298">
        <v>0.6</v>
      </c>
      <c r="CC362" s="298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5" customHeight="1" x14ac:dyDescent="0.3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09"/>
        <v>96</v>
      </c>
      <c r="BK363" s="135" t="str">
        <f t="shared" si="111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2"/>
        <v>0</v>
      </c>
      <c r="BV363" s="299">
        <f t="shared" si="113"/>
        <v>1</v>
      </c>
      <c r="BW363" s="318">
        <v>0</v>
      </c>
      <c r="BX363" s="297">
        <f t="shared" si="114"/>
        <v>0.43</v>
      </c>
      <c r="BY363">
        <f t="shared" si="115"/>
        <v>0</v>
      </c>
      <c r="BZ363" s="303">
        <f t="shared" si="116"/>
        <v>0</v>
      </c>
      <c r="CB363" s="298">
        <v>0.6</v>
      </c>
      <c r="CC363" s="298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5" customHeight="1" x14ac:dyDescent="0.3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09"/>
        <v>97</v>
      </c>
      <c r="BK364" s="135" t="str">
        <f t="shared" si="111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2"/>
        <v>0</v>
      </c>
      <c r="BV364" s="299">
        <f t="shared" si="113"/>
        <v>1</v>
      </c>
      <c r="BW364" s="318">
        <v>0</v>
      </c>
      <c r="BX364" s="297">
        <f t="shared" si="114"/>
        <v>0.43</v>
      </c>
      <c r="BY364">
        <f t="shared" si="115"/>
        <v>0</v>
      </c>
      <c r="BZ364" s="303">
        <f t="shared" si="116"/>
        <v>0</v>
      </c>
      <c r="CB364" s="298">
        <v>0.6</v>
      </c>
      <c r="CC364" s="298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5" customHeight="1" x14ac:dyDescent="0.3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09"/>
        <v>98</v>
      </c>
      <c r="BK365" s="135" t="str">
        <f t="shared" si="111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2"/>
        <v>0</v>
      </c>
      <c r="BV365" s="299">
        <f t="shared" si="113"/>
        <v>1</v>
      </c>
      <c r="BW365" s="318">
        <v>0</v>
      </c>
      <c r="BX365" s="297">
        <f t="shared" si="114"/>
        <v>0.43</v>
      </c>
      <c r="BY365">
        <f t="shared" si="115"/>
        <v>0</v>
      </c>
      <c r="BZ365" s="303">
        <f t="shared" si="116"/>
        <v>0</v>
      </c>
      <c r="CB365" s="298">
        <v>0.6</v>
      </c>
      <c r="CC365" s="298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5" customHeight="1" x14ac:dyDescent="0.3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09"/>
        <v>99</v>
      </c>
      <c r="BK366" s="135" t="str">
        <f t="shared" si="111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2"/>
        <v>0</v>
      </c>
      <c r="BV366" s="299">
        <f t="shared" si="113"/>
        <v>1</v>
      </c>
      <c r="BW366" s="318">
        <v>0</v>
      </c>
      <c r="BX366" s="297">
        <f t="shared" si="114"/>
        <v>0.43</v>
      </c>
      <c r="BY366">
        <f t="shared" si="115"/>
        <v>0</v>
      </c>
      <c r="BZ366" s="303">
        <f t="shared" si="116"/>
        <v>0</v>
      </c>
      <c r="CB366" s="298">
        <v>0.6</v>
      </c>
      <c r="CC366" s="298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5" customHeight="1" x14ac:dyDescent="0.3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09"/>
        <v>100</v>
      </c>
      <c r="BK367" s="135" t="str">
        <f t="shared" si="111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2"/>
        <v>0</v>
      </c>
      <c r="BV367" s="299">
        <f t="shared" si="113"/>
        <v>1</v>
      </c>
      <c r="BW367" s="318">
        <v>0</v>
      </c>
      <c r="BX367" s="297">
        <f t="shared" si="114"/>
        <v>0.43</v>
      </c>
      <c r="BY367">
        <f t="shared" si="115"/>
        <v>0</v>
      </c>
      <c r="BZ367" s="303">
        <f t="shared" si="116"/>
        <v>0</v>
      </c>
      <c r="CB367" s="298">
        <v>0.6</v>
      </c>
      <c r="CC367" s="298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5" customHeight="1" x14ac:dyDescent="0.3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09"/>
        <v>101</v>
      </c>
      <c r="BK368" s="135" t="str">
        <f t="shared" si="111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2"/>
        <v>0</v>
      </c>
      <c r="BV368" s="299">
        <f t="shared" si="113"/>
        <v>1</v>
      </c>
      <c r="BW368" s="318">
        <v>0</v>
      </c>
      <c r="BX368" s="297">
        <f t="shared" si="114"/>
        <v>0.43</v>
      </c>
      <c r="BY368">
        <f t="shared" si="115"/>
        <v>0</v>
      </c>
      <c r="BZ368" s="303">
        <f t="shared" si="116"/>
        <v>0</v>
      </c>
      <c r="CB368" s="298">
        <v>0.6</v>
      </c>
      <c r="CC368" s="298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5" customHeight="1" x14ac:dyDescent="0.3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09"/>
        <v>101</v>
      </c>
      <c r="BK369" s="135" t="str">
        <f t="shared" si="111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2"/>
        <v>0</v>
      </c>
      <c r="BV369" s="299">
        <f t="shared" si="113"/>
        <v>1</v>
      </c>
      <c r="BW369" s="318">
        <v>0</v>
      </c>
      <c r="BX369" s="297">
        <f t="shared" si="114"/>
        <v>0.43</v>
      </c>
      <c r="BY369">
        <f t="shared" si="115"/>
        <v>0</v>
      </c>
      <c r="BZ369" s="303">
        <f t="shared" si="116"/>
        <v>0</v>
      </c>
      <c r="CB369" s="298">
        <v>0.6</v>
      </c>
      <c r="CC369" s="298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5" customHeight="1" x14ac:dyDescent="0.3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09"/>
        <v>102</v>
      </c>
      <c r="BK370" s="135" t="str">
        <f t="shared" si="111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2"/>
        <v>0</v>
      </c>
      <c r="BV370" s="299">
        <f t="shared" si="113"/>
        <v>1</v>
      </c>
      <c r="BW370" s="318">
        <v>0</v>
      </c>
      <c r="BX370" s="297">
        <f t="shared" si="114"/>
        <v>0.43</v>
      </c>
      <c r="BY370">
        <f t="shared" si="115"/>
        <v>0</v>
      </c>
      <c r="BZ370" s="303">
        <f t="shared" si="116"/>
        <v>0</v>
      </c>
      <c r="CB370" s="298">
        <v>0.6</v>
      </c>
      <c r="CC370" s="298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5" customHeight="1" x14ac:dyDescent="0.3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09"/>
        <v>103</v>
      </c>
      <c r="BK371" s="135" t="str">
        <f t="shared" si="111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2"/>
        <v>0</v>
      </c>
      <c r="BV371" s="299">
        <f t="shared" si="113"/>
        <v>1</v>
      </c>
      <c r="BW371" s="318">
        <v>0</v>
      </c>
      <c r="BX371" s="297">
        <f t="shared" si="114"/>
        <v>0.43</v>
      </c>
      <c r="BY371">
        <f t="shared" si="115"/>
        <v>0</v>
      </c>
      <c r="BZ371" s="303">
        <f t="shared" si="116"/>
        <v>0</v>
      </c>
      <c r="CB371" s="298">
        <v>0.6</v>
      </c>
      <c r="CC371" s="298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5" customHeight="1" x14ac:dyDescent="0.3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09"/>
        <v>104</v>
      </c>
      <c r="BK372" s="135" t="str">
        <f t="shared" si="111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2"/>
        <v>0</v>
      </c>
      <c r="BV372" s="299">
        <f t="shared" si="113"/>
        <v>1</v>
      </c>
      <c r="BW372" s="318">
        <v>0</v>
      </c>
      <c r="BX372" s="297">
        <f t="shared" si="114"/>
        <v>0.43</v>
      </c>
      <c r="BY372">
        <f t="shared" si="115"/>
        <v>0</v>
      </c>
      <c r="BZ372" s="303">
        <f t="shared" si="116"/>
        <v>0</v>
      </c>
      <c r="CB372" s="298">
        <v>0.6</v>
      </c>
      <c r="CC372" s="298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5" customHeight="1" x14ac:dyDescent="0.3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09"/>
        <v>105</v>
      </c>
      <c r="BK373" s="135" t="str">
        <f t="shared" si="111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2"/>
        <v>0</v>
      </c>
      <c r="BV373" s="299">
        <f t="shared" si="113"/>
        <v>1</v>
      </c>
      <c r="BW373" s="318">
        <v>0</v>
      </c>
      <c r="BX373" s="297">
        <f t="shared" si="114"/>
        <v>0.43</v>
      </c>
      <c r="BY373">
        <f t="shared" si="115"/>
        <v>0</v>
      </c>
      <c r="BZ373" s="303">
        <f t="shared" si="116"/>
        <v>0</v>
      </c>
      <c r="CB373" s="298">
        <v>0.6</v>
      </c>
      <c r="CC373" s="298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5" customHeight="1" x14ac:dyDescent="0.3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09"/>
        <v>106</v>
      </c>
      <c r="BK374" s="135" t="str">
        <f t="shared" si="111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2"/>
        <v>0</v>
      </c>
      <c r="BV374" s="299">
        <f t="shared" si="113"/>
        <v>1</v>
      </c>
      <c r="BW374" s="318">
        <v>0</v>
      </c>
      <c r="BX374" s="297">
        <f t="shared" si="114"/>
        <v>0.43</v>
      </c>
      <c r="BY374">
        <f t="shared" si="115"/>
        <v>0</v>
      </c>
      <c r="BZ374" s="303">
        <f t="shared" si="116"/>
        <v>0</v>
      </c>
      <c r="CB374" s="298">
        <v>0.6</v>
      </c>
      <c r="CC374" s="298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5" customHeight="1" x14ac:dyDescent="0.3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09"/>
        <v>107</v>
      </c>
      <c r="BK375" s="135" t="str">
        <f t="shared" si="111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2"/>
        <v>0</v>
      </c>
      <c r="BV375" s="299">
        <f t="shared" si="113"/>
        <v>1</v>
      </c>
      <c r="BW375" s="318">
        <v>0</v>
      </c>
      <c r="BX375" s="297">
        <f t="shared" si="114"/>
        <v>0.43</v>
      </c>
      <c r="BY375">
        <f t="shared" si="115"/>
        <v>0</v>
      </c>
      <c r="BZ375" s="303">
        <f t="shared" si="116"/>
        <v>0</v>
      </c>
      <c r="CB375" s="298">
        <v>0.6</v>
      </c>
      <c r="CC375" s="298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5" customHeight="1" x14ac:dyDescent="0.3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09"/>
        <v>108</v>
      </c>
      <c r="BK376" s="135" t="str">
        <f t="shared" si="111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2"/>
        <v>0</v>
      </c>
      <c r="BV376" s="299">
        <f t="shared" si="113"/>
        <v>1</v>
      </c>
      <c r="BW376" s="318">
        <v>0</v>
      </c>
      <c r="BX376" s="297">
        <f t="shared" si="114"/>
        <v>0.43</v>
      </c>
      <c r="BY376">
        <f t="shared" si="115"/>
        <v>0</v>
      </c>
      <c r="BZ376" s="303">
        <f t="shared" si="116"/>
        <v>0</v>
      </c>
      <c r="CB376" s="298">
        <v>0.6</v>
      </c>
      <c r="CC376" s="298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5" customHeight="1" x14ac:dyDescent="0.3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09"/>
        <v>109</v>
      </c>
      <c r="BK377" s="135" t="str">
        <f t="shared" si="111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2"/>
        <v>0</v>
      </c>
      <c r="BV377" s="299">
        <f t="shared" si="113"/>
        <v>1</v>
      </c>
      <c r="BW377" s="318">
        <v>0</v>
      </c>
      <c r="BX377" s="297">
        <f t="shared" si="114"/>
        <v>0.43</v>
      </c>
      <c r="BY377">
        <f t="shared" si="115"/>
        <v>0</v>
      </c>
      <c r="BZ377" s="303">
        <f t="shared" si="116"/>
        <v>0</v>
      </c>
      <c r="CB377" s="298">
        <v>0.6</v>
      </c>
      <c r="CC377" s="298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5" customHeight="1" x14ac:dyDescent="0.3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09"/>
        <v>110</v>
      </c>
      <c r="BK378" s="135" t="str">
        <f t="shared" si="111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2"/>
        <v>0</v>
      </c>
      <c r="BV378" s="299">
        <f t="shared" si="113"/>
        <v>1</v>
      </c>
      <c r="BW378" s="318">
        <v>0</v>
      </c>
      <c r="BX378" s="297">
        <f t="shared" si="114"/>
        <v>0.43</v>
      </c>
      <c r="BY378">
        <f t="shared" si="115"/>
        <v>0</v>
      </c>
      <c r="BZ378" s="303">
        <f t="shared" si="116"/>
        <v>0</v>
      </c>
      <c r="CB378" s="298">
        <v>0.6</v>
      </c>
      <c r="CC378" s="298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5" customHeight="1" x14ac:dyDescent="0.3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09"/>
        <v>111</v>
      </c>
      <c r="BK379" s="135" t="str">
        <f t="shared" si="111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2"/>
        <v>0</v>
      </c>
      <c r="BV379" s="299">
        <f t="shared" si="113"/>
        <v>1</v>
      </c>
      <c r="BW379" s="318">
        <v>0</v>
      </c>
      <c r="BX379" s="297">
        <f t="shared" si="114"/>
        <v>0.43</v>
      </c>
      <c r="BY379">
        <f t="shared" si="115"/>
        <v>0</v>
      </c>
      <c r="BZ379" s="303">
        <f t="shared" si="116"/>
        <v>0</v>
      </c>
      <c r="CB379" s="298">
        <v>0.6</v>
      </c>
      <c r="CC379" s="298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5" customHeight="1" x14ac:dyDescent="0.3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09"/>
        <v>111</v>
      </c>
      <c r="BK380" s="135" t="str">
        <f t="shared" si="111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2"/>
        <v>0</v>
      </c>
      <c r="BV380" s="299">
        <f t="shared" si="113"/>
        <v>1</v>
      </c>
      <c r="BW380" s="318">
        <v>0</v>
      </c>
      <c r="BX380" s="297">
        <f t="shared" si="114"/>
        <v>0.43</v>
      </c>
      <c r="BY380">
        <f t="shared" si="115"/>
        <v>0</v>
      </c>
      <c r="BZ380" s="303">
        <f t="shared" si="116"/>
        <v>0</v>
      </c>
      <c r="CB380" s="298">
        <v>0.6</v>
      </c>
      <c r="CC380" s="298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5" customHeight="1" x14ac:dyDescent="0.3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09"/>
        <v>112</v>
      </c>
      <c r="BK381" s="135" t="str">
        <f t="shared" si="111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2"/>
        <v>0</v>
      </c>
      <c r="BV381" s="299">
        <f t="shared" si="113"/>
        <v>1</v>
      </c>
      <c r="BW381" s="318">
        <v>0</v>
      </c>
      <c r="BX381" s="297">
        <f t="shared" si="114"/>
        <v>0.43</v>
      </c>
      <c r="BY381">
        <f t="shared" si="115"/>
        <v>0</v>
      </c>
      <c r="BZ381" s="303">
        <f t="shared" si="116"/>
        <v>0</v>
      </c>
      <c r="CB381" s="298">
        <v>0.6</v>
      </c>
      <c r="CC381" s="298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5" customHeight="1" x14ac:dyDescent="0.3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09"/>
        <v>113</v>
      </c>
      <c r="BK382" s="135" t="str">
        <f t="shared" si="111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2"/>
        <v>0</v>
      </c>
      <c r="BV382" s="299">
        <f t="shared" si="113"/>
        <v>1</v>
      </c>
      <c r="BW382" s="318">
        <v>0</v>
      </c>
      <c r="BX382" s="297">
        <f t="shared" si="114"/>
        <v>0.43</v>
      </c>
      <c r="BY382">
        <f t="shared" si="115"/>
        <v>0</v>
      </c>
      <c r="BZ382" s="303">
        <f t="shared" si="116"/>
        <v>0</v>
      </c>
      <c r="CB382" s="298">
        <v>0.6</v>
      </c>
      <c r="CC382" s="298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5" customHeight="1" x14ac:dyDescent="0.3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09"/>
        <v>114</v>
      </c>
      <c r="BK383" s="135" t="str">
        <f t="shared" si="111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2"/>
        <v>0</v>
      </c>
      <c r="BV383" s="299">
        <f t="shared" si="113"/>
        <v>1</v>
      </c>
      <c r="BW383" s="318">
        <v>0</v>
      </c>
      <c r="BX383" s="297">
        <f t="shared" si="114"/>
        <v>0.43</v>
      </c>
      <c r="BY383">
        <f t="shared" si="115"/>
        <v>0</v>
      </c>
      <c r="BZ383" s="303">
        <f t="shared" si="116"/>
        <v>0</v>
      </c>
      <c r="CB383" s="298">
        <v>0.6</v>
      </c>
      <c r="CC383" s="298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5" customHeight="1" x14ac:dyDescent="0.3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09"/>
        <v>115</v>
      </c>
      <c r="BK384" s="135" t="str">
        <f t="shared" si="111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2"/>
        <v>0</v>
      </c>
      <c r="BV384" s="299">
        <f t="shared" si="113"/>
        <v>1</v>
      </c>
      <c r="BW384" s="318">
        <v>0</v>
      </c>
      <c r="BX384" s="297">
        <f t="shared" si="114"/>
        <v>0.43</v>
      </c>
      <c r="BY384">
        <f t="shared" si="115"/>
        <v>0</v>
      </c>
      <c r="BZ384" s="303">
        <f t="shared" si="116"/>
        <v>0</v>
      </c>
      <c r="CB384" s="298">
        <v>0.6</v>
      </c>
      <c r="CC384" s="298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5" customHeight="1" x14ac:dyDescent="0.3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09"/>
        <v>115</v>
      </c>
      <c r="BK385" s="135" t="str">
        <f t="shared" si="111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2"/>
        <v>0</v>
      </c>
      <c r="BV385" s="299">
        <f t="shared" si="113"/>
        <v>1</v>
      </c>
      <c r="BW385" s="318">
        <v>0</v>
      </c>
      <c r="BX385" s="297">
        <f t="shared" si="114"/>
        <v>0.43</v>
      </c>
      <c r="BY385">
        <f t="shared" si="115"/>
        <v>0</v>
      </c>
      <c r="BZ385" s="303">
        <f t="shared" si="116"/>
        <v>0</v>
      </c>
      <c r="CB385" s="298">
        <v>0.6</v>
      </c>
      <c r="CC385" s="298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5" hidden="1" customHeight="1" x14ac:dyDescent="0.3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09"/>
        <v>22</v>
      </c>
      <c r="BK386" s="135" t="str">
        <f t="shared" si="111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2"/>
        <v>0</v>
      </c>
      <c r="BV386" s="299">
        <f t="shared" si="113"/>
        <v>1</v>
      </c>
      <c r="BW386" s="318">
        <v>0</v>
      </c>
      <c r="BX386" s="297">
        <f t="shared" si="114"/>
        <v>0.43</v>
      </c>
      <c r="BY386">
        <f t="shared" si="115"/>
        <v>0</v>
      </c>
      <c r="BZ386" s="303">
        <f t="shared" si="116"/>
        <v>0</v>
      </c>
      <c r="CB386" s="298">
        <v>0.6</v>
      </c>
      <c r="CC386" s="298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5" hidden="1" customHeight="1" x14ac:dyDescent="0.3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8">+AC387</f>
        <v>22</v>
      </c>
      <c r="BK387" s="135" t="str">
        <f t="shared" si="111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2"/>
        <v>0</v>
      </c>
      <c r="BV387" s="299">
        <f t="shared" si="113"/>
        <v>1</v>
      </c>
      <c r="BW387" s="318">
        <v>0</v>
      </c>
      <c r="BX387" s="297">
        <f t="shared" si="114"/>
        <v>0.43</v>
      </c>
      <c r="BY387">
        <f t="shared" si="115"/>
        <v>23.283331321918535</v>
      </c>
      <c r="BZ387" s="303">
        <f t="shared" si="116"/>
        <v>23.283331321918535</v>
      </c>
      <c r="CB387" s="298">
        <v>0.6</v>
      </c>
      <c r="CC387" s="298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5" hidden="1" customHeight="1" x14ac:dyDescent="0.3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8"/>
        <v>23</v>
      </c>
      <c r="BK388" s="135" t="str">
        <f t="shared" ref="BK388:BK451" si="130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1">IF(BT388="Résineux",0%,100%)</f>
        <v>0</v>
      </c>
      <c r="BV388" s="299">
        <f t="shared" ref="BV388:BV451" si="132">+IF(BT388="Résineux",100%,0%)</f>
        <v>1</v>
      </c>
      <c r="BW388" s="318">
        <v>0</v>
      </c>
      <c r="BX388" s="297">
        <f t="shared" ref="BX388:BX451" si="133">+IF(BV388&lt;&gt;0,0.43,0.25)</f>
        <v>0.43</v>
      </c>
      <c r="BY388">
        <f t="shared" ref="BY388:BY451" si="134">+IF(BJ388&lt;=30,AV388*BX388,0)</f>
        <v>0</v>
      </c>
      <c r="BZ388" s="303">
        <f t="shared" ref="BZ388:BZ451" si="135">+IF(BJ388&gt;=31,0,BY388+BZ387)</f>
        <v>23.283331321918535</v>
      </c>
      <c r="CB388" s="298">
        <v>0.6</v>
      </c>
      <c r="CC388" s="298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5" hidden="1" customHeight="1" x14ac:dyDescent="0.3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8"/>
        <v>24</v>
      </c>
      <c r="BK389" s="135" t="str">
        <f t="shared" si="130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1"/>
        <v>0</v>
      </c>
      <c r="BV389" s="299">
        <f t="shared" si="132"/>
        <v>1</v>
      </c>
      <c r="BW389" s="318">
        <v>0</v>
      </c>
      <c r="BX389" s="297">
        <f t="shared" si="133"/>
        <v>0.43</v>
      </c>
      <c r="BY389">
        <f t="shared" si="134"/>
        <v>0</v>
      </c>
      <c r="BZ389" s="303">
        <f t="shared" si="135"/>
        <v>23.283331321918535</v>
      </c>
      <c r="CB389" s="298">
        <v>0.6</v>
      </c>
      <c r="CC389" s="298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5" hidden="1" customHeight="1" x14ac:dyDescent="0.3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8"/>
        <v>25</v>
      </c>
      <c r="BK390" s="135" t="str">
        <f t="shared" si="130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1"/>
        <v>0</v>
      </c>
      <c r="BV390" s="299">
        <f t="shared" si="132"/>
        <v>1</v>
      </c>
      <c r="BW390" s="318">
        <v>0</v>
      </c>
      <c r="BX390" s="297">
        <f t="shared" si="133"/>
        <v>0.43</v>
      </c>
      <c r="BY390">
        <f t="shared" si="134"/>
        <v>0</v>
      </c>
      <c r="BZ390" s="303">
        <f t="shared" si="135"/>
        <v>23.283331321918535</v>
      </c>
      <c r="CB390" s="298">
        <v>0.6</v>
      </c>
      <c r="CC390" s="298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5" hidden="1" customHeight="1" x14ac:dyDescent="0.3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8"/>
        <v>26</v>
      </c>
      <c r="BK391" s="135" t="str">
        <f t="shared" si="130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1"/>
        <v>0</v>
      </c>
      <c r="BV391" s="299">
        <f t="shared" si="132"/>
        <v>1</v>
      </c>
      <c r="BW391" s="318">
        <v>0</v>
      </c>
      <c r="BX391" s="297">
        <f t="shared" si="133"/>
        <v>0.43</v>
      </c>
      <c r="BY391">
        <f t="shared" si="134"/>
        <v>0</v>
      </c>
      <c r="BZ391" s="303">
        <f t="shared" si="135"/>
        <v>23.283331321918535</v>
      </c>
      <c r="CB391" s="298">
        <v>0.6</v>
      </c>
      <c r="CC391" s="298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5" hidden="1" customHeight="1" x14ac:dyDescent="0.3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8"/>
        <v>27</v>
      </c>
      <c r="BK392" s="135" t="str">
        <f t="shared" si="130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1"/>
        <v>0</v>
      </c>
      <c r="BV392" s="299">
        <f t="shared" si="132"/>
        <v>1</v>
      </c>
      <c r="BW392" s="318">
        <v>0</v>
      </c>
      <c r="BX392" s="297">
        <f t="shared" si="133"/>
        <v>0.43</v>
      </c>
      <c r="BY392">
        <f t="shared" si="134"/>
        <v>0</v>
      </c>
      <c r="BZ392" s="303">
        <f t="shared" si="135"/>
        <v>23.283331321918535</v>
      </c>
      <c r="CB392" s="298">
        <v>0.6</v>
      </c>
      <c r="CC392" s="298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5" hidden="1" customHeight="1" x14ac:dyDescent="0.3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8"/>
        <v>27</v>
      </c>
      <c r="BK393" s="135" t="str">
        <f t="shared" si="130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1"/>
        <v>0</v>
      </c>
      <c r="BV393" s="299">
        <f t="shared" si="132"/>
        <v>1</v>
      </c>
      <c r="BW393" s="318">
        <v>0</v>
      </c>
      <c r="BX393" s="297">
        <f t="shared" si="133"/>
        <v>0.43</v>
      </c>
      <c r="BY393">
        <f t="shared" si="134"/>
        <v>17.628899188797636</v>
      </c>
      <c r="BZ393" s="303">
        <f t="shared" si="135"/>
        <v>40.912230510716171</v>
      </c>
      <c r="CB393" s="298">
        <v>0.6</v>
      </c>
      <c r="CC393" s="298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5" hidden="1" customHeight="1" x14ac:dyDescent="0.3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8"/>
        <v>28</v>
      </c>
      <c r="BK394" s="135" t="str">
        <f t="shared" si="130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1"/>
        <v>0</v>
      </c>
      <c r="BV394" s="299">
        <f t="shared" si="132"/>
        <v>1</v>
      </c>
      <c r="BW394" s="318">
        <v>0</v>
      </c>
      <c r="BX394" s="297">
        <f t="shared" si="133"/>
        <v>0.43</v>
      </c>
      <c r="BY394">
        <f t="shared" si="134"/>
        <v>0</v>
      </c>
      <c r="BZ394" s="303">
        <f t="shared" si="135"/>
        <v>40.912230510716171</v>
      </c>
      <c r="CB394" s="298">
        <v>0.6</v>
      </c>
      <c r="CC394" s="298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5" hidden="1" customHeight="1" x14ac:dyDescent="0.3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8"/>
        <v>29</v>
      </c>
      <c r="BK395" s="135" t="str">
        <f t="shared" si="130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1"/>
        <v>0</v>
      </c>
      <c r="BV395" s="299">
        <f t="shared" si="132"/>
        <v>1</v>
      </c>
      <c r="BW395" s="318">
        <v>0</v>
      </c>
      <c r="BX395" s="297">
        <f t="shared" si="133"/>
        <v>0.43</v>
      </c>
      <c r="BY395">
        <f t="shared" si="134"/>
        <v>0</v>
      </c>
      <c r="BZ395" s="303">
        <f t="shared" si="135"/>
        <v>40.912230510716171</v>
      </c>
      <c r="CB395" s="298">
        <v>0.6</v>
      </c>
      <c r="CC395" s="298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5" hidden="1" customHeight="1" x14ac:dyDescent="0.3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8"/>
        <v>30</v>
      </c>
      <c r="BK396" s="135" t="str">
        <f t="shared" si="130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1"/>
        <v>0</v>
      </c>
      <c r="BV396" s="299">
        <f t="shared" si="132"/>
        <v>1</v>
      </c>
      <c r="BW396" s="318">
        <v>0</v>
      </c>
      <c r="BX396" s="297">
        <f t="shared" si="133"/>
        <v>0.43</v>
      </c>
      <c r="BY396">
        <f t="shared" si="134"/>
        <v>0</v>
      </c>
      <c r="BZ396" s="303">
        <f t="shared" si="135"/>
        <v>40.912230510716171</v>
      </c>
      <c r="CB396" s="298">
        <v>0.6</v>
      </c>
      <c r="CC396" s="298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5" hidden="1" customHeight="1" x14ac:dyDescent="0.3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8"/>
        <v>31</v>
      </c>
      <c r="BK397" s="135" t="str">
        <f t="shared" si="130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1"/>
        <v>0</v>
      </c>
      <c r="BV397" s="299">
        <f t="shared" si="132"/>
        <v>1</v>
      </c>
      <c r="BW397" s="318">
        <v>0</v>
      </c>
      <c r="BX397" s="297">
        <f t="shared" si="133"/>
        <v>0.43</v>
      </c>
      <c r="BY397">
        <f t="shared" si="134"/>
        <v>0</v>
      </c>
      <c r="BZ397" s="303">
        <f t="shared" si="135"/>
        <v>0</v>
      </c>
      <c r="CB397" s="298">
        <v>0.6</v>
      </c>
      <c r="CC397" s="298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5" hidden="1" customHeight="1" x14ac:dyDescent="0.3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8"/>
        <v>32</v>
      </c>
      <c r="BK398" s="135" t="str">
        <f t="shared" si="130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1"/>
        <v>0</v>
      </c>
      <c r="BV398" s="299">
        <f t="shared" si="132"/>
        <v>1</v>
      </c>
      <c r="BW398" s="318">
        <v>0</v>
      </c>
      <c r="BX398" s="297">
        <f t="shared" si="133"/>
        <v>0.43</v>
      </c>
      <c r="BY398">
        <f t="shared" si="134"/>
        <v>0</v>
      </c>
      <c r="BZ398" s="303">
        <f t="shared" si="135"/>
        <v>0</v>
      </c>
      <c r="CB398" s="298">
        <v>0.6</v>
      </c>
      <c r="CC398" s="298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5" hidden="1" customHeight="1" x14ac:dyDescent="0.3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8"/>
        <v>33</v>
      </c>
      <c r="BK399" s="135" t="str">
        <f t="shared" si="130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1"/>
        <v>0</v>
      </c>
      <c r="BV399" s="299">
        <f t="shared" si="132"/>
        <v>1</v>
      </c>
      <c r="BW399" s="318">
        <v>0</v>
      </c>
      <c r="BX399" s="297">
        <f t="shared" si="133"/>
        <v>0.43</v>
      </c>
      <c r="BY399">
        <f t="shared" si="134"/>
        <v>0</v>
      </c>
      <c r="BZ399" s="303">
        <f t="shared" si="135"/>
        <v>0</v>
      </c>
      <c r="CB399" s="298">
        <v>0.6</v>
      </c>
      <c r="CC399" s="298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5" hidden="1" customHeight="1" x14ac:dyDescent="0.3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8"/>
        <v>33</v>
      </c>
      <c r="BK400" s="135" t="str">
        <f t="shared" si="130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1"/>
        <v>0</v>
      </c>
      <c r="BV400" s="299">
        <f t="shared" si="132"/>
        <v>1</v>
      </c>
      <c r="BW400" s="318">
        <v>0</v>
      </c>
      <c r="BX400" s="297">
        <f t="shared" si="133"/>
        <v>0.43</v>
      </c>
      <c r="BY400">
        <f t="shared" si="134"/>
        <v>0</v>
      </c>
      <c r="BZ400" s="303">
        <f t="shared" si="135"/>
        <v>0</v>
      </c>
      <c r="CB400" s="298">
        <v>0.6</v>
      </c>
      <c r="CC400" s="298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5" hidden="1" customHeight="1" x14ac:dyDescent="0.3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8"/>
        <v>34</v>
      </c>
      <c r="BK401" s="135" t="str">
        <f t="shared" si="130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1"/>
        <v>0</v>
      </c>
      <c r="BV401" s="299">
        <f t="shared" si="132"/>
        <v>1</v>
      </c>
      <c r="BW401" s="318">
        <v>0</v>
      </c>
      <c r="BX401" s="297">
        <f t="shared" si="133"/>
        <v>0.43</v>
      </c>
      <c r="BY401">
        <f t="shared" si="134"/>
        <v>0</v>
      </c>
      <c r="BZ401" s="303">
        <f t="shared" si="135"/>
        <v>0</v>
      </c>
      <c r="CB401" s="298">
        <v>0.6</v>
      </c>
      <c r="CC401" s="298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5" hidden="1" customHeight="1" x14ac:dyDescent="0.3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8"/>
        <v>35</v>
      </c>
      <c r="BK402" s="135" t="str">
        <f t="shared" si="130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1"/>
        <v>0</v>
      </c>
      <c r="BV402" s="299">
        <f t="shared" si="132"/>
        <v>1</v>
      </c>
      <c r="BW402" s="318">
        <v>0</v>
      </c>
      <c r="BX402" s="297">
        <f t="shared" si="133"/>
        <v>0.43</v>
      </c>
      <c r="BY402">
        <f t="shared" si="134"/>
        <v>0</v>
      </c>
      <c r="BZ402" s="303">
        <f t="shared" si="135"/>
        <v>0</v>
      </c>
      <c r="CB402" s="298">
        <v>0.6</v>
      </c>
      <c r="CC402" s="298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5" hidden="1" customHeight="1" x14ac:dyDescent="0.3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8"/>
        <v>36</v>
      </c>
      <c r="BK403" s="135" t="str">
        <f t="shared" si="130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1"/>
        <v>0</v>
      </c>
      <c r="BV403" s="299">
        <f t="shared" si="132"/>
        <v>1</v>
      </c>
      <c r="BW403" s="318">
        <v>0</v>
      </c>
      <c r="BX403" s="297">
        <f t="shared" si="133"/>
        <v>0.43</v>
      </c>
      <c r="BY403">
        <f t="shared" si="134"/>
        <v>0</v>
      </c>
      <c r="BZ403" s="303">
        <f t="shared" si="135"/>
        <v>0</v>
      </c>
      <c r="CB403" s="298">
        <v>0.6</v>
      </c>
      <c r="CC403" s="298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5" hidden="1" customHeight="1" x14ac:dyDescent="0.3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8"/>
        <v>37</v>
      </c>
      <c r="BK404" s="135" t="str">
        <f t="shared" si="130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1"/>
        <v>0</v>
      </c>
      <c r="BV404" s="299">
        <f t="shared" si="132"/>
        <v>1</v>
      </c>
      <c r="BW404" s="318">
        <v>0</v>
      </c>
      <c r="BX404" s="297">
        <f t="shared" si="133"/>
        <v>0.43</v>
      </c>
      <c r="BY404">
        <f t="shared" si="134"/>
        <v>0</v>
      </c>
      <c r="BZ404" s="303">
        <f t="shared" si="135"/>
        <v>0</v>
      </c>
      <c r="CB404" s="298">
        <v>0.6</v>
      </c>
      <c r="CC404" s="298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5" hidden="1" customHeight="1" x14ac:dyDescent="0.3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8"/>
        <v>38</v>
      </c>
      <c r="BK405" s="135" t="str">
        <f t="shared" si="130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1"/>
        <v>0</v>
      </c>
      <c r="BV405" s="299">
        <f t="shared" si="132"/>
        <v>1</v>
      </c>
      <c r="BW405" s="318">
        <v>0</v>
      </c>
      <c r="BX405" s="297">
        <f t="shared" si="133"/>
        <v>0.43</v>
      </c>
      <c r="BY405">
        <f t="shared" si="134"/>
        <v>0</v>
      </c>
      <c r="BZ405" s="303">
        <f t="shared" si="135"/>
        <v>0</v>
      </c>
      <c r="CB405" s="298">
        <v>0.6</v>
      </c>
      <c r="CC405" s="298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5" hidden="1" customHeight="1" x14ac:dyDescent="0.3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8"/>
        <v>39</v>
      </c>
      <c r="BK406" s="135" t="str">
        <f t="shared" si="130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1"/>
        <v>0</v>
      </c>
      <c r="BV406" s="299">
        <f t="shared" si="132"/>
        <v>1</v>
      </c>
      <c r="BW406" s="318">
        <v>0</v>
      </c>
      <c r="BX406" s="297">
        <f t="shared" si="133"/>
        <v>0.43</v>
      </c>
      <c r="BY406">
        <f t="shared" si="134"/>
        <v>0</v>
      </c>
      <c r="BZ406" s="303">
        <f t="shared" si="135"/>
        <v>0</v>
      </c>
      <c r="CB406" s="298">
        <v>0.6</v>
      </c>
      <c r="CC406" s="298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5" hidden="1" customHeight="1" x14ac:dyDescent="0.3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8"/>
        <v>40</v>
      </c>
      <c r="BK407" s="135" t="str">
        <f t="shared" si="130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1"/>
        <v>0</v>
      </c>
      <c r="BV407" s="299">
        <f t="shared" si="132"/>
        <v>1</v>
      </c>
      <c r="BW407" s="318">
        <v>0</v>
      </c>
      <c r="BX407" s="297">
        <f t="shared" si="133"/>
        <v>0.43</v>
      </c>
      <c r="BY407">
        <f t="shared" si="134"/>
        <v>0</v>
      </c>
      <c r="BZ407" s="303">
        <f t="shared" si="135"/>
        <v>0</v>
      </c>
      <c r="CB407" s="298">
        <v>0.6</v>
      </c>
      <c r="CC407" s="298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5" hidden="1" customHeight="1" x14ac:dyDescent="0.3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8"/>
        <v>40</v>
      </c>
      <c r="BK408" s="135" t="str">
        <f t="shared" si="130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1"/>
        <v>0</v>
      </c>
      <c r="BV408" s="299">
        <f t="shared" si="132"/>
        <v>1</v>
      </c>
      <c r="BW408" s="318">
        <v>0</v>
      </c>
      <c r="BX408" s="297">
        <f t="shared" si="133"/>
        <v>0.43</v>
      </c>
      <c r="BY408">
        <f t="shared" si="134"/>
        <v>0</v>
      </c>
      <c r="BZ408" s="303">
        <f t="shared" si="135"/>
        <v>0</v>
      </c>
      <c r="CB408" s="298">
        <v>0.6</v>
      </c>
      <c r="CC408" s="298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5" hidden="1" customHeight="1" x14ac:dyDescent="0.3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8"/>
        <v>41</v>
      </c>
      <c r="BK409" s="135" t="str">
        <f t="shared" si="130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1"/>
        <v>0</v>
      </c>
      <c r="BV409" s="299">
        <f t="shared" si="132"/>
        <v>1</v>
      </c>
      <c r="BW409" s="318">
        <v>0</v>
      </c>
      <c r="BX409" s="297">
        <f t="shared" si="133"/>
        <v>0.43</v>
      </c>
      <c r="BY409">
        <f t="shared" si="134"/>
        <v>0</v>
      </c>
      <c r="BZ409" s="303">
        <f t="shared" si="135"/>
        <v>0</v>
      </c>
      <c r="CB409" s="298">
        <v>0.6</v>
      </c>
      <c r="CC409" s="298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5" hidden="1" customHeight="1" x14ac:dyDescent="0.3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8"/>
        <v>42</v>
      </c>
      <c r="BK410" s="135" t="str">
        <f t="shared" si="130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1"/>
        <v>0</v>
      </c>
      <c r="BV410" s="299">
        <f t="shared" si="132"/>
        <v>1</v>
      </c>
      <c r="BW410" s="318">
        <v>0</v>
      </c>
      <c r="BX410" s="297">
        <f t="shared" si="133"/>
        <v>0.43</v>
      </c>
      <c r="BY410">
        <f t="shared" si="134"/>
        <v>0</v>
      </c>
      <c r="BZ410" s="303">
        <f t="shared" si="135"/>
        <v>0</v>
      </c>
      <c r="CB410" s="298">
        <v>0.6</v>
      </c>
      <c r="CC410" s="298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5" hidden="1" customHeight="1" x14ac:dyDescent="0.3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8"/>
        <v>43</v>
      </c>
      <c r="BK411" s="135" t="str">
        <f t="shared" si="130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1"/>
        <v>0</v>
      </c>
      <c r="BV411" s="299">
        <f t="shared" si="132"/>
        <v>1</v>
      </c>
      <c r="BW411" s="318">
        <v>0</v>
      </c>
      <c r="BX411" s="297">
        <f t="shared" si="133"/>
        <v>0.43</v>
      </c>
      <c r="BY411">
        <f t="shared" si="134"/>
        <v>0</v>
      </c>
      <c r="BZ411" s="303">
        <f t="shared" si="135"/>
        <v>0</v>
      </c>
      <c r="CB411" s="298">
        <v>0.6</v>
      </c>
      <c r="CC411" s="298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5" hidden="1" customHeight="1" x14ac:dyDescent="0.3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8"/>
        <v>44</v>
      </c>
      <c r="BK412" s="135" t="str">
        <f t="shared" si="130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1"/>
        <v>0</v>
      </c>
      <c r="BV412" s="299">
        <f t="shared" si="132"/>
        <v>1</v>
      </c>
      <c r="BW412" s="318">
        <v>0</v>
      </c>
      <c r="BX412" s="297">
        <f t="shared" si="133"/>
        <v>0.43</v>
      </c>
      <c r="BY412">
        <f t="shared" si="134"/>
        <v>0</v>
      </c>
      <c r="BZ412" s="303">
        <f t="shared" si="135"/>
        <v>0</v>
      </c>
      <c r="CB412" s="298">
        <v>0.6</v>
      </c>
      <c r="CC412" s="298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5" hidden="1" customHeight="1" x14ac:dyDescent="0.3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8"/>
        <v>45</v>
      </c>
      <c r="BK413" s="135" t="str">
        <f t="shared" si="130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1"/>
        <v>0</v>
      </c>
      <c r="BV413" s="299">
        <f t="shared" si="132"/>
        <v>1</v>
      </c>
      <c r="BW413" s="318">
        <v>0</v>
      </c>
      <c r="BX413" s="297">
        <f t="shared" si="133"/>
        <v>0.43</v>
      </c>
      <c r="BY413">
        <f t="shared" si="134"/>
        <v>0</v>
      </c>
      <c r="BZ413" s="303">
        <f t="shared" si="135"/>
        <v>0</v>
      </c>
      <c r="CB413" s="298">
        <v>0.6</v>
      </c>
      <c r="CC413" s="298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5" hidden="1" customHeight="1" x14ac:dyDescent="0.3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8"/>
        <v>46</v>
      </c>
      <c r="BK414" s="135" t="str">
        <f t="shared" si="130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1"/>
        <v>0</v>
      </c>
      <c r="BV414" s="299">
        <f t="shared" si="132"/>
        <v>1</v>
      </c>
      <c r="BW414" s="318">
        <v>0</v>
      </c>
      <c r="BX414" s="297">
        <f t="shared" si="133"/>
        <v>0.43</v>
      </c>
      <c r="BY414">
        <f t="shared" si="134"/>
        <v>0</v>
      </c>
      <c r="BZ414" s="303">
        <f t="shared" si="135"/>
        <v>0</v>
      </c>
      <c r="CB414" s="298">
        <v>0.6</v>
      </c>
      <c r="CC414" s="298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5" hidden="1" customHeight="1" x14ac:dyDescent="0.3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8"/>
        <v>47</v>
      </c>
      <c r="BK415" s="135" t="str">
        <f t="shared" si="130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1"/>
        <v>0</v>
      </c>
      <c r="BV415" s="299">
        <f t="shared" si="132"/>
        <v>1</v>
      </c>
      <c r="BW415" s="318">
        <v>0</v>
      </c>
      <c r="BX415" s="297">
        <f t="shared" si="133"/>
        <v>0.43</v>
      </c>
      <c r="BY415">
        <f t="shared" si="134"/>
        <v>0</v>
      </c>
      <c r="BZ415" s="303">
        <f t="shared" si="135"/>
        <v>0</v>
      </c>
      <c r="CB415" s="298">
        <v>0.6</v>
      </c>
      <c r="CC415" s="298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5" hidden="1" customHeight="1" x14ac:dyDescent="0.3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8"/>
        <v>48</v>
      </c>
      <c r="BK416" s="135" t="str">
        <f t="shared" si="130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1"/>
        <v>0</v>
      </c>
      <c r="BV416" s="299">
        <f t="shared" si="132"/>
        <v>1</v>
      </c>
      <c r="BW416" s="318">
        <v>0</v>
      </c>
      <c r="BX416" s="297">
        <f t="shared" si="133"/>
        <v>0.43</v>
      </c>
      <c r="BY416">
        <f t="shared" si="134"/>
        <v>0</v>
      </c>
      <c r="BZ416" s="303">
        <f t="shared" si="135"/>
        <v>0</v>
      </c>
      <c r="CB416" s="298">
        <v>0.6</v>
      </c>
      <c r="CC416" s="298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5" hidden="1" customHeight="1" x14ac:dyDescent="0.3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8"/>
        <v>49</v>
      </c>
      <c r="BK417" s="135" t="str">
        <f t="shared" si="130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1"/>
        <v>0</v>
      </c>
      <c r="BV417" s="299">
        <f t="shared" si="132"/>
        <v>1</v>
      </c>
      <c r="BW417" s="318">
        <v>0</v>
      </c>
      <c r="BX417" s="297">
        <f t="shared" si="133"/>
        <v>0.43</v>
      </c>
      <c r="BY417">
        <f t="shared" si="134"/>
        <v>0</v>
      </c>
      <c r="BZ417" s="303">
        <f t="shared" si="135"/>
        <v>0</v>
      </c>
      <c r="CB417" s="298">
        <v>0.6</v>
      </c>
      <c r="CC417" s="298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5" hidden="1" customHeight="1" x14ac:dyDescent="0.3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8"/>
        <v>49</v>
      </c>
      <c r="BK418" s="135" t="str">
        <f t="shared" si="130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1"/>
        <v>0</v>
      </c>
      <c r="BV418" s="299">
        <f t="shared" si="132"/>
        <v>1</v>
      </c>
      <c r="BW418" s="318">
        <v>0</v>
      </c>
      <c r="BX418" s="297">
        <f t="shared" si="133"/>
        <v>0.43</v>
      </c>
      <c r="BY418">
        <f t="shared" si="134"/>
        <v>0</v>
      </c>
      <c r="BZ418" s="303">
        <f t="shared" si="135"/>
        <v>0</v>
      </c>
      <c r="CB418" s="298">
        <v>0.6</v>
      </c>
      <c r="CC418" s="298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5" hidden="1" customHeight="1" x14ac:dyDescent="0.3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8"/>
        <v>50</v>
      </c>
      <c r="BK419" s="135" t="str">
        <f t="shared" si="130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1"/>
        <v>0</v>
      </c>
      <c r="BV419" s="299">
        <f t="shared" si="132"/>
        <v>1</v>
      </c>
      <c r="BW419" s="318">
        <v>0</v>
      </c>
      <c r="BX419" s="297">
        <f t="shared" si="133"/>
        <v>0.43</v>
      </c>
      <c r="BY419">
        <f t="shared" si="134"/>
        <v>0</v>
      </c>
      <c r="BZ419" s="303">
        <f t="shared" si="135"/>
        <v>0</v>
      </c>
      <c r="CB419" s="298">
        <v>0.6</v>
      </c>
      <c r="CC419" s="298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5" hidden="1" customHeight="1" x14ac:dyDescent="0.3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8"/>
        <v>51</v>
      </c>
      <c r="BK420" s="135" t="str">
        <f t="shared" si="130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1"/>
        <v>0</v>
      </c>
      <c r="BV420" s="299">
        <f t="shared" si="132"/>
        <v>1</v>
      </c>
      <c r="BW420" s="318">
        <v>0</v>
      </c>
      <c r="BX420" s="297">
        <f t="shared" si="133"/>
        <v>0.43</v>
      </c>
      <c r="BY420">
        <f t="shared" si="134"/>
        <v>0</v>
      </c>
      <c r="BZ420" s="303">
        <f t="shared" si="135"/>
        <v>0</v>
      </c>
      <c r="CB420" s="298">
        <v>0.6</v>
      </c>
      <c r="CC420" s="298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5" hidden="1" customHeight="1" x14ac:dyDescent="0.3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8"/>
        <v>52</v>
      </c>
      <c r="BK421" s="135" t="str">
        <f t="shared" si="130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1"/>
        <v>0</v>
      </c>
      <c r="BV421" s="299">
        <f t="shared" si="132"/>
        <v>1</v>
      </c>
      <c r="BW421" s="318">
        <v>0</v>
      </c>
      <c r="BX421" s="297">
        <f t="shared" si="133"/>
        <v>0.43</v>
      </c>
      <c r="BY421">
        <f t="shared" si="134"/>
        <v>0</v>
      </c>
      <c r="BZ421" s="303">
        <f t="shared" si="135"/>
        <v>0</v>
      </c>
      <c r="CB421" s="298">
        <v>0.6</v>
      </c>
      <c r="CC421" s="298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5" hidden="1" customHeight="1" x14ac:dyDescent="0.3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8"/>
        <v>53</v>
      </c>
      <c r="BK422" s="135" t="str">
        <f t="shared" si="130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1"/>
        <v>0</v>
      </c>
      <c r="BV422" s="299">
        <f t="shared" si="132"/>
        <v>1</v>
      </c>
      <c r="BW422" s="318">
        <v>0</v>
      </c>
      <c r="BX422" s="297">
        <f t="shared" si="133"/>
        <v>0.43</v>
      </c>
      <c r="BY422">
        <f t="shared" si="134"/>
        <v>0</v>
      </c>
      <c r="BZ422" s="303">
        <f t="shared" si="135"/>
        <v>0</v>
      </c>
      <c r="CB422" s="298">
        <v>0.6</v>
      </c>
      <c r="CC422" s="298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5" hidden="1" customHeight="1" x14ac:dyDescent="0.3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8"/>
        <v>54</v>
      </c>
      <c r="BK423" s="135" t="str">
        <f t="shared" si="130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1"/>
        <v>0</v>
      </c>
      <c r="BV423" s="299">
        <f t="shared" si="132"/>
        <v>1</v>
      </c>
      <c r="BW423" s="318">
        <v>0</v>
      </c>
      <c r="BX423" s="297">
        <f t="shared" si="133"/>
        <v>0.43</v>
      </c>
      <c r="BY423">
        <f t="shared" si="134"/>
        <v>0</v>
      </c>
      <c r="BZ423" s="303">
        <f t="shared" si="135"/>
        <v>0</v>
      </c>
      <c r="CB423" s="298">
        <v>0.6</v>
      </c>
      <c r="CC423" s="298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5" hidden="1" customHeight="1" x14ac:dyDescent="0.3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8"/>
        <v>55</v>
      </c>
      <c r="BK424" s="135" t="str">
        <f t="shared" si="130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1"/>
        <v>0</v>
      </c>
      <c r="BV424" s="299">
        <f t="shared" si="132"/>
        <v>1</v>
      </c>
      <c r="BW424" s="318">
        <v>0</v>
      </c>
      <c r="BX424" s="297">
        <f t="shared" si="133"/>
        <v>0.43</v>
      </c>
      <c r="BY424">
        <f t="shared" si="134"/>
        <v>0</v>
      </c>
      <c r="BZ424" s="303">
        <f t="shared" si="135"/>
        <v>0</v>
      </c>
      <c r="CB424" s="298">
        <v>0.6</v>
      </c>
      <c r="CC424" s="298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5" hidden="1" customHeight="1" x14ac:dyDescent="0.3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8"/>
        <v>56</v>
      </c>
      <c r="BK425" s="135" t="str">
        <f t="shared" si="130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1"/>
        <v>0</v>
      </c>
      <c r="BV425" s="299">
        <f t="shared" si="132"/>
        <v>1</v>
      </c>
      <c r="BW425" s="318">
        <v>0</v>
      </c>
      <c r="BX425" s="297">
        <f t="shared" si="133"/>
        <v>0.43</v>
      </c>
      <c r="BY425">
        <f t="shared" si="134"/>
        <v>0</v>
      </c>
      <c r="BZ425" s="303">
        <f t="shared" si="135"/>
        <v>0</v>
      </c>
      <c r="CB425" s="298">
        <v>0.6</v>
      </c>
      <c r="CC425" s="298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5" hidden="1" customHeight="1" x14ac:dyDescent="0.3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8"/>
        <v>57</v>
      </c>
      <c r="BK426" s="135" t="str">
        <f t="shared" si="130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1"/>
        <v>0</v>
      </c>
      <c r="BV426" s="299">
        <f t="shared" si="132"/>
        <v>1</v>
      </c>
      <c r="BW426" s="318">
        <v>0</v>
      </c>
      <c r="BX426" s="297">
        <f t="shared" si="133"/>
        <v>0.43</v>
      </c>
      <c r="BY426">
        <f t="shared" si="134"/>
        <v>0</v>
      </c>
      <c r="BZ426" s="303">
        <f t="shared" si="135"/>
        <v>0</v>
      </c>
      <c r="CB426" s="298">
        <v>0.6</v>
      </c>
      <c r="CC426" s="298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5" hidden="1" customHeight="1" x14ac:dyDescent="0.3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8"/>
        <v>58</v>
      </c>
      <c r="BK427" s="135" t="str">
        <f t="shared" si="130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1"/>
        <v>0</v>
      </c>
      <c r="BV427" s="299">
        <f t="shared" si="132"/>
        <v>1</v>
      </c>
      <c r="BW427" s="318">
        <v>0</v>
      </c>
      <c r="BX427" s="297">
        <f t="shared" si="133"/>
        <v>0.43</v>
      </c>
      <c r="BY427">
        <f t="shared" si="134"/>
        <v>0</v>
      </c>
      <c r="BZ427" s="303">
        <f t="shared" si="135"/>
        <v>0</v>
      </c>
      <c r="CB427" s="298">
        <v>0.6</v>
      </c>
      <c r="CC427" s="298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5" hidden="1" customHeight="1" x14ac:dyDescent="0.3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8"/>
        <v>59</v>
      </c>
      <c r="BK428" s="135" t="str">
        <f t="shared" si="130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1"/>
        <v>0</v>
      </c>
      <c r="BV428" s="299">
        <f t="shared" si="132"/>
        <v>1</v>
      </c>
      <c r="BW428" s="318">
        <v>0</v>
      </c>
      <c r="BX428" s="297">
        <f t="shared" si="133"/>
        <v>0.43</v>
      </c>
      <c r="BY428">
        <f t="shared" si="134"/>
        <v>0</v>
      </c>
      <c r="BZ428" s="303">
        <f t="shared" si="135"/>
        <v>0</v>
      </c>
      <c r="CB428" s="298">
        <v>0.6</v>
      </c>
      <c r="CC428" s="298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5" hidden="1" customHeight="1" x14ac:dyDescent="0.3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8"/>
        <v>59</v>
      </c>
      <c r="BK429" s="135" t="str">
        <f t="shared" si="130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1"/>
        <v>0</v>
      </c>
      <c r="BV429" s="299">
        <f t="shared" si="132"/>
        <v>1</v>
      </c>
      <c r="BW429" s="318">
        <v>0</v>
      </c>
      <c r="BX429" s="297">
        <f t="shared" si="133"/>
        <v>0.43</v>
      </c>
      <c r="BY429">
        <f t="shared" si="134"/>
        <v>0</v>
      </c>
      <c r="BZ429" s="303">
        <f t="shared" si="135"/>
        <v>0</v>
      </c>
      <c r="CB429" s="298">
        <v>0.6</v>
      </c>
      <c r="CC429" s="298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5" hidden="1" customHeight="1" x14ac:dyDescent="0.3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8"/>
        <v>60</v>
      </c>
      <c r="BK430" s="135" t="str">
        <f t="shared" si="130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1"/>
        <v>0</v>
      </c>
      <c r="BV430" s="299">
        <f t="shared" si="132"/>
        <v>1</v>
      </c>
      <c r="BW430" s="318">
        <v>0</v>
      </c>
      <c r="BX430" s="297">
        <f t="shared" si="133"/>
        <v>0.43</v>
      </c>
      <c r="BY430">
        <f t="shared" si="134"/>
        <v>0</v>
      </c>
      <c r="BZ430" s="303">
        <f t="shared" si="135"/>
        <v>0</v>
      </c>
      <c r="CB430" s="298">
        <v>0.6</v>
      </c>
      <c r="CC430" s="298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5" hidden="1" customHeight="1" x14ac:dyDescent="0.3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8"/>
        <v>61</v>
      </c>
      <c r="BK431" s="135" t="str">
        <f t="shared" si="130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1"/>
        <v>0</v>
      </c>
      <c r="BV431" s="299">
        <f t="shared" si="132"/>
        <v>1</v>
      </c>
      <c r="BW431" s="318">
        <v>0</v>
      </c>
      <c r="BX431" s="297">
        <f t="shared" si="133"/>
        <v>0.43</v>
      </c>
      <c r="BY431">
        <f t="shared" si="134"/>
        <v>0</v>
      </c>
      <c r="BZ431" s="303">
        <f t="shared" si="135"/>
        <v>0</v>
      </c>
      <c r="CB431" s="298">
        <v>0.6</v>
      </c>
      <c r="CC431" s="298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5" hidden="1" customHeight="1" x14ac:dyDescent="0.3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8"/>
        <v>62</v>
      </c>
      <c r="BK432" s="135" t="str">
        <f t="shared" si="130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1"/>
        <v>0</v>
      </c>
      <c r="BV432" s="299">
        <f t="shared" si="132"/>
        <v>1</v>
      </c>
      <c r="BW432" s="318">
        <v>0</v>
      </c>
      <c r="BX432" s="297">
        <f t="shared" si="133"/>
        <v>0.43</v>
      </c>
      <c r="BY432">
        <f t="shared" si="134"/>
        <v>0</v>
      </c>
      <c r="BZ432" s="303">
        <f t="shared" si="135"/>
        <v>0</v>
      </c>
      <c r="CB432" s="298">
        <v>0.6</v>
      </c>
      <c r="CC432" s="298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5" hidden="1" customHeight="1" x14ac:dyDescent="0.3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8"/>
        <v>63</v>
      </c>
      <c r="BK433" s="135" t="str">
        <f t="shared" si="130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1"/>
        <v>0</v>
      </c>
      <c r="BV433" s="299">
        <f t="shared" si="132"/>
        <v>1</v>
      </c>
      <c r="BW433" s="318">
        <v>0</v>
      </c>
      <c r="BX433" s="297">
        <f t="shared" si="133"/>
        <v>0.43</v>
      </c>
      <c r="BY433">
        <f t="shared" si="134"/>
        <v>0</v>
      </c>
      <c r="BZ433" s="303">
        <f t="shared" si="135"/>
        <v>0</v>
      </c>
      <c r="CB433" s="298">
        <v>0.6</v>
      </c>
      <c r="CC433" s="298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5" hidden="1" customHeight="1" x14ac:dyDescent="0.3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8"/>
        <v>64</v>
      </c>
      <c r="BK434" s="135" t="str">
        <f t="shared" si="130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1"/>
        <v>0</v>
      </c>
      <c r="BV434" s="299">
        <f t="shared" si="132"/>
        <v>1</v>
      </c>
      <c r="BW434" s="318">
        <v>0</v>
      </c>
      <c r="BX434" s="297">
        <f t="shared" si="133"/>
        <v>0.43</v>
      </c>
      <c r="BY434">
        <f t="shared" si="134"/>
        <v>0</v>
      </c>
      <c r="BZ434" s="303">
        <f t="shared" si="135"/>
        <v>0</v>
      </c>
      <c r="CB434" s="298">
        <v>0.6</v>
      </c>
      <c r="CC434" s="298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5" hidden="1" customHeight="1" x14ac:dyDescent="0.3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8"/>
        <v>65</v>
      </c>
      <c r="BK435" s="135" t="str">
        <f t="shared" si="130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1"/>
        <v>0</v>
      </c>
      <c r="BV435" s="299">
        <f t="shared" si="132"/>
        <v>1</v>
      </c>
      <c r="BW435" s="318">
        <v>0</v>
      </c>
      <c r="BX435" s="297">
        <f t="shared" si="133"/>
        <v>0.43</v>
      </c>
      <c r="BY435">
        <f t="shared" si="134"/>
        <v>0</v>
      </c>
      <c r="BZ435" s="303">
        <f t="shared" si="135"/>
        <v>0</v>
      </c>
      <c r="CB435" s="298">
        <v>0.6</v>
      </c>
      <c r="CC435" s="298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5" hidden="1" customHeight="1" x14ac:dyDescent="0.3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8"/>
        <v>66</v>
      </c>
      <c r="BK436" s="135" t="str">
        <f t="shared" si="130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1"/>
        <v>0</v>
      </c>
      <c r="BV436" s="299">
        <f t="shared" si="132"/>
        <v>1</v>
      </c>
      <c r="BW436" s="318">
        <v>0</v>
      </c>
      <c r="BX436" s="297">
        <f t="shared" si="133"/>
        <v>0.43</v>
      </c>
      <c r="BY436">
        <f t="shared" si="134"/>
        <v>0</v>
      </c>
      <c r="BZ436" s="303">
        <f t="shared" si="135"/>
        <v>0</v>
      </c>
      <c r="CB436" s="298">
        <v>0.6</v>
      </c>
      <c r="CC436" s="298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5" hidden="1" customHeight="1" x14ac:dyDescent="0.3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8"/>
        <v>67</v>
      </c>
      <c r="BK437" s="135" t="str">
        <f t="shared" si="130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1"/>
        <v>0</v>
      </c>
      <c r="BV437" s="299">
        <f t="shared" si="132"/>
        <v>1</v>
      </c>
      <c r="BW437" s="318">
        <v>0</v>
      </c>
      <c r="BX437" s="297">
        <f t="shared" si="133"/>
        <v>0.43</v>
      </c>
      <c r="BY437">
        <f t="shared" si="134"/>
        <v>0</v>
      </c>
      <c r="BZ437" s="303">
        <f t="shared" si="135"/>
        <v>0</v>
      </c>
      <c r="CB437" s="298">
        <v>0.6</v>
      </c>
      <c r="CC437" s="298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5" hidden="1" customHeight="1" x14ac:dyDescent="0.3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8"/>
        <v>68</v>
      </c>
      <c r="BK438" s="135" t="str">
        <f t="shared" si="130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1"/>
        <v>0</v>
      </c>
      <c r="BV438" s="299">
        <f t="shared" si="132"/>
        <v>1</v>
      </c>
      <c r="BW438" s="318">
        <v>0</v>
      </c>
      <c r="BX438" s="297">
        <f t="shared" si="133"/>
        <v>0.43</v>
      </c>
      <c r="BY438">
        <f t="shared" si="134"/>
        <v>0</v>
      </c>
      <c r="BZ438" s="303">
        <f t="shared" si="135"/>
        <v>0</v>
      </c>
      <c r="CB438" s="298">
        <v>0.6</v>
      </c>
      <c r="CC438" s="298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5" hidden="1" customHeight="1" x14ac:dyDescent="0.3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8"/>
        <v>69</v>
      </c>
      <c r="BK439" s="135" t="str">
        <f t="shared" si="130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1"/>
        <v>0</v>
      </c>
      <c r="BV439" s="299">
        <f t="shared" si="132"/>
        <v>1</v>
      </c>
      <c r="BW439" s="318">
        <v>0</v>
      </c>
      <c r="BX439" s="297">
        <f t="shared" si="133"/>
        <v>0.43</v>
      </c>
      <c r="BY439">
        <f t="shared" si="134"/>
        <v>0</v>
      </c>
      <c r="BZ439" s="303">
        <f t="shared" si="135"/>
        <v>0</v>
      </c>
      <c r="CB439" s="298">
        <v>0.6</v>
      </c>
      <c r="CC439" s="298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5" hidden="1" customHeight="1" x14ac:dyDescent="0.3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8"/>
        <v>69</v>
      </c>
      <c r="BK440" s="135" t="str">
        <f t="shared" si="130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1"/>
        <v>0</v>
      </c>
      <c r="BV440" s="299">
        <f t="shared" si="132"/>
        <v>1</v>
      </c>
      <c r="BW440" s="318">
        <v>0</v>
      </c>
      <c r="BX440" s="297">
        <f t="shared" si="133"/>
        <v>0.43</v>
      </c>
      <c r="BY440">
        <f t="shared" si="134"/>
        <v>0</v>
      </c>
      <c r="BZ440" s="303">
        <f t="shared" si="135"/>
        <v>0</v>
      </c>
      <c r="CB440" s="298">
        <v>0.6</v>
      </c>
      <c r="CC440" s="298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5" hidden="1" customHeight="1" x14ac:dyDescent="0.3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8"/>
        <v>70</v>
      </c>
      <c r="BK441" s="135" t="str">
        <f t="shared" si="130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1"/>
        <v>0</v>
      </c>
      <c r="BV441" s="299">
        <f t="shared" si="132"/>
        <v>1</v>
      </c>
      <c r="BW441" s="318">
        <v>0</v>
      </c>
      <c r="BX441" s="297">
        <f t="shared" si="133"/>
        <v>0.43</v>
      </c>
      <c r="BY441">
        <f t="shared" si="134"/>
        <v>0</v>
      </c>
      <c r="BZ441" s="303">
        <f t="shared" si="135"/>
        <v>0</v>
      </c>
      <c r="CB441" s="298">
        <v>0.6</v>
      </c>
      <c r="CC441" s="298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5" hidden="1" customHeight="1" x14ac:dyDescent="0.3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8"/>
        <v>71</v>
      </c>
      <c r="BK442" s="135" t="str">
        <f t="shared" si="130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1"/>
        <v>0</v>
      </c>
      <c r="BV442" s="299">
        <f t="shared" si="132"/>
        <v>1</v>
      </c>
      <c r="BW442" s="318">
        <v>0</v>
      </c>
      <c r="BX442" s="297">
        <f t="shared" si="133"/>
        <v>0.43</v>
      </c>
      <c r="BY442">
        <f t="shared" si="134"/>
        <v>0</v>
      </c>
      <c r="BZ442" s="303">
        <f t="shared" si="135"/>
        <v>0</v>
      </c>
      <c r="CB442" s="298">
        <v>0.6</v>
      </c>
      <c r="CC442" s="298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5" hidden="1" customHeight="1" x14ac:dyDescent="0.3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8"/>
        <v>72</v>
      </c>
      <c r="BK443" s="135" t="str">
        <f t="shared" si="130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1"/>
        <v>0</v>
      </c>
      <c r="BV443" s="299">
        <f t="shared" si="132"/>
        <v>1</v>
      </c>
      <c r="BW443" s="318">
        <v>0</v>
      </c>
      <c r="BX443" s="297">
        <f t="shared" si="133"/>
        <v>0.43</v>
      </c>
      <c r="BY443">
        <f t="shared" si="134"/>
        <v>0</v>
      </c>
      <c r="BZ443" s="303">
        <f t="shared" si="135"/>
        <v>0</v>
      </c>
      <c r="CB443" s="298">
        <v>0.6</v>
      </c>
      <c r="CC443" s="298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5" hidden="1" customHeight="1" x14ac:dyDescent="0.3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8"/>
        <v>73</v>
      </c>
      <c r="BK444" s="135" t="str">
        <f t="shared" si="130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1"/>
        <v>0</v>
      </c>
      <c r="BV444" s="299">
        <f t="shared" si="132"/>
        <v>1</v>
      </c>
      <c r="BW444" s="318">
        <v>0</v>
      </c>
      <c r="BX444" s="297">
        <f t="shared" si="133"/>
        <v>0.43</v>
      </c>
      <c r="BY444">
        <f t="shared" si="134"/>
        <v>0</v>
      </c>
      <c r="BZ444" s="303">
        <f t="shared" si="135"/>
        <v>0</v>
      </c>
      <c r="CB444" s="298">
        <v>0.6</v>
      </c>
      <c r="CC444" s="298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5" hidden="1" customHeight="1" x14ac:dyDescent="0.3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8"/>
        <v>74</v>
      </c>
      <c r="BK445" s="135" t="str">
        <f t="shared" si="130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1"/>
        <v>0</v>
      </c>
      <c r="BV445" s="299">
        <f t="shared" si="132"/>
        <v>1</v>
      </c>
      <c r="BW445" s="318">
        <v>0</v>
      </c>
      <c r="BX445" s="297">
        <f t="shared" si="133"/>
        <v>0.43</v>
      </c>
      <c r="BY445">
        <f t="shared" si="134"/>
        <v>0</v>
      </c>
      <c r="BZ445" s="303">
        <f t="shared" si="135"/>
        <v>0</v>
      </c>
      <c r="CB445" s="298">
        <v>0.6</v>
      </c>
      <c r="CC445" s="298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5" hidden="1" customHeight="1" x14ac:dyDescent="0.3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8"/>
        <v>75</v>
      </c>
      <c r="BK446" s="135" t="str">
        <f t="shared" si="130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1"/>
        <v>0</v>
      </c>
      <c r="BV446" s="299">
        <f t="shared" si="132"/>
        <v>1</v>
      </c>
      <c r="BW446" s="318">
        <v>0</v>
      </c>
      <c r="BX446" s="297">
        <f t="shared" si="133"/>
        <v>0.43</v>
      </c>
      <c r="BY446">
        <f t="shared" si="134"/>
        <v>0</v>
      </c>
      <c r="BZ446" s="303">
        <f t="shared" si="135"/>
        <v>0</v>
      </c>
      <c r="CB446" s="298">
        <v>0.6</v>
      </c>
      <c r="CC446" s="298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5" hidden="1" customHeight="1" x14ac:dyDescent="0.3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8"/>
        <v>76</v>
      </c>
      <c r="BK447" s="135" t="str">
        <f t="shared" si="130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1"/>
        <v>0</v>
      </c>
      <c r="BV447" s="299">
        <f t="shared" si="132"/>
        <v>1</v>
      </c>
      <c r="BW447" s="318">
        <v>0</v>
      </c>
      <c r="BX447" s="297">
        <f t="shared" si="133"/>
        <v>0.43</v>
      </c>
      <c r="BY447">
        <f t="shared" si="134"/>
        <v>0</v>
      </c>
      <c r="BZ447" s="303">
        <f t="shared" si="135"/>
        <v>0</v>
      </c>
      <c r="CB447" s="298">
        <v>0.6</v>
      </c>
      <c r="CC447" s="298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5" hidden="1" customHeight="1" x14ac:dyDescent="0.3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8"/>
        <v>77</v>
      </c>
      <c r="BK448" s="135" t="str">
        <f t="shared" si="130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1"/>
        <v>0</v>
      </c>
      <c r="BV448" s="299">
        <f t="shared" si="132"/>
        <v>1</v>
      </c>
      <c r="BW448" s="318">
        <v>0</v>
      </c>
      <c r="BX448" s="297">
        <f t="shared" si="133"/>
        <v>0.43</v>
      </c>
      <c r="BY448">
        <f t="shared" si="134"/>
        <v>0</v>
      </c>
      <c r="BZ448" s="303">
        <f t="shared" si="135"/>
        <v>0</v>
      </c>
      <c r="CB448" s="298">
        <v>0.6</v>
      </c>
      <c r="CC448" s="298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5" hidden="1" customHeight="1" x14ac:dyDescent="0.3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8"/>
        <v>78</v>
      </c>
      <c r="BK449" s="135" t="str">
        <f t="shared" si="130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1"/>
        <v>0</v>
      </c>
      <c r="BV449" s="299">
        <f t="shared" si="132"/>
        <v>1</v>
      </c>
      <c r="BW449" s="318">
        <v>0</v>
      </c>
      <c r="BX449" s="297">
        <f t="shared" si="133"/>
        <v>0.43</v>
      </c>
      <c r="BY449">
        <f t="shared" si="134"/>
        <v>0</v>
      </c>
      <c r="BZ449" s="303">
        <f t="shared" si="135"/>
        <v>0</v>
      </c>
      <c r="CB449" s="298">
        <v>0.6</v>
      </c>
      <c r="CC449" s="298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5" hidden="1" customHeight="1" x14ac:dyDescent="0.3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8"/>
        <v>79</v>
      </c>
      <c r="BK450" s="135" t="str">
        <f t="shared" si="130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1"/>
        <v>0</v>
      </c>
      <c r="BV450" s="299">
        <f t="shared" si="132"/>
        <v>1</v>
      </c>
      <c r="BW450" s="318">
        <v>0</v>
      </c>
      <c r="BX450" s="297">
        <f t="shared" si="133"/>
        <v>0.43</v>
      </c>
      <c r="BY450">
        <f t="shared" si="134"/>
        <v>0</v>
      </c>
      <c r="BZ450" s="303">
        <f t="shared" si="135"/>
        <v>0</v>
      </c>
      <c r="CB450" s="298">
        <v>0.6</v>
      </c>
      <c r="CC450" s="298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5" hidden="1" customHeight="1" x14ac:dyDescent="0.3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7">+AC451</f>
        <v>79</v>
      </c>
      <c r="BK451" s="135" t="str">
        <f t="shared" si="130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1"/>
        <v>0</v>
      </c>
      <c r="BV451" s="299">
        <f t="shared" si="132"/>
        <v>1</v>
      </c>
      <c r="BW451" s="318">
        <v>0</v>
      </c>
      <c r="BX451" s="297">
        <f t="shared" si="133"/>
        <v>0.43</v>
      </c>
      <c r="BY451">
        <f t="shared" si="134"/>
        <v>0</v>
      </c>
      <c r="BZ451" s="303">
        <f t="shared" si="135"/>
        <v>0</v>
      </c>
      <c r="CB451" s="298">
        <v>0.6</v>
      </c>
      <c r="CC451" s="298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5" hidden="1" customHeight="1" x14ac:dyDescent="0.3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7"/>
        <v>25</v>
      </c>
      <c r="BK452" s="135" t="str">
        <f t="shared" ref="BK452:BK515" si="149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0">IF(BT452="Résineux",0%,100%)</f>
        <v>0</v>
      </c>
      <c r="BV452" s="299">
        <f t="shared" ref="BV452:BV515" si="151">+IF(BT452="Résineux",100%,0%)</f>
        <v>1</v>
      </c>
      <c r="BW452" s="318">
        <v>0</v>
      </c>
      <c r="BX452" s="297">
        <f t="shared" ref="BX452:BX515" si="152">+IF(BV452&lt;&gt;0,0.43,0.25)</f>
        <v>0.43</v>
      </c>
      <c r="BY452">
        <f>+IF(BJ452&lt;=30,AV452*BX452,0)</f>
        <v>0</v>
      </c>
      <c r="BZ452" s="303">
        <f t="shared" ref="BZ452:BZ515" si="153">+IF(BJ452&gt;=31,0,BY452+BZ451)</f>
        <v>0</v>
      </c>
      <c r="CB452" s="298">
        <v>0.6</v>
      </c>
      <c r="CC452" s="298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5" hidden="1" customHeight="1" x14ac:dyDescent="0.3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7"/>
        <v>25</v>
      </c>
      <c r="BK453" s="135" t="str">
        <f t="shared" si="149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0"/>
        <v>0</v>
      </c>
      <c r="BV453" s="299">
        <f t="shared" si="151"/>
        <v>1</v>
      </c>
      <c r="BW453" s="318">
        <v>0</v>
      </c>
      <c r="BX453" s="297">
        <f t="shared" si="152"/>
        <v>0.43</v>
      </c>
      <c r="BY453">
        <f t="shared" ref="BY453:BY515" si="164">+IF(BJ453&lt;=30,AV453*BX453,0)</f>
        <v>28.17215750536975</v>
      </c>
      <c r="BZ453" s="303">
        <f t="shared" si="153"/>
        <v>28.17215750536975</v>
      </c>
      <c r="CB453" s="298">
        <v>0.6</v>
      </c>
      <c r="CC453" s="298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5" hidden="1" customHeight="1" x14ac:dyDescent="0.3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7"/>
        <v>30</v>
      </c>
      <c r="BK454" s="135" t="str">
        <f t="shared" si="149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0"/>
        <v>0</v>
      </c>
      <c r="BV454" s="299">
        <f t="shared" si="151"/>
        <v>1</v>
      </c>
      <c r="BW454" s="318">
        <v>0</v>
      </c>
      <c r="BX454" s="297">
        <f t="shared" si="152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5" hidden="1" customHeight="1" x14ac:dyDescent="0.3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7"/>
        <v>30</v>
      </c>
      <c r="BK455" s="135" t="str">
        <f t="shared" si="149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0"/>
        <v>0</v>
      </c>
      <c r="BV455" s="299">
        <f t="shared" si="151"/>
        <v>1</v>
      </c>
      <c r="BW455" s="318">
        <v>0</v>
      </c>
      <c r="BX455" s="297">
        <f t="shared" si="152"/>
        <v>0.43</v>
      </c>
      <c r="BY455">
        <f t="shared" si="164"/>
        <v>29.151043043584814</v>
      </c>
      <c r="BZ455" s="303">
        <f t="shared" si="153"/>
        <v>57.32320054895456</v>
      </c>
      <c r="CB455" s="298">
        <v>0.6</v>
      </c>
      <c r="CC455" s="298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5" hidden="1" customHeight="1" x14ac:dyDescent="0.3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7"/>
        <v>36</v>
      </c>
      <c r="BK456" s="135" t="str">
        <f t="shared" si="149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0"/>
        <v>0</v>
      </c>
      <c r="BV456" s="299">
        <f t="shared" si="151"/>
        <v>1</v>
      </c>
      <c r="BW456" s="318">
        <v>0</v>
      </c>
      <c r="BX456" s="297">
        <f t="shared" si="152"/>
        <v>0.43</v>
      </c>
      <c r="BY456">
        <f t="shared" si="164"/>
        <v>0</v>
      </c>
      <c r="BZ456" s="303">
        <f t="shared" si="153"/>
        <v>0</v>
      </c>
      <c r="CB456" s="298">
        <v>0.6</v>
      </c>
      <c r="CC456" s="298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5" hidden="1" customHeight="1" x14ac:dyDescent="0.3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7"/>
        <v>36</v>
      </c>
      <c r="BK457" s="135" t="str">
        <f t="shared" si="149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0"/>
        <v>0</v>
      </c>
      <c r="BV457" s="299">
        <f t="shared" si="151"/>
        <v>1</v>
      </c>
      <c r="BW457" s="318">
        <v>0</v>
      </c>
      <c r="BX457" s="297">
        <f t="shared" si="152"/>
        <v>0.43</v>
      </c>
      <c r="BY457">
        <f t="shared" si="164"/>
        <v>0</v>
      </c>
      <c r="BZ457" s="303">
        <f t="shared" si="153"/>
        <v>0</v>
      </c>
      <c r="CB457" s="298">
        <v>0.6</v>
      </c>
      <c r="CC457" s="298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5" hidden="1" customHeight="1" x14ac:dyDescent="0.3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7"/>
        <v>42</v>
      </c>
      <c r="BK458" s="135" t="str">
        <f t="shared" si="149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0"/>
        <v>0</v>
      </c>
      <c r="BV458" s="299">
        <f t="shared" si="151"/>
        <v>1</v>
      </c>
      <c r="BW458" s="318">
        <v>0</v>
      </c>
      <c r="BX458" s="297">
        <f t="shared" si="152"/>
        <v>0.43</v>
      </c>
      <c r="BY458">
        <f t="shared" si="164"/>
        <v>0</v>
      </c>
      <c r="BZ458" s="303">
        <f t="shared" si="153"/>
        <v>0</v>
      </c>
      <c r="CB458" s="298">
        <v>0.6</v>
      </c>
      <c r="CC458" s="298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5" hidden="1" customHeight="1" x14ac:dyDescent="0.3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7"/>
        <v>42</v>
      </c>
      <c r="BK459" s="135" t="str">
        <f t="shared" si="149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0"/>
        <v>0</v>
      </c>
      <c r="BV459" s="299">
        <f t="shared" si="151"/>
        <v>1</v>
      </c>
      <c r="BW459" s="318">
        <v>0</v>
      </c>
      <c r="BX459" s="297">
        <f t="shared" si="152"/>
        <v>0.43</v>
      </c>
      <c r="BY459">
        <f t="shared" si="164"/>
        <v>0</v>
      </c>
      <c r="BZ459" s="303">
        <f t="shared" si="153"/>
        <v>0</v>
      </c>
      <c r="CB459" s="298">
        <v>0.6</v>
      </c>
      <c r="CC459" s="298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5" hidden="1" customHeight="1" x14ac:dyDescent="0.3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7"/>
        <v>48</v>
      </c>
      <c r="BK460" s="135" t="str">
        <f t="shared" si="149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0"/>
        <v>0</v>
      </c>
      <c r="BV460" s="299">
        <f t="shared" si="151"/>
        <v>1</v>
      </c>
      <c r="BW460" s="318">
        <v>0</v>
      </c>
      <c r="BX460" s="297">
        <f t="shared" si="152"/>
        <v>0.43</v>
      </c>
      <c r="BY460">
        <f t="shared" si="164"/>
        <v>0</v>
      </c>
      <c r="BZ460" s="303">
        <f t="shared" si="153"/>
        <v>0</v>
      </c>
      <c r="CB460" s="298">
        <v>0.6</v>
      </c>
      <c r="CC460" s="298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5" hidden="1" customHeight="1" x14ac:dyDescent="0.3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7"/>
        <v>48</v>
      </c>
      <c r="BK461" s="135" t="str">
        <f t="shared" si="149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0"/>
        <v>0</v>
      </c>
      <c r="BV461" s="299">
        <f t="shared" si="151"/>
        <v>1</v>
      </c>
      <c r="BW461" s="318">
        <v>0</v>
      </c>
      <c r="BX461" s="297">
        <f t="shared" si="152"/>
        <v>0.43</v>
      </c>
      <c r="BY461">
        <f t="shared" si="164"/>
        <v>0</v>
      </c>
      <c r="BZ461" s="303">
        <f t="shared" si="153"/>
        <v>0</v>
      </c>
      <c r="CB461" s="298">
        <v>0.6</v>
      </c>
      <c r="CC461" s="298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5" hidden="1" customHeight="1" x14ac:dyDescent="0.3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7"/>
        <v>55</v>
      </c>
      <c r="BK462" s="135" t="str">
        <f t="shared" si="149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0"/>
        <v>0</v>
      </c>
      <c r="BV462" s="299">
        <f t="shared" si="151"/>
        <v>1</v>
      </c>
      <c r="BW462" s="318">
        <v>0</v>
      </c>
      <c r="BX462" s="297">
        <f t="shared" si="152"/>
        <v>0.43</v>
      </c>
      <c r="BY462">
        <f t="shared" si="164"/>
        <v>0</v>
      </c>
      <c r="BZ462" s="303">
        <f t="shared" si="153"/>
        <v>0</v>
      </c>
      <c r="CB462" s="298">
        <v>0.6</v>
      </c>
      <c r="CC462" s="298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5" hidden="1" customHeight="1" x14ac:dyDescent="0.3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7"/>
        <v>55</v>
      </c>
      <c r="BK463" s="135" t="str">
        <f t="shared" si="149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0"/>
        <v>0</v>
      </c>
      <c r="BV463" s="299">
        <f t="shared" si="151"/>
        <v>1</v>
      </c>
      <c r="BW463" s="318">
        <v>0</v>
      </c>
      <c r="BX463" s="297">
        <f t="shared" si="152"/>
        <v>0.43</v>
      </c>
      <c r="BY463">
        <f t="shared" si="164"/>
        <v>0</v>
      </c>
      <c r="BZ463" s="303">
        <f t="shared" si="153"/>
        <v>0</v>
      </c>
      <c r="CB463" s="298">
        <v>0.6</v>
      </c>
      <c r="CC463" s="298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5" hidden="1" customHeight="1" x14ac:dyDescent="0.3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7"/>
        <v>62</v>
      </c>
      <c r="BK464" s="135" t="str">
        <f t="shared" si="149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0"/>
        <v>0</v>
      </c>
      <c r="BV464" s="299">
        <f t="shared" si="151"/>
        <v>1</v>
      </c>
      <c r="BW464" s="318">
        <v>0</v>
      </c>
      <c r="BX464" s="297">
        <f t="shared" si="152"/>
        <v>0.43</v>
      </c>
      <c r="BY464">
        <f t="shared" si="164"/>
        <v>0</v>
      </c>
      <c r="BZ464" s="303">
        <f t="shared" si="153"/>
        <v>0</v>
      </c>
      <c r="CB464" s="298">
        <v>0.6</v>
      </c>
      <c r="CC464" s="298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5" hidden="1" customHeight="1" x14ac:dyDescent="0.3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7"/>
        <v>62</v>
      </c>
      <c r="BK465" s="135" t="str">
        <f t="shared" si="149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0"/>
        <v>0</v>
      </c>
      <c r="BV465" s="299">
        <f t="shared" si="151"/>
        <v>1</v>
      </c>
      <c r="BW465" s="318">
        <v>0</v>
      </c>
      <c r="BX465" s="297">
        <f t="shared" si="152"/>
        <v>0.43</v>
      </c>
      <c r="BY465">
        <f t="shared" si="164"/>
        <v>0</v>
      </c>
      <c r="BZ465" s="303">
        <f t="shared" si="153"/>
        <v>0</v>
      </c>
      <c r="CB465" s="298">
        <v>0.6</v>
      </c>
      <c r="CC465" s="298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5" hidden="1" customHeight="1" x14ac:dyDescent="0.3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7"/>
        <v>69</v>
      </c>
      <c r="BK466" s="135" t="str">
        <f t="shared" si="149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0"/>
        <v>0</v>
      </c>
      <c r="BV466" s="299">
        <f t="shared" si="151"/>
        <v>1</v>
      </c>
      <c r="BW466" s="318">
        <v>0</v>
      </c>
      <c r="BX466" s="297">
        <f t="shared" si="152"/>
        <v>0.43</v>
      </c>
      <c r="BY466">
        <f t="shared" si="164"/>
        <v>0</v>
      </c>
      <c r="BZ466" s="303">
        <f t="shared" si="153"/>
        <v>0</v>
      </c>
      <c r="CB466" s="298">
        <v>0.6</v>
      </c>
      <c r="CC466" s="298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5" hidden="1" customHeight="1" x14ac:dyDescent="0.3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7"/>
        <v>69</v>
      </c>
      <c r="BK467" s="135" t="str">
        <f t="shared" si="149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0"/>
        <v>0</v>
      </c>
      <c r="BV467" s="299">
        <f t="shared" si="151"/>
        <v>1</v>
      </c>
      <c r="BW467" s="318">
        <v>0</v>
      </c>
      <c r="BX467" s="297">
        <f t="shared" si="152"/>
        <v>0.43</v>
      </c>
      <c r="BY467">
        <f t="shared" si="164"/>
        <v>0</v>
      </c>
      <c r="BZ467" s="303">
        <f t="shared" si="153"/>
        <v>0</v>
      </c>
      <c r="CB467" s="298">
        <v>0.6</v>
      </c>
      <c r="CC467" s="298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5" hidden="1" customHeight="1" x14ac:dyDescent="0.3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7"/>
        <v>77</v>
      </c>
      <c r="BK468" s="135" t="str">
        <f t="shared" si="149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0"/>
        <v>0</v>
      </c>
      <c r="BV468" s="299">
        <f t="shared" si="151"/>
        <v>1</v>
      </c>
      <c r="BW468" s="318">
        <v>0</v>
      </c>
      <c r="BX468" s="297">
        <f t="shared" si="152"/>
        <v>0.43</v>
      </c>
      <c r="BY468">
        <f t="shared" si="164"/>
        <v>0</v>
      </c>
      <c r="BZ468" s="303">
        <f t="shared" si="153"/>
        <v>0</v>
      </c>
      <c r="CB468" s="298">
        <v>0.6</v>
      </c>
      <c r="CC468" s="298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5" hidden="1" customHeight="1" x14ac:dyDescent="0.3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7"/>
        <v>77</v>
      </c>
      <c r="BK469" s="135" t="str">
        <f t="shared" si="149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0"/>
        <v>0</v>
      </c>
      <c r="BV469" s="299">
        <f t="shared" si="151"/>
        <v>1</v>
      </c>
      <c r="BW469" s="318">
        <v>0</v>
      </c>
      <c r="BX469" s="297">
        <f t="shared" si="152"/>
        <v>0.43</v>
      </c>
      <c r="BY469">
        <f t="shared" si="164"/>
        <v>0</v>
      </c>
      <c r="BZ469" s="303">
        <f t="shared" si="153"/>
        <v>0</v>
      </c>
      <c r="CB469" s="298">
        <v>0.6</v>
      </c>
      <c r="CC469" s="298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5" hidden="1" customHeight="1" x14ac:dyDescent="0.3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7"/>
        <v>25</v>
      </c>
      <c r="BK470" s="135" t="str">
        <f t="shared" si="149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0"/>
        <v>0</v>
      </c>
      <c r="BV470" s="299">
        <f t="shared" si="151"/>
        <v>1</v>
      </c>
      <c r="BW470" s="318">
        <v>0</v>
      </c>
      <c r="BX470" s="297">
        <f t="shared" si="152"/>
        <v>0.43</v>
      </c>
      <c r="BY470">
        <f t="shared" si="164"/>
        <v>0</v>
      </c>
      <c r="BZ470" s="303">
        <f t="shared" si="153"/>
        <v>0</v>
      </c>
      <c r="CB470" s="298">
        <v>0.6</v>
      </c>
      <c r="CC470" s="298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5" hidden="1" customHeight="1" x14ac:dyDescent="0.3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7"/>
        <v>25</v>
      </c>
      <c r="BK471" s="135" t="str">
        <f t="shared" si="149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0"/>
        <v>0</v>
      </c>
      <c r="BV471" s="299">
        <f t="shared" si="151"/>
        <v>1</v>
      </c>
      <c r="BW471" s="318">
        <v>0</v>
      </c>
      <c r="BX471" s="297">
        <f t="shared" si="152"/>
        <v>0.43</v>
      </c>
      <c r="BY471">
        <f t="shared" si="164"/>
        <v>28.17215750536975</v>
      </c>
      <c r="BZ471" s="303">
        <f t="shared" si="153"/>
        <v>28.17215750536975</v>
      </c>
      <c r="CB471" s="298">
        <v>0.6</v>
      </c>
      <c r="CC471" s="298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5" hidden="1" customHeight="1" x14ac:dyDescent="0.3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7"/>
        <v>30</v>
      </c>
      <c r="BK472" s="135" t="str">
        <f t="shared" si="149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0"/>
        <v>0</v>
      </c>
      <c r="BV472" s="299">
        <f t="shared" si="151"/>
        <v>1</v>
      </c>
      <c r="BW472" s="318">
        <v>0</v>
      </c>
      <c r="BX472" s="297">
        <f t="shared" si="152"/>
        <v>0.43</v>
      </c>
      <c r="BY472">
        <f t="shared" si="164"/>
        <v>0</v>
      </c>
      <c r="BZ472" s="303">
        <f t="shared" si="153"/>
        <v>28.17215750536975</v>
      </c>
      <c r="CB472" s="298">
        <v>0.6</v>
      </c>
      <c r="CC472" s="298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5" hidden="1" customHeight="1" x14ac:dyDescent="0.3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7"/>
        <v>30</v>
      </c>
      <c r="BK473" s="135" t="str">
        <f t="shared" si="149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0"/>
        <v>0</v>
      </c>
      <c r="BV473" s="299">
        <f t="shared" si="151"/>
        <v>1</v>
      </c>
      <c r="BW473" s="318">
        <v>0</v>
      </c>
      <c r="BX473" s="297">
        <f t="shared" si="152"/>
        <v>0.43</v>
      </c>
      <c r="BY473">
        <f t="shared" si="164"/>
        <v>29.151043043584814</v>
      </c>
      <c r="BZ473" s="303">
        <f t="shared" si="153"/>
        <v>57.32320054895456</v>
      </c>
      <c r="CB473" s="298">
        <v>0.6</v>
      </c>
      <c r="CC473" s="298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5" hidden="1" customHeight="1" x14ac:dyDescent="0.3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7"/>
        <v>36</v>
      </c>
      <c r="BK474" s="135" t="str">
        <f t="shared" si="149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0"/>
        <v>0</v>
      </c>
      <c r="BV474" s="299">
        <f t="shared" si="151"/>
        <v>1</v>
      </c>
      <c r="BW474" s="318">
        <v>0</v>
      </c>
      <c r="BX474" s="297">
        <f t="shared" si="152"/>
        <v>0.43</v>
      </c>
      <c r="BY474">
        <f t="shared" si="164"/>
        <v>0</v>
      </c>
      <c r="BZ474" s="303">
        <f t="shared" si="153"/>
        <v>0</v>
      </c>
      <c r="CB474" s="298">
        <v>0.6</v>
      </c>
      <c r="CC474" s="298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5" hidden="1" customHeight="1" x14ac:dyDescent="0.3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7"/>
        <v>36</v>
      </c>
      <c r="BK475" s="135" t="str">
        <f t="shared" si="149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0"/>
        <v>0</v>
      </c>
      <c r="BV475" s="299">
        <f t="shared" si="151"/>
        <v>1</v>
      </c>
      <c r="BW475" s="318">
        <v>0</v>
      </c>
      <c r="BX475" s="297">
        <f t="shared" si="152"/>
        <v>0.43</v>
      </c>
      <c r="BY475">
        <f t="shared" si="164"/>
        <v>0</v>
      </c>
      <c r="BZ475" s="303">
        <f t="shared" si="153"/>
        <v>0</v>
      </c>
      <c r="CB475" s="298">
        <v>0.6</v>
      </c>
      <c r="CC475" s="298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5" hidden="1" customHeight="1" x14ac:dyDescent="0.3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7"/>
        <v>42</v>
      </c>
      <c r="BK476" s="135" t="str">
        <f t="shared" si="149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0"/>
        <v>0</v>
      </c>
      <c r="BV476" s="299">
        <f t="shared" si="151"/>
        <v>1</v>
      </c>
      <c r="BW476" s="318">
        <v>0</v>
      </c>
      <c r="BX476" s="297">
        <f t="shared" si="152"/>
        <v>0.43</v>
      </c>
      <c r="BY476">
        <f t="shared" si="164"/>
        <v>0</v>
      </c>
      <c r="BZ476" s="303">
        <f t="shared" si="153"/>
        <v>0</v>
      </c>
      <c r="CB476" s="298">
        <v>0.6</v>
      </c>
      <c r="CC476" s="298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5" hidden="1" customHeight="1" x14ac:dyDescent="0.3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7"/>
        <v>42</v>
      </c>
      <c r="BK477" s="135" t="str">
        <f t="shared" si="149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0"/>
        <v>0</v>
      </c>
      <c r="BV477" s="299">
        <f t="shared" si="151"/>
        <v>1</v>
      </c>
      <c r="BW477" s="318">
        <v>0</v>
      </c>
      <c r="BX477" s="297">
        <f t="shared" si="152"/>
        <v>0.43</v>
      </c>
      <c r="BY477">
        <f t="shared" si="164"/>
        <v>0</v>
      </c>
      <c r="BZ477" s="303">
        <f t="shared" si="153"/>
        <v>0</v>
      </c>
      <c r="CB477" s="298">
        <v>0.6</v>
      </c>
      <c r="CC477" s="298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5" hidden="1" customHeight="1" x14ac:dyDescent="0.3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7"/>
        <v>48</v>
      </c>
      <c r="BK478" s="135" t="str">
        <f t="shared" si="149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0"/>
        <v>0</v>
      </c>
      <c r="BV478" s="299">
        <f t="shared" si="151"/>
        <v>1</v>
      </c>
      <c r="BW478" s="318">
        <v>0</v>
      </c>
      <c r="BX478" s="297">
        <f t="shared" si="152"/>
        <v>0.43</v>
      </c>
      <c r="BY478">
        <f t="shared" si="164"/>
        <v>0</v>
      </c>
      <c r="BZ478" s="303">
        <f t="shared" si="153"/>
        <v>0</v>
      </c>
      <c r="CB478" s="298">
        <v>0.6</v>
      </c>
      <c r="CC478" s="298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5" hidden="1" customHeight="1" x14ac:dyDescent="0.3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7"/>
        <v>48</v>
      </c>
      <c r="BK479" s="135" t="str">
        <f t="shared" si="149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0"/>
        <v>0</v>
      </c>
      <c r="BV479" s="299">
        <f t="shared" si="151"/>
        <v>1</v>
      </c>
      <c r="BW479" s="318">
        <v>0</v>
      </c>
      <c r="BX479" s="297">
        <f t="shared" si="152"/>
        <v>0.43</v>
      </c>
      <c r="BY479">
        <f t="shared" si="164"/>
        <v>0</v>
      </c>
      <c r="BZ479" s="303">
        <f t="shared" si="153"/>
        <v>0</v>
      </c>
      <c r="CB479" s="298">
        <v>0.6</v>
      </c>
      <c r="CC479" s="298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5" hidden="1" customHeight="1" x14ac:dyDescent="0.3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7"/>
        <v>55</v>
      </c>
      <c r="BK480" s="135" t="str">
        <f t="shared" si="149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0"/>
        <v>0</v>
      </c>
      <c r="BV480" s="299">
        <f t="shared" si="151"/>
        <v>1</v>
      </c>
      <c r="BW480" s="318">
        <v>0</v>
      </c>
      <c r="BX480" s="297">
        <f t="shared" si="152"/>
        <v>0.43</v>
      </c>
      <c r="BY480">
        <f t="shared" si="164"/>
        <v>0</v>
      </c>
      <c r="BZ480" s="303">
        <f t="shared" si="153"/>
        <v>0</v>
      </c>
      <c r="CB480" s="298">
        <v>0.6</v>
      </c>
      <c r="CC480" s="298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5" hidden="1" customHeight="1" x14ac:dyDescent="0.3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7"/>
        <v>55</v>
      </c>
      <c r="BK481" s="135" t="str">
        <f t="shared" si="149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0"/>
        <v>0</v>
      </c>
      <c r="BV481" s="299">
        <f t="shared" si="151"/>
        <v>1</v>
      </c>
      <c r="BW481" s="318">
        <v>0</v>
      </c>
      <c r="BX481" s="297">
        <f t="shared" si="152"/>
        <v>0.43</v>
      </c>
      <c r="BY481">
        <f t="shared" si="164"/>
        <v>0</v>
      </c>
      <c r="BZ481" s="303">
        <f t="shared" si="153"/>
        <v>0</v>
      </c>
      <c r="CB481" s="298">
        <v>0.6</v>
      </c>
      <c r="CC481" s="298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5" hidden="1" customHeight="1" x14ac:dyDescent="0.3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7"/>
        <v>17</v>
      </c>
      <c r="BK482" s="135" t="str">
        <f t="shared" si="149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0"/>
        <v>0</v>
      </c>
      <c r="BV482" s="299">
        <f t="shared" si="151"/>
        <v>1</v>
      </c>
      <c r="BW482" s="318">
        <v>0</v>
      </c>
      <c r="BX482" s="297">
        <f t="shared" si="152"/>
        <v>0.43</v>
      </c>
      <c r="BY482">
        <f t="shared" si="164"/>
        <v>0</v>
      </c>
      <c r="BZ482" s="303">
        <f t="shared" si="153"/>
        <v>0</v>
      </c>
      <c r="CB482" s="298">
        <v>0.6</v>
      </c>
      <c r="CC482" s="298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5" hidden="1" customHeight="1" x14ac:dyDescent="0.3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7"/>
        <v>17</v>
      </c>
      <c r="BK483" s="135" t="str">
        <f t="shared" si="149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0"/>
        <v>0</v>
      </c>
      <c r="BV483" s="299">
        <f t="shared" si="151"/>
        <v>1</v>
      </c>
      <c r="BW483" s="318">
        <v>0</v>
      </c>
      <c r="BX483" s="297">
        <f t="shared" si="152"/>
        <v>0.43</v>
      </c>
      <c r="BY483">
        <f t="shared" si="164"/>
        <v>17.513688227847851</v>
      </c>
      <c r="BZ483" s="303">
        <f t="shared" si="153"/>
        <v>17.513688227847851</v>
      </c>
      <c r="CB483" s="298">
        <v>0.6</v>
      </c>
      <c r="CC483" s="298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5" hidden="1" customHeight="1" x14ac:dyDescent="0.3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7"/>
        <v>18</v>
      </c>
      <c r="BK484" s="135" t="str">
        <f t="shared" si="149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0"/>
        <v>0</v>
      </c>
      <c r="BV484" s="299">
        <f t="shared" si="151"/>
        <v>1</v>
      </c>
      <c r="BW484" s="318">
        <v>0</v>
      </c>
      <c r="BX484" s="297">
        <f t="shared" si="152"/>
        <v>0.43</v>
      </c>
      <c r="BY484">
        <f t="shared" si="164"/>
        <v>0</v>
      </c>
      <c r="BZ484" s="303">
        <f t="shared" si="153"/>
        <v>17.513688227847851</v>
      </c>
      <c r="CB484" s="298">
        <v>0.6</v>
      </c>
      <c r="CC484" s="298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5" hidden="1" customHeight="1" x14ac:dyDescent="0.3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7"/>
        <v>19</v>
      </c>
      <c r="BK485" s="135" t="str">
        <f t="shared" si="149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0"/>
        <v>0</v>
      </c>
      <c r="BV485" s="299">
        <f t="shared" si="151"/>
        <v>1</v>
      </c>
      <c r="BW485" s="318">
        <v>0</v>
      </c>
      <c r="BX485" s="297">
        <f t="shared" si="152"/>
        <v>0.43</v>
      </c>
      <c r="BY485">
        <f t="shared" si="164"/>
        <v>0</v>
      </c>
      <c r="BZ485" s="303">
        <f t="shared" si="153"/>
        <v>17.513688227847851</v>
      </c>
      <c r="CB485" s="298">
        <v>0.6</v>
      </c>
      <c r="CC485" s="298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5" hidden="1" customHeight="1" x14ac:dyDescent="0.3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7"/>
        <v>20</v>
      </c>
      <c r="BK486" s="135" t="str">
        <f t="shared" si="149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0"/>
        <v>0</v>
      </c>
      <c r="BV486" s="299">
        <f t="shared" si="151"/>
        <v>1</v>
      </c>
      <c r="BW486" s="318">
        <v>0</v>
      </c>
      <c r="BX486" s="297">
        <f t="shared" si="152"/>
        <v>0.43</v>
      </c>
      <c r="BY486">
        <f t="shared" si="164"/>
        <v>0</v>
      </c>
      <c r="BZ486" s="303">
        <f t="shared" si="153"/>
        <v>17.513688227847851</v>
      </c>
      <c r="CB486" s="298">
        <v>0.6</v>
      </c>
      <c r="CC486" s="298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5" hidden="1" customHeight="1" x14ac:dyDescent="0.3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7"/>
        <v>21</v>
      </c>
      <c r="BK487" s="135" t="str">
        <f t="shared" si="149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0"/>
        <v>0</v>
      </c>
      <c r="BV487" s="299">
        <f t="shared" si="151"/>
        <v>1</v>
      </c>
      <c r="BW487" s="318">
        <v>0</v>
      </c>
      <c r="BX487" s="297">
        <f t="shared" si="152"/>
        <v>0.43</v>
      </c>
      <c r="BY487">
        <f t="shared" si="164"/>
        <v>0</v>
      </c>
      <c r="BZ487" s="303">
        <f t="shared" si="153"/>
        <v>17.513688227847851</v>
      </c>
      <c r="CB487" s="298">
        <v>0.6</v>
      </c>
      <c r="CC487" s="298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5" hidden="1" customHeight="1" x14ac:dyDescent="0.3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7"/>
        <v>22</v>
      </c>
      <c r="BK488" s="135" t="str">
        <f t="shared" si="149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0"/>
        <v>0</v>
      </c>
      <c r="BV488" s="299">
        <f t="shared" si="151"/>
        <v>1</v>
      </c>
      <c r="BW488" s="318">
        <v>0</v>
      </c>
      <c r="BX488" s="297">
        <f t="shared" si="152"/>
        <v>0.43</v>
      </c>
      <c r="BY488">
        <f t="shared" si="164"/>
        <v>0</v>
      </c>
      <c r="BZ488" s="303">
        <f t="shared" si="153"/>
        <v>17.513688227847851</v>
      </c>
      <c r="CB488" s="298">
        <v>0.6</v>
      </c>
      <c r="CC488" s="298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5" hidden="1" customHeight="1" x14ac:dyDescent="0.3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7"/>
        <v>23</v>
      </c>
      <c r="BK489" s="135" t="str">
        <f t="shared" si="149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0"/>
        <v>0</v>
      </c>
      <c r="BV489" s="299">
        <f t="shared" si="151"/>
        <v>1</v>
      </c>
      <c r="BW489" s="318">
        <v>0</v>
      </c>
      <c r="BX489" s="297">
        <f t="shared" si="152"/>
        <v>0.43</v>
      </c>
      <c r="BY489">
        <f t="shared" si="164"/>
        <v>0</v>
      </c>
      <c r="BZ489" s="303">
        <f t="shared" si="153"/>
        <v>17.513688227847851</v>
      </c>
      <c r="CB489" s="298">
        <v>0.6</v>
      </c>
      <c r="CC489" s="298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5" hidden="1" customHeight="1" x14ac:dyDescent="0.3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7"/>
        <v>23</v>
      </c>
      <c r="BK490" s="135" t="str">
        <f t="shared" si="149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0"/>
        <v>0</v>
      </c>
      <c r="BV490" s="299">
        <f t="shared" si="151"/>
        <v>1</v>
      </c>
      <c r="BW490" s="318">
        <v>0</v>
      </c>
      <c r="BX490" s="297">
        <f t="shared" si="152"/>
        <v>0.43</v>
      </c>
      <c r="BY490">
        <f t="shared" si="164"/>
        <v>24.625092087555103</v>
      </c>
      <c r="BZ490" s="303">
        <f t="shared" si="153"/>
        <v>42.138780315402954</v>
      </c>
      <c r="CB490" s="298">
        <v>0.6</v>
      </c>
      <c r="CC490" s="298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5" hidden="1" customHeight="1" x14ac:dyDescent="0.3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7"/>
        <v>24</v>
      </c>
      <c r="BK491" s="135" t="str">
        <f t="shared" si="149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0"/>
        <v>0</v>
      </c>
      <c r="BV491" s="299">
        <f t="shared" si="151"/>
        <v>1</v>
      </c>
      <c r="BW491" s="318">
        <v>0</v>
      </c>
      <c r="BX491" s="297">
        <f t="shared" si="152"/>
        <v>0.43</v>
      </c>
      <c r="BY491">
        <f t="shared" si="164"/>
        <v>0</v>
      </c>
      <c r="BZ491" s="303">
        <f t="shared" si="153"/>
        <v>42.138780315402954</v>
      </c>
      <c r="CB491" s="298">
        <v>0.6</v>
      </c>
      <c r="CC491" s="298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5" hidden="1" customHeight="1" x14ac:dyDescent="0.3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7"/>
        <v>25</v>
      </c>
      <c r="BK492" s="135" t="str">
        <f t="shared" si="149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0"/>
        <v>0</v>
      </c>
      <c r="BV492" s="299">
        <f t="shared" si="151"/>
        <v>1</v>
      </c>
      <c r="BW492" s="318">
        <v>0</v>
      </c>
      <c r="BX492" s="297">
        <f t="shared" si="152"/>
        <v>0.43</v>
      </c>
      <c r="BY492">
        <f t="shared" si="164"/>
        <v>0</v>
      </c>
      <c r="BZ492" s="303">
        <f t="shared" si="153"/>
        <v>42.138780315402954</v>
      </c>
      <c r="CB492" s="298">
        <v>0.6</v>
      </c>
      <c r="CC492" s="298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5" hidden="1" customHeight="1" x14ac:dyDescent="0.3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7"/>
        <v>26</v>
      </c>
      <c r="BK493" s="135" t="str">
        <f t="shared" si="149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0"/>
        <v>0</v>
      </c>
      <c r="BV493" s="299">
        <f t="shared" si="151"/>
        <v>1</v>
      </c>
      <c r="BW493" s="318">
        <v>0</v>
      </c>
      <c r="BX493" s="297">
        <f t="shared" si="152"/>
        <v>0.43</v>
      </c>
      <c r="BY493">
        <f t="shared" si="164"/>
        <v>0</v>
      </c>
      <c r="BZ493" s="303">
        <f t="shared" si="153"/>
        <v>42.138780315402954</v>
      </c>
      <c r="CB493" s="298">
        <v>0.6</v>
      </c>
      <c r="CC493" s="298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5" hidden="1" customHeight="1" x14ac:dyDescent="0.3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7"/>
        <v>27</v>
      </c>
      <c r="BK494" s="135" t="str">
        <f t="shared" si="149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0"/>
        <v>0</v>
      </c>
      <c r="BV494" s="299">
        <f t="shared" si="151"/>
        <v>1</v>
      </c>
      <c r="BW494" s="318">
        <v>0</v>
      </c>
      <c r="BX494" s="297">
        <f t="shared" si="152"/>
        <v>0.43</v>
      </c>
      <c r="BY494">
        <f t="shared" si="164"/>
        <v>0</v>
      </c>
      <c r="BZ494" s="303">
        <f t="shared" si="153"/>
        <v>42.138780315402954</v>
      </c>
      <c r="CB494" s="298">
        <v>0.6</v>
      </c>
      <c r="CC494" s="298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5" hidden="1" customHeight="1" x14ac:dyDescent="0.3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7"/>
        <v>28</v>
      </c>
      <c r="BK495" s="135" t="str">
        <f t="shared" si="149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0"/>
        <v>0</v>
      </c>
      <c r="BV495" s="299">
        <f t="shared" si="151"/>
        <v>1</v>
      </c>
      <c r="BW495" s="318">
        <v>0</v>
      </c>
      <c r="BX495" s="297">
        <f t="shared" si="152"/>
        <v>0.43</v>
      </c>
      <c r="BY495">
        <f t="shared" si="164"/>
        <v>0</v>
      </c>
      <c r="BZ495" s="303">
        <f t="shared" si="153"/>
        <v>42.138780315402954</v>
      </c>
      <c r="CB495" s="298">
        <v>0.6</v>
      </c>
      <c r="CC495" s="298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5" hidden="1" customHeight="1" x14ac:dyDescent="0.3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7"/>
        <v>29</v>
      </c>
      <c r="BK496" s="135" t="str">
        <f t="shared" si="149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0"/>
        <v>0</v>
      </c>
      <c r="BV496" s="299">
        <f t="shared" si="151"/>
        <v>1</v>
      </c>
      <c r="BW496" s="318">
        <v>0</v>
      </c>
      <c r="BX496" s="297">
        <f t="shared" si="152"/>
        <v>0.43</v>
      </c>
      <c r="BY496">
        <f t="shared" si="164"/>
        <v>0</v>
      </c>
      <c r="BZ496" s="303">
        <f t="shared" si="153"/>
        <v>42.138780315402954</v>
      </c>
      <c r="CB496" s="298">
        <v>0.6</v>
      </c>
      <c r="CC496" s="298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5" hidden="1" customHeight="1" x14ac:dyDescent="0.3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7"/>
        <v>29</v>
      </c>
      <c r="BK497" s="135" t="str">
        <f t="shared" si="149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0"/>
        <v>0</v>
      </c>
      <c r="BV497" s="299">
        <f t="shared" si="151"/>
        <v>1</v>
      </c>
      <c r="BW497" s="318">
        <v>0</v>
      </c>
      <c r="BX497" s="297">
        <f t="shared" si="152"/>
        <v>0.43</v>
      </c>
      <c r="BY497">
        <f t="shared" si="164"/>
        <v>22.970625330006126</v>
      </c>
      <c r="BZ497" s="303">
        <f t="shared" si="153"/>
        <v>65.109405645409083</v>
      </c>
      <c r="CB497" s="298">
        <v>0.6</v>
      </c>
      <c r="CC497" s="298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5" hidden="1" customHeight="1" x14ac:dyDescent="0.3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7"/>
        <v>30</v>
      </c>
      <c r="BK498" s="135" t="str">
        <f t="shared" si="149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0"/>
        <v>0</v>
      </c>
      <c r="BV498" s="299">
        <f t="shared" si="151"/>
        <v>1</v>
      </c>
      <c r="BW498" s="318">
        <v>0</v>
      </c>
      <c r="BX498" s="297">
        <f t="shared" si="152"/>
        <v>0.43</v>
      </c>
      <c r="BY498">
        <f t="shared" si="164"/>
        <v>0</v>
      </c>
      <c r="BZ498" s="303">
        <f t="shared" si="153"/>
        <v>65.109405645409083</v>
      </c>
      <c r="CB498" s="298">
        <v>0.6</v>
      </c>
      <c r="CC498" s="298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5" hidden="1" customHeight="1" x14ac:dyDescent="0.3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7"/>
        <v>31</v>
      </c>
      <c r="BK499" s="135" t="str">
        <f t="shared" si="149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0"/>
        <v>0</v>
      </c>
      <c r="BV499" s="299">
        <f t="shared" si="151"/>
        <v>1</v>
      </c>
      <c r="BW499" s="318">
        <v>0</v>
      </c>
      <c r="BX499" s="297">
        <f t="shared" si="152"/>
        <v>0.43</v>
      </c>
      <c r="BY499">
        <f t="shared" si="164"/>
        <v>0</v>
      </c>
      <c r="BZ499" s="303">
        <f t="shared" si="153"/>
        <v>0</v>
      </c>
      <c r="CB499" s="298">
        <v>0.6</v>
      </c>
      <c r="CC499" s="298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5" hidden="1" customHeight="1" x14ac:dyDescent="0.3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7"/>
        <v>32</v>
      </c>
      <c r="BK500" s="135" t="str">
        <f t="shared" si="149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0"/>
        <v>0</v>
      </c>
      <c r="BV500" s="299">
        <f t="shared" si="151"/>
        <v>1</v>
      </c>
      <c r="BW500" s="318">
        <v>0</v>
      </c>
      <c r="BX500" s="297">
        <f t="shared" si="152"/>
        <v>0.43</v>
      </c>
      <c r="BY500">
        <f t="shared" si="164"/>
        <v>0</v>
      </c>
      <c r="BZ500" s="303">
        <f t="shared" si="153"/>
        <v>0</v>
      </c>
      <c r="CB500" s="298">
        <v>0.6</v>
      </c>
      <c r="CC500" s="298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5" hidden="1" customHeight="1" x14ac:dyDescent="0.3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7"/>
        <v>33</v>
      </c>
      <c r="BK501" s="135" t="str">
        <f t="shared" si="149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0"/>
        <v>0</v>
      </c>
      <c r="BV501" s="299">
        <f t="shared" si="151"/>
        <v>1</v>
      </c>
      <c r="BW501" s="318">
        <v>0</v>
      </c>
      <c r="BX501" s="297">
        <f t="shared" si="152"/>
        <v>0.43</v>
      </c>
      <c r="BY501">
        <f t="shared" si="164"/>
        <v>0</v>
      </c>
      <c r="BZ501" s="303">
        <f t="shared" si="153"/>
        <v>0</v>
      </c>
      <c r="CB501" s="298">
        <v>0.6</v>
      </c>
      <c r="CC501" s="298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5" hidden="1" customHeight="1" x14ac:dyDescent="0.3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7"/>
        <v>34</v>
      </c>
      <c r="BK502" s="135" t="str">
        <f t="shared" si="149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0"/>
        <v>0</v>
      </c>
      <c r="BV502" s="299">
        <f t="shared" si="151"/>
        <v>1</v>
      </c>
      <c r="BW502" s="318">
        <v>0</v>
      </c>
      <c r="BX502" s="297">
        <f t="shared" si="152"/>
        <v>0.43</v>
      </c>
      <c r="BY502">
        <f t="shared" si="164"/>
        <v>0</v>
      </c>
      <c r="BZ502" s="303">
        <f t="shared" si="153"/>
        <v>0</v>
      </c>
      <c r="CB502" s="298">
        <v>0.6</v>
      </c>
      <c r="CC502" s="298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5" hidden="1" customHeight="1" x14ac:dyDescent="0.3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7"/>
        <v>35</v>
      </c>
      <c r="BK503" s="135" t="str">
        <f t="shared" si="149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0"/>
        <v>0</v>
      </c>
      <c r="BV503" s="299">
        <f t="shared" si="151"/>
        <v>1</v>
      </c>
      <c r="BW503" s="318">
        <v>0</v>
      </c>
      <c r="BX503" s="297">
        <f t="shared" si="152"/>
        <v>0.43</v>
      </c>
      <c r="BY503">
        <f t="shared" si="164"/>
        <v>0</v>
      </c>
      <c r="BZ503" s="303">
        <f t="shared" si="153"/>
        <v>0</v>
      </c>
      <c r="CB503" s="298">
        <v>0.6</v>
      </c>
      <c r="CC503" s="298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5" hidden="1" customHeight="1" x14ac:dyDescent="0.3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7"/>
        <v>36</v>
      </c>
      <c r="BK504" s="135" t="str">
        <f t="shared" si="149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0"/>
        <v>0</v>
      </c>
      <c r="BV504" s="299">
        <f t="shared" si="151"/>
        <v>1</v>
      </c>
      <c r="BW504" s="318">
        <v>0</v>
      </c>
      <c r="BX504" s="297">
        <f t="shared" si="152"/>
        <v>0.43</v>
      </c>
      <c r="BY504">
        <f t="shared" si="164"/>
        <v>0</v>
      </c>
      <c r="BZ504" s="303">
        <f t="shared" si="153"/>
        <v>0</v>
      </c>
      <c r="CB504" s="298">
        <v>0.6</v>
      </c>
      <c r="CC504" s="298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5" hidden="1" customHeight="1" x14ac:dyDescent="0.3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7"/>
        <v>36</v>
      </c>
      <c r="BK505" s="135" t="str">
        <f t="shared" si="149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0"/>
        <v>0</v>
      </c>
      <c r="BV505" s="299">
        <f t="shared" si="151"/>
        <v>1</v>
      </c>
      <c r="BW505" s="318">
        <v>0</v>
      </c>
      <c r="BX505" s="297">
        <f t="shared" si="152"/>
        <v>0.43</v>
      </c>
      <c r="BY505">
        <f t="shared" si="164"/>
        <v>0</v>
      </c>
      <c r="BZ505" s="303">
        <f t="shared" si="153"/>
        <v>0</v>
      </c>
      <c r="CB505" s="298">
        <v>0.6</v>
      </c>
      <c r="CC505" s="298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5" hidden="1" customHeight="1" x14ac:dyDescent="0.3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7"/>
        <v>37</v>
      </c>
      <c r="BK506" s="135" t="str">
        <f t="shared" si="149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0"/>
        <v>0</v>
      </c>
      <c r="BV506" s="299">
        <f t="shared" si="151"/>
        <v>1</v>
      </c>
      <c r="BW506" s="318">
        <v>0</v>
      </c>
      <c r="BX506" s="297">
        <f t="shared" si="152"/>
        <v>0.43</v>
      </c>
      <c r="BY506">
        <f t="shared" si="164"/>
        <v>0</v>
      </c>
      <c r="BZ506" s="303">
        <f t="shared" si="153"/>
        <v>0</v>
      </c>
      <c r="CB506" s="298">
        <v>0.6</v>
      </c>
      <c r="CC506" s="298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5" hidden="1" customHeight="1" x14ac:dyDescent="0.3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7"/>
        <v>38</v>
      </c>
      <c r="BK507" s="135" t="str">
        <f t="shared" si="149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0"/>
        <v>0</v>
      </c>
      <c r="BV507" s="299">
        <f t="shared" si="151"/>
        <v>1</v>
      </c>
      <c r="BW507" s="318">
        <v>0</v>
      </c>
      <c r="BX507" s="297">
        <f t="shared" si="152"/>
        <v>0.43</v>
      </c>
      <c r="BY507">
        <f t="shared" si="164"/>
        <v>0</v>
      </c>
      <c r="BZ507" s="303">
        <f t="shared" si="153"/>
        <v>0</v>
      </c>
      <c r="CB507" s="298">
        <v>0.6</v>
      </c>
      <c r="CC507" s="298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5" hidden="1" customHeight="1" x14ac:dyDescent="0.3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7"/>
        <v>39</v>
      </c>
      <c r="BK508" s="135" t="str">
        <f t="shared" si="149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0"/>
        <v>0</v>
      </c>
      <c r="BV508" s="299">
        <f t="shared" si="151"/>
        <v>1</v>
      </c>
      <c r="BW508" s="318">
        <v>0</v>
      </c>
      <c r="BX508" s="297">
        <f t="shared" si="152"/>
        <v>0.43</v>
      </c>
      <c r="BY508">
        <f t="shared" si="164"/>
        <v>0</v>
      </c>
      <c r="BZ508" s="303">
        <f t="shared" si="153"/>
        <v>0</v>
      </c>
      <c r="CB508" s="298">
        <v>0.6</v>
      </c>
      <c r="CC508" s="298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5" hidden="1" customHeight="1" x14ac:dyDescent="0.3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7"/>
        <v>40</v>
      </c>
      <c r="BK509" s="135" t="str">
        <f t="shared" si="149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0"/>
        <v>0</v>
      </c>
      <c r="BV509" s="299">
        <f t="shared" si="151"/>
        <v>1</v>
      </c>
      <c r="BW509" s="318">
        <v>0</v>
      </c>
      <c r="BX509" s="297">
        <f t="shared" si="152"/>
        <v>0.43</v>
      </c>
      <c r="BY509">
        <f t="shared" si="164"/>
        <v>0</v>
      </c>
      <c r="BZ509" s="303">
        <f t="shared" si="153"/>
        <v>0</v>
      </c>
      <c r="CB509" s="298">
        <v>0.6</v>
      </c>
      <c r="CC509" s="298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5" hidden="1" customHeight="1" x14ac:dyDescent="0.3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7"/>
        <v>41</v>
      </c>
      <c r="BK510" s="135" t="str">
        <f t="shared" si="149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0"/>
        <v>0</v>
      </c>
      <c r="BV510" s="299">
        <f t="shared" si="151"/>
        <v>1</v>
      </c>
      <c r="BW510" s="318">
        <v>0</v>
      </c>
      <c r="BX510" s="297">
        <f t="shared" si="152"/>
        <v>0.43</v>
      </c>
      <c r="BY510">
        <f t="shared" si="164"/>
        <v>0</v>
      </c>
      <c r="BZ510" s="303">
        <f t="shared" si="153"/>
        <v>0</v>
      </c>
      <c r="CB510" s="298">
        <v>0.6</v>
      </c>
      <c r="CC510" s="298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5" hidden="1" customHeight="1" x14ac:dyDescent="0.3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7"/>
        <v>42</v>
      </c>
      <c r="BK511" s="135" t="str">
        <f t="shared" si="149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0"/>
        <v>0</v>
      </c>
      <c r="BV511" s="299">
        <f t="shared" si="151"/>
        <v>1</v>
      </c>
      <c r="BW511" s="318">
        <v>0</v>
      </c>
      <c r="BX511" s="297">
        <f t="shared" si="152"/>
        <v>0.43</v>
      </c>
      <c r="BY511">
        <f t="shared" si="164"/>
        <v>0</v>
      </c>
      <c r="BZ511" s="303">
        <f t="shared" si="153"/>
        <v>0</v>
      </c>
      <c r="CB511" s="298">
        <v>0.6</v>
      </c>
      <c r="CC511" s="298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5" hidden="1" customHeight="1" x14ac:dyDescent="0.3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7"/>
        <v>43</v>
      </c>
      <c r="BK512" s="135" t="str">
        <f t="shared" si="149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0"/>
        <v>0</v>
      </c>
      <c r="BV512" s="299">
        <f t="shared" si="151"/>
        <v>1</v>
      </c>
      <c r="BW512" s="318">
        <v>0</v>
      </c>
      <c r="BX512" s="297">
        <f t="shared" si="152"/>
        <v>0.43</v>
      </c>
      <c r="BY512">
        <f t="shared" si="164"/>
        <v>0</v>
      </c>
      <c r="BZ512" s="303">
        <f t="shared" si="153"/>
        <v>0</v>
      </c>
      <c r="CB512" s="298">
        <v>0.6</v>
      </c>
      <c r="CC512" s="298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5" hidden="1" customHeight="1" x14ac:dyDescent="0.3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7"/>
        <v>44</v>
      </c>
      <c r="BK513" s="135" t="str">
        <f t="shared" si="149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0"/>
        <v>0</v>
      </c>
      <c r="BV513" s="299">
        <f t="shared" si="151"/>
        <v>1</v>
      </c>
      <c r="BW513" s="318">
        <v>0</v>
      </c>
      <c r="BX513" s="297">
        <f t="shared" si="152"/>
        <v>0.43</v>
      </c>
      <c r="BY513">
        <f t="shared" si="164"/>
        <v>0</v>
      </c>
      <c r="BZ513" s="303">
        <f t="shared" si="153"/>
        <v>0</v>
      </c>
      <c r="CB513" s="298">
        <v>0.6</v>
      </c>
      <c r="CC513" s="298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5" hidden="1" customHeight="1" x14ac:dyDescent="0.3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7"/>
        <v>44</v>
      </c>
      <c r="BK514" s="135" t="str">
        <f t="shared" si="149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0"/>
        <v>0</v>
      </c>
      <c r="BV514" s="299">
        <f t="shared" si="151"/>
        <v>1</v>
      </c>
      <c r="BW514" s="318">
        <v>0</v>
      </c>
      <c r="BX514" s="297">
        <f t="shared" si="152"/>
        <v>0.43</v>
      </c>
      <c r="BY514">
        <f t="shared" si="164"/>
        <v>0</v>
      </c>
      <c r="BZ514" s="303">
        <f t="shared" si="153"/>
        <v>0</v>
      </c>
      <c r="CB514" s="298">
        <v>0.6</v>
      </c>
      <c r="CC514" s="298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5" hidden="1" customHeight="1" x14ac:dyDescent="0.3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6">+AC515</f>
        <v>45</v>
      </c>
      <c r="BK515" s="135" t="str">
        <f t="shared" si="149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0"/>
        <v>0</v>
      </c>
      <c r="BV515" s="299">
        <f t="shared" si="151"/>
        <v>1</v>
      </c>
      <c r="BW515" s="318">
        <v>0</v>
      </c>
      <c r="BX515" s="297">
        <f t="shared" si="152"/>
        <v>0.43</v>
      </c>
      <c r="BY515">
        <f t="shared" si="164"/>
        <v>0</v>
      </c>
      <c r="BZ515" s="303">
        <f t="shared" si="153"/>
        <v>0</v>
      </c>
      <c r="CB515" s="298">
        <v>0.6</v>
      </c>
      <c r="CC515" s="298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5" hidden="1" customHeight="1" x14ac:dyDescent="0.3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6"/>
        <v>46</v>
      </c>
      <c r="BK516" s="135" t="str">
        <f t="shared" ref="BK516:BK579" si="168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69">IF(BT516="Résineux",0%,100%)</f>
        <v>0</v>
      </c>
      <c r="BV516" s="299">
        <f t="shared" ref="BV516:BV579" si="170">+IF(BT516="Résineux",100%,0%)</f>
        <v>1</v>
      </c>
      <c r="BW516" s="318">
        <v>0</v>
      </c>
      <c r="BX516" s="297">
        <f t="shared" ref="BX516:BX579" si="171">+IF(BV516&lt;&gt;0,0.43,0.25)</f>
        <v>0.43</v>
      </c>
      <c r="BY516">
        <f t="shared" ref="BY516:BY579" si="172">+IF(BJ516&lt;=30,AV516*BX516,0)</f>
        <v>0</v>
      </c>
      <c r="BZ516" s="303">
        <f t="shared" ref="BZ516:BZ579" si="173">+IF(BJ516&gt;=31,0,BY516+BZ515)</f>
        <v>0</v>
      </c>
      <c r="CB516" s="298">
        <v>0.6</v>
      </c>
      <c r="CC516" s="298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5" hidden="1" customHeight="1" x14ac:dyDescent="0.3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6"/>
        <v>47</v>
      </c>
      <c r="BK517" s="135" t="str">
        <f t="shared" si="168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69"/>
        <v>0</v>
      </c>
      <c r="BV517" s="299">
        <f t="shared" si="170"/>
        <v>1</v>
      </c>
      <c r="BW517" s="318">
        <v>0</v>
      </c>
      <c r="BX517" s="297">
        <f t="shared" si="171"/>
        <v>0.43</v>
      </c>
      <c r="BY517">
        <f t="shared" si="172"/>
        <v>0</v>
      </c>
      <c r="BZ517" s="303">
        <f t="shared" si="173"/>
        <v>0</v>
      </c>
      <c r="CB517" s="298">
        <v>0.6</v>
      </c>
      <c r="CC517" s="298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5" hidden="1" customHeight="1" x14ac:dyDescent="0.3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6"/>
        <v>48</v>
      </c>
      <c r="BK518" s="135" t="str">
        <f t="shared" si="168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69"/>
        <v>0</v>
      </c>
      <c r="BV518" s="299">
        <f t="shared" si="170"/>
        <v>1</v>
      </c>
      <c r="BW518" s="318">
        <v>0</v>
      </c>
      <c r="BX518" s="297">
        <f t="shared" si="171"/>
        <v>0.43</v>
      </c>
      <c r="BY518">
        <f t="shared" si="172"/>
        <v>0</v>
      </c>
      <c r="BZ518" s="303">
        <f t="shared" si="173"/>
        <v>0</v>
      </c>
      <c r="CB518" s="298">
        <v>0.6</v>
      </c>
      <c r="CC518" s="298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5" hidden="1" customHeight="1" x14ac:dyDescent="0.3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6"/>
        <v>49</v>
      </c>
      <c r="BK519" s="135" t="str">
        <f t="shared" si="168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69"/>
        <v>0</v>
      </c>
      <c r="BV519" s="299">
        <f t="shared" si="170"/>
        <v>1</v>
      </c>
      <c r="BW519" s="318">
        <v>0</v>
      </c>
      <c r="BX519" s="297">
        <f t="shared" si="171"/>
        <v>0.43</v>
      </c>
      <c r="BY519">
        <f t="shared" si="172"/>
        <v>0</v>
      </c>
      <c r="BZ519" s="303">
        <f t="shared" si="173"/>
        <v>0</v>
      </c>
      <c r="CB519" s="298">
        <v>0.6</v>
      </c>
      <c r="CC519" s="298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5" hidden="1" customHeight="1" x14ac:dyDescent="0.3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6"/>
        <v>50</v>
      </c>
      <c r="BK520" s="135" t="str">
        <f t="shared" si="168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69"/>
        <v>0</v>
      </c>
      <c r="BV520" s="299">
        <f t="shared" si="170"/>
        <v>1</v>
      </c>
      <c r="BW520" s="318">
        <v>0</v>
      </c>
      <c r="BX520" s="297">
        <f t="shared" si="171"/>
        <v>0.43</v>
      </c>
      <c r="BY520">
        <f t="shared" si="172"/>
        <v>0</v>
      </c>
      <c r="BZ520" s="303">
        <f t="shared" si="173"/>
        <v>0</v>
      </c>
      <c r="CB520" s="298">
        <v>0.6</v>
      </c>
      <c r="CC520" s="298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5" hidden="1" customHeight="1" x14ac:dyDescent="0.3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6"/>
        <v>51</v>
      </c>
      <c r="BK521" s="135" t="str">
        <f t="shared" si="168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69"/>
        <v>0</v>
      </c>
      <c r="BV521" s="299">
        <f t="shared" si="170"/>
        <v>1</v>
      </c>
      <c r="BW521" s="318">
        <v>0</v>
      </c>
      <c r="BX521" s="297">
        <f t="shared" si="171"/>
        <v>0.43</v>
      </c>
      <c r="BY521">
        <f t="shared" si="172"/>
        <v>0</v>
      </c>
      <c r="BZ521" s="303">
        <f t="shared" si="173"/>
        <v>0</v>
      </c>
      <c r="CB521" s="298">
        <v>0.6</v>
      </c>
      <c r="CC521" s="298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5" hidden="1" customHeight="1" x14ac:dyDescent="0.3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6"/>
        <v>52</v>
      </c>
      <c r="BK522" s="135" t="str">
        <f t="shared" si="168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69"/>
        <v>0</v>
      </c>
      <c r="BV522" s="299">
        <f t="shared" si="170"/>
        <v>1</v>
      </c>
      <c r="BW522" s="318">
        <v>0</v>
      </c>
      <c r="BX522" s="297">
        <f t="shared" si="171"/>
        <v>0.43</v>
      </c>
      <c r="BY522">
        <f t="shared" si="172"/>
        <v>0</v>
      </c>
      <c r="BZ522" s="303">
        <f t="shared" si="173"/>
        <v>0</v>
      </c>
      <c r="CB522" s="298">
        <v>0.6</v>
      </c>
      <c r="CC522" s="298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5" hidden="1" customHeight="1" x14ac:dyDescent="0.3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6"/>
        <v>52</v>
      </c>
      <c r="BK523" s="135" t="str">
        <f t="shared" si="168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69"/>
        <v>0</v>
      </c>
      <c r="BV523" s="299">
        <f t="shared" si="170"/>
        <v>1</v>
      </c>
      <c r="BW523" s="318">
        <v>0</v>
      </c>
      <c r="BX523" s="297">
        <f t="shared" si="171"/>
        <v>0.43</v>
      </c>
      <c r="BY523">
        <f t="shared" si="172"/>
        <v>0</v>
      </c>
      <c r="BZ523" s="303">
        <f t="shared" si="173"/>
        <v>0</v>
      </c>
      <c r="CB523" s="298">
        <v>0.6</v>
      </c>
      <c r="CC523" s="298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5" hidden="1" customHeight="1" x14ac:dyDescent="0.3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6"/>
        <v>53</v>
      </c>
      <c r="BK524" s="135" t="str">
        <f t="shared" si="168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69"/>
        <v>0</v>
      </c>
      <c r="BV524" s="299">
        <f t="shared" si="170"/>
        <v>1</v>
      </c>
      <c r="BW524" s="318">
        <v>0</v>
      </c>
      <c r="BX524" s="297">
        <f t="shared" si="171"/>
        <v>0.43</v>
      </c>
      <c r="BY524">
        <f t="shared" si="172"/>
        <v>0</v>
      </c>
      <c r="BZ524" s="303">
        <f t="shared" si="173"/>
        <v>0</v>
      </c>
      <c r="CB524" s="298">
        <v>0.6</v>
      </c>
      <c r="CC524" s="298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5" hidden="1" customHeight="1" x14ac:dyDescent="0.3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6"/>
        <v>54</v>
      </c>
      <c r="BK525" s="135" t="str">
        <f t="shared" si="168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69"/>
        <v>0</v>
      </c>
      <c r="BV525" s="299">
        <f t="shared" si="170"/>
        <v>1</v>
      </c>
      <c r="BW525" s="318">
        <v>0</v>
      </c>
      <c r="BX525" s="297">
        <f t="shared" si="171"/>
        <v>0.43</v>
      </c>
      <c r="BY525">
        <f t="shared" si="172"/>
        <v>0</v>
      </c>
      <c r="BZ525" s="303">
        <f t="shared" si="173"/>
        <v>0</v>
      </c>
      <c r="CB525" s="298">
        <v>0.6</v>
      </c>
      <c r="CC525" s="298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5" hidden="1" customHeight="1" x14ac:dyDescent="0.3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6"/>
        <v>55</v>
      </c>
      <c r="BK526" s="135" t="str">
        <f t="shared" si="168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69"/>
        <v>0</v>
      </c>
      <c r="BV526" s="299">
        <f t="shared" si="170"/>
        <v>1</v>
      </c>
      <c r="BW526" s="318">
        <v>0</v>
      </c>
      <c r="BX526" s="297">
        <f t="shared" si="171"/>
        <v>0.43</v>
      </c>
      <c r="BY526">
        <f t="shared" si="172"/>
        <v>0</v>
      </c>
      <c r="BZ526" s="303">
        <f t="shared" si="173"/>
        <v>0</v>
      </c>
      <c r="CB526" s="298">
        <v>0.6</v>
      </c>
      <c r="CC526" s="298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5" hidden="1" customHeight="1" x14ac:dyDescent="0.3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6"/>
        <v>56</v>
      </c>
      <c r="BK527" s="135" t="str">
        <f t="shared" si="168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69"/>
        <v>0</v>
      </c>
      <c r="BV527" s="299">
        <f t="shared" si="170"/>
        <v>1</v>
      </c>
      <c r="BW527" s="318">
        <v>0</v>
      </c>
      <c r="BX527" s="297">
        <f t="shared" si="171"/>
        <v>0.43</v>
      </c>
      <c r="BY527">
        <f t="shared" si="172"/>
        <v>0</v>
      </c>
      <c r="BZ527" s="303">
        <f t="shared" si="173"/>
        <v>0</v>
      </c>
      <c r="CB527" s="298">
        <v>0.6</v>
      </c>
      <c r="CC527" s="298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5" hidden="1" customHeight="1" x14ac:dyDescent="0.3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6"/>
        <v>57</v>
      </c>
      <c r="BK528" s="135" t="str">
        <f t="shared" si="168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69"/>
        <v>0</v>
      </c>
      <c r="BV528" s="299">
        <f t="shared" si="170"/>
        <v>1</v>
      </c>
      <c r="BW528" s="318">
        <v>0</v>
      </c>
      <c r="BX528" s="297">
        <f t="shared" si="171"/>
        <v>0.43</v>
      </c>
      <c r="BY528">
        <f t="shared" si="172"/>
        <v>0</v>
      </c>
      <c r="BZ528" s="303">
        <f t="shared" si="173"/>
        <v>0</v>
      </c>
      <c r="CB528" s="298">
        <v>0.6</v>
      </c>
      <c r="CC528" s="298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5" hidden="1" customHeight="1" x14ac:dyDescent="0.3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6"/>
        <v>58</v>
      </c>
      <c r="BK529" s="135" t="str">
        <f t="shared" si="168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69"/>
        <v>0</v>
      </c>
      <c r="BV529" s="299">
        <f t="shared" si="170"/>
        <v>1</v>
      </c>
      <c r="BW529" s="318">
        <v>0</v>
      </c>
      <c r="BX529" s="297">
        <f t="shared" si="171"/>
        <v>0.43</v>
      </c>
      <c r="BY529">
        <f t="shared" si="172"/>
        <v>0</v>
      </c>
      <c r="BZ529" s="303">
        <f t="shared" si="173"/>
        <v>0</v>
      </c>
      <c r="CB529" s="298">
        <v>0.6</v>
      </c>
      <c r="CC529" s="298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5" hidden="1" customHeight="1" x14ac:dyDescent="0.3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6"/>
        <v>59</v>
      </c>
      <c r="BK530" s="135" t="str">
        <f t="shared" si="168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69"/>
        <v>0</v>
      </c>
      <c r="BV530" s="299">
        <f t="shared" si="170"/>
        <v>1</v>
      </c>
      <c r="BW530" s="318">
        <v>0</v>
      </c>
      <c r="BX530" s="297">
        <f t="shared" si="171"/>
        <v>0.43</v>
      </c>
      <c r="BY530">
        <f t="shared" si="172"/>
        <v>0</v>
      </c>
      <c r="BZ530" s="303">
        <f t="shared" si="173"/>
        <v>0</v>
      </c>
      <c r="CB530" s="298">
        <v>0.6</v>
      </c>
      <c r="CC530" s="298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5" hidden="1" customHeight="1" x14ac:dyDescent="0.3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6"/>
        <v>60</v>
      </c>
      <c r="BK531" s="135" t="str">
        <f t="shared" si="168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69"/>
        <v>0</v>
      </c>
      <c r="BV531" s="299">
        <f t="shared" si="170"/>
        <v>1</v>
      </c>
      <c r="BW531" s="318">
        <v>0</v>
      </c>
      <c r="BX531" s="297">
        <f t="shared" si="171"/>
        <v>0.43</v>
      </c>
      <c r="BY531">
        <f t="shared" si="172"/>
        <v>0</v>
      </c>
      <c r="BZ531" s="303">
        <f t="shared" si="173"/>
        <v>0</v>
      </c>
      <c r="CB531" s="298">
        <v>0.6</v>
      </c>
      <c r="CC531" s="298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5" hidden="1" customHeight="1" x14ac:dyDescent="0.3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6"/>
        <v>60</v>
      </c>
      <c r="BK532" s="135" t="str">
        <f t="shared" si="168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69"/>
        <v>0</v>
      </c>
      <c r="BV532" s="299">
        <f t="shared" si="170"/>
        <v>1</v>
      </c>
      <c r="BW532" s="318">
        <v>0</v>
      </c>
      <c r="BX532" s="297">
        <f t="shared" si="171"/>
        <v>0.43</v>
      </c>
      <c r="BY532">
        <f t="shared" si="172"/>
        <v>0</v>
      </c>
      <c r="BZ532" s="303">
        <f t="shared" si="173"/>
        <v>0</v>
      </c>
      <c r="CB532" s="298">
        <v>0.6</v>
      </c>
      <c r="CC532" s="298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5" hidden="1" customHeight="1" x14ac:dyDescent="0.3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6"/>
        <v>14</v>
      </c>
      <c r="BK533" s="135" t="str">
        <f t="shared" si="168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69"/>
        <v>0</v>
      </c>
      <c r="BV533" s="299">
        <f t="shared" si="170"/>
        <v>1</v>
      </c>
      <c r="BW533" s="318">
        <v>0</v>
      </c>
      <c r="BX533" s="297">
        <f t="shared" si="171"/>
        <v>0.43</v>
      </c>
      <c r="BY533">
        <f t="shared" si="172"/>
        <v>0</v>
      </c>
      <c r="BZ533" s="303">
        <f t="shared" si="173"/>
        <v>0</v>
      </c>
      <c r="CB533" s="298">
        <v>0.6</v>
      </c>
      <c r="CC533" s="298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5" hidden="1" customHeight="1" x14ac:dyDescent="0.3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6"/>
        <v>14</v>
      </c>
      <c r="BK534" s="135" t="str">
        <f t="shared" si="168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69"/>
        <v>0</v>
      </c>
      <c r="BV534" s="299">
        <f t="shared" si="170"/>
        <v>1</v>
      </c>
      <c r="BW534" s="318">
        <v>0</v>
      </c>
      <c r="BX534" s="297">
        <f t="shared" si="171"/>
        <v>0.43</v>
      </c>
      <c r="BY534">
        <f t="shared" si="172"/>
        <v>16.378701956515222</v>
      </c>
      <c r="BZ534" s="303">
        <f t="shared" si="173"/>
        <v>16.378701956515222</v>
      </c>
      <c r="CB534" s="298">
        <v>0.6</v>
      </c>
      <c r="CC534" s="298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5" hidden="1" customHeight="1" x14ac:dyDescent="0.3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6"/>
        <v>15</v>
      </c>
      <c r="BK535" s="135" t="str">
        <f t="shared" si="168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69"/>
        <v>0</v>
      </c>
      <c r="BV535" s="299">
        <f t="shared" si="170"/>
        <v>1</v>
      </c>
      <c r="BW535" s="318">
        <v>0</v>
      </c>
      <c r="BX535" s="297">
        <f t="shared" si="171"/>
        <v>0.43</v>
      </c>
      <c r="BY535">
        <f t="shared" si="172"/>
        <v>0</v>
      </c>
      <c r="BZ535" s="303">
        <f t="shared" si="173"/>
        <v>16.378701956515222</v>
      </c>
      <c r="CB535" s="298">
        <v>0.6</v>
      </c>
      <c r="CC535" s="298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5" hidden="1" customHeight="1" x14ac:dyDescent="0.3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6"/>
        <v>16</v>
      </c>
      <c r="BK536" s="135" t="str">
        <f t="shared" si="168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69"/>
        <v>0</v>
      </c>
      <c r="BV536" s="299">
        <f t="shared" si="170"/>
        <v>1</v>
      </c>
      <c r="BW536" s="318">
        <v>0</v>
      </c>
      <c r="BX536" s="297">
        <f t="shared" si="171"/>
        <v>0.43</v>
      </c>
      <c r="BY536">
        <f t="shared" si="172"/>
        <v>0</v>
      </c>
      <c r="BZ536" s="303">
        <f t="shared" si="173"/>
        <v>16.378701956515222</v>
      </c>
      <c r="CB536" s="298">
        <v>0.6</v>
      </c>
      <c r="CC536" s="298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5" hidden="1" customHeight="1" x14ac:dyDescent="0.3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6"/>
        <v>17</v>
      </c>
      <c r="BK537" s="135" t="str">
        <f t="shared" si="168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69"/>
        <v>0</v>
      </c>
      <c r="BV537" s="299">
        <f t="shared" si="170"/>
        <v>1</v>
      </c>
      <c r="BW537" s="318">
        <v>0</v>
      </c>
      <c r="BX537" s="297">
        <f t="shared" si="171"/>
        <v>0.43</v>
      </c>
      <c r="BY537">
        <f t="shared" si="172"/>
        <v>0</v>
      </c>
      <c r="BZ537" s="303">
        <f t="shared" si="173"/>
        <v>16.378701956515222</v>
      </c>
      <c r="CB537" s="298">
        <v>0.6</v>
      </c>
      <c r="CC537" s="298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5" hidden="1" customHeight="1" x14ac:dyDescent="0.3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6"/>
        <v>18</v>
      </c>
      <c r="BK538" s="135" t="str">
        <f t="shared" si="168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69"/>
        <v>0</v>
      </c>
      <c r="BV538" s="299">
        <f t="shared" si="170"/>
        <v>1</v>
      </c>
      <c r="BW538" s="318">
        <v>0</v>
      </c>
      <c r="BX538" s="297">
        <f t="shared" si="171"/>
        <v>0.43</v>
      </c>
      <c r="BY538">
        <f t="shared" si="172"/>
        <v>0</v>
      </c>
      <c r="BZ538" s="303">
        <f t="shared" si="173"/>
        <v>16.378701956515222</v>
      </c>
      <c r="CB538" s="298">
        <v>0.6</v>
      </c>
      <c r="CC538" s="298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5" hidden="1" customHeight="1" x14ac:dyDescent="0.3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6"/>
        <v>19</v>
      </c>
      <c r="BK539" s="135" t="str">
        <f t="shared" si="168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69"/>
        <v>0</v>
      </c>
      <c r="BV539" s="299">
        <f t="shared" si="170"/>
        <v>1</v>
      </c>
      <c r="BW539" s="318">
        <v>0</v>
      </c>
      <c r="BX539" s="297">
        <f t="shared" si="171"/>
        <v>0.43</v>
      </c>
      <c r="BY539">
        <f t="shared" si="172"/>
        <v>0</v>
      </c>
      <c r="BZ539" s="303">
        <f t="shared" si="173"/>
        <v>16.378701956515222</v>
      </c>
      <c r="CB539" s="298">
        <v>0.6</v>
      </c>
      <c r="CC539" s="298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5" hidden="1" customHeight="1" x14ac:dyDescent="0.3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6"/>
        <v>19</v>
      </c>
      <c r="BK540" s="135" t="str">
        <f t="shared" si="168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69"/>
        <v>0</v>
      </c>
      <c r="BV540" s="299">
        <f t="shared" si="170"/>
        <v>1</v>
      </c>
      <c r="BW540" s="318">
        <v>0</v>
      </c>
      <c r="BX540" s="297">
        <f t="shared" si="171"/>
        <v>0.43</v>
      </c>
      <c r="BY540">
        <f t="shared" si="172"/>
        <v>18.796431551182536</v>
      </c>
      <c r="BZ540" s="303">
        <f t="shared" si="173"/>
        <v>35.175133507697758</v>
      </c>
      <c r="CB540" s="298">
        <v>0.6</v>
      </c>
      <c r="CC540" s="298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5" hidden="1" customHeight="1" x14ac:dyDescent="0.3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6"/>
        <v>20</v>
      </c>
      <c r="BK541" s="135" t="str">
        <f t="shared" si="168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69"/>
        <v>0</v>
      </c>
      <c r="BV541" s="299">
        <f t="shared" si="170"/>
        <v>1</v>
      </c>
      <c r="BW541" s="318">
        <v>0</v>
      </c>
      <c r="BX541" s="297">
        <f t="shared" si="171"/>
        <v>0.43</v>
      </c>
      <c r="BY541">
        <f t="shared" si="172"/>
        <v>0</v>
      </c>
      <c r="BZ541" s="303">
        <f t="shared" si="173"/>
        <v>35.175133507697758</v>
      </c>
      <c r="CB541" s="298">
        <v>0.6</v>
      </c>
      <c r="CC541" s="298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5" hidden="1" customHeight="1" x14ac:dyDescent="0.3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6"/>
        <v>21</v>
      </c>
      <c r="BK542" s="135" t="str">
        <f t="shared" si="168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69"/>
        <v>0</v>
      </c>
      <c r="BV542" s="299">
        <f t="shared" si="170"/>
        <v>1</v>
      </c>
      <c r="BW542" s="318">
        <v>0</v>
      </c>
      <c r="BX542" s="297">
        <f t="shared" si="171"/>
        <v>0.43</v>
      </c>
      <c r="BY542">
        <f t="shared" si="172"/>
        <v>0</v>
      </c>
      <c r="BZ542" s="303">
        <f t="shared" si="173"/>
        <v>35.175133507697758</v>
      </c>
      <c r="CB542" s="298">
        <v>0.6</v>
      </c>
      <c r="CC542" s="298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5" hidden="1" customHeight="1" x14ac:dyDescent="0.3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6"/>
        <v>22</v>
      </c>
      <c r="BK543" s="135" t="str">
        <f t="shared" si="168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69"/>
        <v>0</v>
      </c>
      <c r="BV543" s="299">
        <f t="shared" si="170"/>
        <v>1</v>
      </c>
      <c r="BW543" s="318">
        <v>0</v>
      </c>
      <c r="BX543" s="297">
        <f t="shared" si="171"/>
        <v>0.43</v>
      </c>
      <c r="BY543">
        <f t="shared" si="172"/>
        <v>0</v>
      </c>
      <c r="BZ543" s="303">
        <f t="shared" si="173"/>
        <v>35.175133507697758</v>
      </c>
      <c r="CB543" s="298">
        <v>0.6</v>
      </c>
      <c r="CC543" s="298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5" hidden="1" customHeight="1" x14ac:dyDescent="0.3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6"/>
        <v>23</v>
      </c>
      <c r="BK544" s="135" t="str">
        <f t="shared" si="168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69"/>
        <v>0</v>
      </c>
      <c r="BV544" s="299">
        <f t="shared" si="170"/>
        <v>1</v>
      </c>
      <c r="BW544" s="318">
        <v>0</v>
      </c>
      <c r="BX544" s="297">
        <f t="shared" si="171"/>
        <v>0.43</v>
      </c>
      <c r="BY544">
        <f t="shared" si="172"/>
        <v>0</v>
      </c>
      <c r="BZ544" s="303">
        <f t="shared" si="173"/>
        <v>35.175133507697758</v>
      </c>
      <c r="CB544" s="298">
        <v>0.6</v>
      </c>
      <c r="CC544" s="298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5" hidden="1" customHeight="1" x14ac:dyDescent="0.3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6"/>
        <v>24</v>
      </c>
      <c r="BK545" s="135" t="str">
        <f t="shared" si="168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69"/>
        <v>0</v>
      </c>
      <c r="BV545" s="299">
        <f t="shared" si="170"/>
        <v>1</v>
      </c>
      <c r="BW545" s="318">
        <v>0</v>
      </c>
      <c r="BX545" s="297">
        <f t="shared" si="171"/>
        <v>0.43</v>
      </c>
      <c r="BY545">
        <f t="shared" si="172"/>
        <v>0</v>
      </c>
      <c r="BZ545" s="303">
        <f t="shared" si="173"/>
        <v>35.175133507697758</v>
      </c>
      <c r="CB545" s="298">
        <v>0.6</v>
      </c>
      <c r="CC545" s="298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5" hidden="1" customHeight="1" x14ac:dyDescent="0.3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6"/>
        <v>24</v>
      </c>
      <c r="BK546" s="135" t="str">
        <f t="shared" si="168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69"/>
        <v>0</v>
      </c>
      <c r="BV546" s="299">
        <f t="shared" si="170"/>
        <v>1</v>
      </c>
      <c r="BW546" s="318">
        <v>0</v>
      </c>
      <c r="BX546" s="297">
        <f t="shared" si="171"/>
        <v>0.43</v>
      </c>
      <c r="BY546">
        <f t="shared" si="172"/>
        <v>19.780489645810409</v>
      </c>
      <c r="BZ546" s="303">
        <f t="shared" si="173"/>
        <v>54.955623153508171</v>
      </c>
      <c r="CB546" s="298">
        <v>0.6</v>
      </c>
      <c r="CC546" s="298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5" hidden="1" customHeight="1" x14ac:dyDescent="0.3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6"/>
        <v>25</v>
      </c>
      <c r="BK547" s="135" t="str">
        <f t="shared" si="168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69"/>
        <v>0</v>
      </c>
      <c r="BV547" s="299">
        <f t="shared" si="170"/>
        <v>1</v>
      </c>
      <c r="BW547" s="318">
        <v>0</v>
      </c>
      <c r="BX547" s="297">
        <f t="shared" si="171"/>
        <v>0.43</v>
      </c>
      <c r="BY547">
        <f t="shared" si="172"/>
        <v>0</v>
      </c>
      <c r="BZ547" s="303">
        <f t="shared" si="173"/>
        <v>54.955623153508171</v>
      </c>
      <c r="CB547" s="298">
        <v>0.6</v>
      </c>
      <c r="CC547" s="298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5" hidden="1" customHeight="1" x14ac:dyDescent="0.3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6"/>
        <v>26</v>
      </c>
      <c r="BK548" s="135" t="str">
        <f t="shared" si="168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69"/>
        <v>0</v>
      </c>
      <c r="BV548" s="299">
        <f t="shared" si="170"/>
        <v>1</v>
      </c>
      <c r="BW548" s="318">
        <v>0</v>
      </c>
      <c r="BX548" s="297">
        <f t="shared" si="171"/>
        <v>0.43</v>
      </c>
      <c r="BY548">
        <f t="shared" si="172"/>
        <v>0</v>
      </c>
      <c r="BZ548" s="303">
        <f t="shared" si="173"/>
        <v>54.955623153508171</v>
      </c>
      <c r="CB548" s="298">
        <v>0.6</v>
      </c>
      <c r="CC548" s="298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5" hidden="1" customHeight="1" x14ac:dyDescent="0.3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6"/>
        <v>27</v>
      </c>
      <c r="BK549" s="135" t="str">
        <f t="shared" si="168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69"/>
        <v>0</v>
      </c>
      <c r="BV549" s="299">
        <f t="shared" si="170"/>
        <v>1</v>
      </c>
      <c r="BW549" s="318">
        <v>0</v>
      </c>
      <c r="BX549" s="297">
        <f t="shared" si="171"/>
        <v>0.43</v>
      </c>
      <c r="BY549">
        <f t="shared" si="172"/>
        <v>0</v>
      </c>
      <c r="BZ549" s="303">
        <f t="shared" si="173"/>
        <v>54.955623153508171</v>
      </c>
      <c r="CB549" s="298">
        <v>0.6</v>
      </c>
      <c r="CC549" s="298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5" hidden="1" customHeight="1" x14ac:dyDescent="0.3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6"/>
        <v>28</v>
      </c>
      <c r="BK550" s="135" t="str">
        <f t="shared" si="168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69"/>
        <v>0</v>
      </c>
      <c r="BV550" s="299">
        <f t="shared" si="170"/>
        <v>1</v>
      </c>
      <c r="BW550" s="318">
        <v>0</v>
      </c>
      <c r="BX550" s="297">
        <f t="shared" si="171"/>
        <v>0.43</v>
      </c>
      <c r="BY550">
        <f t="shared" si="172"/>
        <v>0</v>
      </c>
      <c r="BZ550" s="303">
        <f t="shared" si="173"/>
        <v>54.955623153508171</v>
      </c>
      <c r="CB550" s="298">
        <v>0.6</v>
      </c>
      <c r="CC550" s="298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5" hidden="1" customHeight="1" x14ac:dyDescent="0.3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6"/>
        <v>29</v>
      </c>
      <c r="BK551" s="135" t="str">
        <f t="shared" si="168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69"/>
        <v>0</v>
      </c>
      <c r="BV551" s="299">
        <f t="shared" si="170"/>
        <v>1</v>
      </c>
      <c r="BW551" s="318">
        <v>0</v>
      </c>
      <c r="BX551" s="297">
        <f t="shared" si="171"/>
        <v>0.43</v>
      </c>
      <c r="BY551">
        <f t="shared" si="172"/>
        <v>0</v>
      </c>
      <c r="BZ551" s="303">
        <f t="shared" si="173"/>
        <v>54.955623153508171</v>
      </c>
      <c r="CB551" s="298">
        <v>0.6</v>
      </c>
      <c r="CC551" s="298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5" hidden="1" customHeight="1" x14ac:dyDescent="0.3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6"/>
        <v>30</v>
      </c>
      <c r="BK552" s="135" t="str">
        <f t="shared" si="168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69"/>
        <v>0</v>
      </c>
      <c r="BV552" s="299">
        <f t="shared" si="170"/>
        <v>1</v>
      </c>
      <c r="BW552" s="318">
        <v>0</v>
      </c>
      <c r="BX552" s="297">
        <f t="shared" si="171"/>
        <v>0.43</v>
      </c>
      <c r="BY552">
        <f t="shared" si="172"/>
        <v>0</v>
      </c>
      <c r="BZ552" s="303">
        <f t="shared" si="173"/>
        <v>54.955623153508171</v>
      </c>
      <c r="CB552" s="298">
        <v>0.6</v>
      </c>
      <c r="CC552" s="298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5" hidden="1" customHeight="1" x14ac:dyDescent="0.3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6"/>
        <v>30</v>
      </c>
      <c r="BK553" s="135" t="str">
        <f t="shared" si="168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69"/>
        <v>0</v>
      </c>
      <c r="BV553" s="299">
        <f t="shared" si="170"/>
        <v>1</v>
      </c>
      <c r="BW553" s="318">
        <v>0</v>
      </c>
      <c r="BX553" s="297">
        <f t="shared" si="171"/>
        <v>0.43</v>
      </c>
      <c r="BY553">
        <f t="shared" si="172"/>
        <v>28.995542217959766</v>
      </c>
      <c r="BZ553" s="303">
        <f t="shared" si="173"/>
        <v>83.951165371467937</v>
      </c>
      <c r="CB553" s="298">
        <v>0.6</v>
      </c>
      <c r="CC553" s="298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5" hidden="1" customHeight="1" x14ac:dyDescent="0.3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6"/>
        <v>31</v>
      </c>
      <c r="BK554" s="135" t="str">
        <f t="shared" si="168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69"/>
        <v>0</v>
      </c>
      <c r="BV554" s="299">
        <f t="shared" si="170"/>
        <v>1</v>
      </c>
      <c r="BW554" s="318">
        <v>0</v>
      </c>
      <c r="BX554" s="297">
        <f t="shared" si="171"/>
        <v>0.43</v>
      </c>
      <c r="BY554">
        <f t="shared" si="172"/>
        <v>0</v>
      </c>
      <c r="BZ554" s="303">
        <f t="shared" si="173"/>
        <v>0</v>
      </c>
      <c r="CB554" s="298">
        <v>0.6</v>
      </c>
      <c r="CC554" s="298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5" hidden="1" customHeight="1" x14ac:dyDescent="0.3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6"/>
        <v>32</v>
      </c>
      <c r="BK555" s="135" t="str">
        <f t="shared" si="168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69"/>
        <v>0</v>
      </c>
      <c r="BV555" s="299">
        <f t="shared" si="170"/>
        <v>1</v>
      </c>
      <c r="BW555" s="318">
        <v>0</v>
      </c>
      <c r="BX555" s="297">
        <f t="shared" si="171"/>
        <v>0.43</v>
      </c>
      <c r="BY555">
        <f t="shared" si="172"/>
        <v>0</v>
      </c>
      <c r="BZ555" s="303">
        <f t="shared" si="173"/>
        <v>0</v>
      </c>
      <c r="CB555" s="298">
        <v>0.6</v>
      </c>
      <c r="CC555" s="298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5" hidden="1" customHeight="1" x14ac:dyDescent="0.3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6"/>
        <v>33</v>
      </c>
      <c r="BK556" s="135" t="str">
        <f t="shared" si="168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69"/>
        <v>0</v>
      </c>
      <c r="BV556" s="299">
        <f t="shared" si="170"/>
        <v>1</v>
      </c>
      <c r="BW556" s="318">
        <v>0</v>
      </c>
      <c r="BX556" s="297">
        <f t="shared" si="171"/>
        <v>0.43</v>
      </c>
      <c r="BY556">
        <f t="shared" si="172"/>
        <v>0</v>
      </c>
      <c r="BZ556" s="303">
        <f t="shared" si="173"/>
        <v>0</v>
      </c>
      <c r="CB556" s="298">
        <v>0.6</v>
      </c>
      <c r="CC556" s="298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5" hidden="1" customHeight="1" x14ac:dyDescent="0.3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6"/>
        <v>34</v>
      </c>
      <c r="BK557" s="135" t="str">
        <f t="shared" si="168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69"/>
        <v>0</v>
      </c>
      <c r="BV557" s="299">
        <f t="shared" si="170"/>
        <v>1</v>
      </c>
      <c r="BW557" s="318">
        <v>0</v>
      </c>
      <c r="BX557" s="297">
        <f t="shared" si="171"/>
        <v>0.43</v>
      </c>
      <c r="BY557">
        <f t="shared" si="172"/>
        <v>0</v>
      </c>
      <c r="BZ557" s="303">
        <f t="shared" si="173"/>
        <v>0</v>
      </c>
      <c r="CB557" s="298">
        <v>0.6</v>
      </c>
      <c r="CC557" s="298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5" hidden="1" customHeight="1" x14ac:dyDescent="0.3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6"/>
        <v>35</v>
      </c>
      <c r="BK558" s="135" t="str">
        <f t="shared" si="168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69"/>
        <v>0</v>
      </c>
      <c r="BV558" s="299">
        <f t="shared" si="170"/>
        <v>1</v>
      </c>
      <c r="BW558" s="318">
        <v>0</v>
      </c>
      <c r="BX558" s="297">
        <f t="shared" si="171"/>
        <v>0.43</v>
      </c>
      <c r="BY558">
        <f t="shared" si="172"/>
        <v>0</v>
      </c>
      <c r="BZ558" s="303">
        <f t="shared" si="173"/>
        <v>0</v>
      </c>
      <c r="CB558" s="298">
        <v>0.6</v>
      </c>
      <c r="CC558" s="298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5" hidden="1" customHeight="1" x14ac:dyDescent="0.3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6"/>
        <v>36</v>
      </c>
      <c r="BK559" s="135" t="str">
        <f t="shared" si="168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69"/>
        <v>0</v>
      </c>
      <c r="BV559" s="299">
        <f t="shared" si="170"/>
        <v>1</v>
      </c>
      <c r="BW559" s="318">
        <v>0</v>
      </c>
      <c r="BX559" s="297">
        <f t="shared" si="171"/>
        <v>0.43</v>
      </c>
      <c r="BY559">
        <f t="shared" si="172"/>
        <v>0</v>
      </c>
      <c r="BZ559" s="303">
        <f t="shared" si="173"/>
        <v>0</v>
      </c>
      <c r="CB559" s="298">
        <v>0.6</v>
      </c>
      <c r="CC559" s="298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5" hidden="1" customHeight="1" x14ac:dyDescent="0.3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6"/>
        <v>37</v>
      </c>
      <c r="BK560" s="135" t="str">
        <f t="shared" si="168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69"/>
        <v>0</v>
      </c>
      <c r="BV560" s="299">
        <f t="shared" si="170"/>
        <v>1</v>
      </c>
      <c r="BW560" s="318">
        <v>0</v>
      </c>
      <c r="BX560" s="297">
        <f t="shared" si="171"/>
        <v>0.43</v>
      </c>
      <c r="BY560">
        <f t="shared" si="172"/>
        <v>0</v>
      </c>
      <c r="BZ560" s="303">
        <f t="shared" si="173"/>
        <v>0</v>
      </c>
      <c r="CB560" s="298">
        <v>0.6</v>
      </c>
      <c r="CC560" s="298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5" hidden="1" customHeight="1" x14ac:dyDescent="0.3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6"/>
        <v>38</v>
      </c>
      <c r="BK561" s="135" t="str">
        <f t="shared" si="168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69"/>
        <v>0</v>
      </c>
      <c r="BV561" s="299">
        <f t="shared" si="170"/>
        <v>1</v>
      </c>
      <c r="BW561" s="318">
        <v>0</v>
      </c>
      <c r="BX561" s="297">
        <f t="shared" si="171"/>
        <v>0.43</v>
      </c>
      <c r="BY561">
        <f t="shared" si="172"/>
        <v>0</v>
      </c>
      <c r="BZ561" s="303">
        <f t="shared" si="173"/>
        <v>0</v>
      </c>
      <c r="CB561" s="298">
        <v>0.6</v>
      </c>
      <c r="CC561" s="298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5" hidden="1" customHeight="1" x14ac:dyDescent="0.3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6"/>
        <v>38</v>
      </c>
      <c r="BK562" s="135" t="str">
        <f t="shared" si="168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69"/>
        <v>0</v>
      </c>
      <c r="BV562" s="299">
        <f t="shared" si="170"/>
        <v>1</v>
      </c>
      <c r="BW562" s="318">
        <v>0</v>
      </c>
      <c r="BX562" s="297">
        <f t="shared" si="171"/>
        <v>0.43</v>
      </c>
      <c r="BY562">
        <f t="shared" si="172"/>
        <v>0</v>
      </c>
      <c r="BZ562" s="303">
        <f t="shared" si="173"/>
        <v>0</v>
      </c>
      <c r="CB562" s="298">
        <v>0.6</v>
      </c>
      <c r="CC562" s="298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5" hidden="1" customHeight="1" x14ac:dyDescent="0.3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6"/>
        <v>39</v>
      </c>
      <c r="BK563" s="135" t="str">
        <f t="shared" si="168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69"/>
        <v>0</v>
      </c>
      <c r="BV563" s="299">
        <f t="shared" si="170"/>
        <v>1</v>
      </c>
      <c r="BW563" s="318">
        <v>0</v>
      </c>
      <c r="BX563" s="297">
        <f t="shared" si="171"/>
        <v>0.43</v>
      </c>
      <c r="BY563">
        <f t="shared" si="172"/>
        <v>0</v>
      </c>
      <c r="BZ563" s="303">
        <f t="shared" si="173"/>
        <v>0</v>
      </c>
      <c r="CB563" s="298">
        <v>0.6</v>
      </c>
      <c r="CC563" s="298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5" hidden="1" customHeight="1" x14ac:dyDescent="0.3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6"/>
        <v>40</v>
      </c>
      <c r="BK564" s="135" t="str">
        <f t="shared" si="168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69"/>
        <v>0</v>
      </c>
      <c r="BV564" s="299">
        <f t="shared" si="170"/>
        <v>1</v>
      </c>
      <c r="BW564" s="318">
        <v>0</v>
      </c>
      <c r="BX564" s="297">
        <f t="shared" si="171"/>
        <v>0.43</v>
      </c>
      <c r="BY564">
        <f t="shared" si="172"/>
        <v>0</v>
      </c>
      <c r="BZ564" s="303">
        <f t="shared" si="173"/>
        <v>0</v>
      </c>
      <c r="CB564" s="298">
        <v>0.6</v>
      </c>
      <c r="CC564" s="298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5" hidden="1" customHeight="1" x14ac:dyDescent="0.3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6"/>
        <v>41</v>
      </c>
      <c r="BK565" s="135" t="str">
        <f t="shared" si="168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69"/>
        <v>0</v>
      </c>
      <c r="BV565" s="299">
        <f t="shared" si="170"/>
        <v>1</v>
      </c>
      <c r="BW565" s="318">
        <v>0</v>
      </c>
      <c r="BX565" s="297">
        <f t="shared" si="171"/>
        <v>0.43</v>
      </c>
      <c r="BY565">
        <f t="shared" si="172"/>
        <v>0</v>
      </c>
      <c r="BZ565" s="303">
        <f t="shared" si="173"/>
        <v>0</v>
      </c>
      <c r="CB565" s="298">
        <v>0.6</v>
      </c>
      <c r="CC565" s="298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5" hidden="1" customHeight="1" x14ac:dyDescent="0.3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6"/>
        <v>42</v>
      </c>
      <c r="BK566" s="135" t="str">
        <f t="shared" si="168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69"/>
        <v>0</v>
      </c>
      <c r="BV566" s="299">
        <f t="shared" si="170"/>
        <v>1</v>
      </c>
      <c r="BW566" s="318">
        <v>0</v>
      </c>
      <c r="BX566" s="297">
        <f t="shared" si="171"/>
        <v>0.43</v>
      </c>
      <c r="BY566">
        <f t="shared" si="172"/>
        <v>0</v>
      </c>
      <c r="BZ566" s="303">
        <f t="shared" si="173"/>
        <v>0</v>
      </c>
      <c r="CB566" s="298">
        <v>0.6</v>
      </c>
      <c r="CC566" s="298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5" hidden="1" customHeight="1" x14ac:dyDescent="0.3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6"/>
        <v>43</v>
      </c>
      <c r="BK567" s="135" t="str">
        <f t="shared" si="168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69"/>
        <v>0</v>
      </c>
      <c r="BV567" s="299">
        <f t="shared" si="170"/>
        <v>1</v>
      </c>
      <c r="BW567" s="318">
        <v>0</v>
      </c>
      <c r="BX567" s="297">
        <f t="shared" si="171"/>
        <v>0.43</v>
      </c>
      <c r="BY567">
        <f t="shared" si="172"/>
        <v>0</v>
      </c>
      <c r="BZ567" s="303">
        <f t="shared" si="173"/>
        <v>0</v>
      </c>
      <c r="CB567" s="298">
        <v>0.6</v>
      </c>
      <c r="CC567" s="298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5" hidden="1" customHeight="1" x14ac:dyDescent="0.3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6"/>
        <v>44</v>
      </c>
      <c r="BK568" s="135" t="str">
        <f t="shared" si="168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69"/>
        <v>0</v>
      </c>
      <c r="BV568" s="299">
        <f t="shared" si="170"/>
        <v>1</v>
      </c>
      <c r="BW568" s="318">
        <v>0</v>
      </c>
      <c r="BX568" s="297">
        <f t="shared" si="171"/>
        <v>0.43</v>
      </c>
      <c r="BY568">
        <f t="shared" si="172"/>
        <v>0</v>
      </c>
      <c r="BZ568" s="303">
        <f t="shared" si="173"/>
        <v>0</v>
      </c>
      <c r="CB568" s="298">
        <v>0.6</v>
      </c>
      <c r="CC568" s="298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5" hidden="1" customHeight="1" x14ac:dyDescent="0.3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6"/>
        <v>45</v>
      </c>
      <c r="BK569" s="135" t="str">
        <f t="shared" si="168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69"/>
        <v>0</v>
      </c>
      <c r="BV569" s="299">
        <f t="shared" si="170"/>
        <v>1</v>
      </c>
      <c r="BW569" s="318">
        <v>0</v>
      </c>
      <c r="BX569" s="297">
        <f t="shared" si="171"/>
        <v>0.43</v>
      </c>
      <c r="BY569">
        <f t="shared" si="172"/>
        <v>0</v>
      </c>
      <c r="BZ569" s="303">
        <f t="shared" si="173"/>
        <v>0</v>
      </c>
      <c r="CB569" s="298">
        <v>0.6</v>
      </c>
      <c r="CC569" s="298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5" hidden="1" customHeight="1" x14ac:dyDescent="0.3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6"/>
        <v>46</v>
      </c>
      <c r="BK570" s="135" t="str">
        <f t="shared" si="168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69"/>
        <v>0</v>
      </c>
      <c r="BV570" s="299">
        <f t="shared" si="170"/>
        <v>1</v>
      </c>
      <c r="BW570" s="318">
        <v>0</v>
      </c>
      <c r="BX570" s="297">
        <f t="shared" si="171"/>
        <v>0.43</v>
      </c>
      <c r="BY570">
        <f t="shared" si="172"/>
        <v>0</v>
      </c>
      <c r="BZ570" s="303">
        <f t="shared" si="173"/>
        <v>0</v>
      </c>
      <c r="CB570" s="298">
        <v>0.6</v>
      </c>
      <c r="CC570" s="298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5" hidden="1" customHeight="1" x14ac:dyDescent="0.3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6"/>
        <v>46</v>
      </c>
      <c r="BK571" s="135" t="str">
        <f t="shared" si="168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69"/>
        <v>0</v>
      </c>
      <c r="BV571" s="299">
        <f t="shared" si="170"/>
        <v>1</v>
      </c>
      <c r="BW571" s="318">
        <v>0</v>
      </c>
      <c r="BX571" s="297">
        <f t="shared" si="171"/>
        <v>0.43</v>
      </c>
      <c r="BY571">
        <f t="shared" si="172"/>
        <v>0</v>
      </c>
      <c r="BZ571" s="303">
        <f t="shared" si="173"/>
        <v>0</v>
      </c>
      <c r="CB571" s="298">
        <v>0.6</v>
      </c>
      <c r="CC571" s="298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5" hidden="1" customHeight="1" x14ac:dyDescent="0.3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6"/>
        <v>47</v>
      </c>
      <c r="BK572" s="135" t="str">
        <f t="shared" si="168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69"/>
        <v>0</v>
      </c>
      <c r="BV572" s="299">
        <f t="shared" si="170"/>
        <v>1</v>
      </c>
      <c r="BW572" s="318">
        <v>0</v>
      </c>
      <c r="BX572" s="297">
        <f t="shared" si="171"/>
        <v>0.43</v>
      </c>
      <c r="BY572">
        <f t="shared" si="172"/>
        <v>0</v>
      </c>
      <c r="BZ572" s="303">
        <f t="shared" si="173"/>
        <v>0</v>
      </c>
      <c r="CB572" s="298">
        <v>0.6</v>
      </c>
      <c r="CC572" s="298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5" hidden="1" customHeight="1" x14ac:dyDescent="0.3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6"/>
        <v>48</v>
      </c>
      <c r="BK573" s="135" t="str">
        <f t="shared" si="168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69"/>
        <v>0</v>
      </c>
      <c r="BV573" s="299">
        <f t="shared" si="170"/>
        <v>1</v>
      </c>
      <c r="BW573" s="318">
        <v>0</v>
      </c>
      <c r="BX573" s="297">
        <f t="shared" si="171"/>
        <v>0.43</v>
      </c>
      <c r="BY573">
        <f t="shared" si="172"/>
        <v>0</v>
      </c>
      <c r="BZ573" s="303">
        <f t="shared" si="173"/>
        <v>0</v>
      </c>
      <c r="CB573" s="298">
        <v>0.6</v>
      </c>
      <c r="CC573" s="298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5" hidden="1" customHeight="1" x14ac:dyDescent="0.3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6"/>
        <v>49</v>
      </c>
      <c r="BK574" s="135" t="str">
        <f t="shared" si="168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69"/>
        <v>0</v>
      </c>
      <c r="BV574" s="299">
        <f t="shared" si="170"/>
        <v>1</v>
      </c>
      <c r="BW574" s="318">
        <v>0</v>
      </c>
      <c r="BX574" s="297">
        <f t="shared" si="171"/>
        <v>0.43</v>
      </c>
      <c r="BY574">
        <f t="shared" si="172"/>
        <v>0</v>
      </c>
      <c r="BZ574" s="303">
        <f t="shared" si="173"/>
        <v>0</v>
      </c>
      <c r="CB574" s="298">
        <v>0.6</v>
      </c>
      <c r="CC574" s="298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5" hidden="1" customHeight="1" x14ac:dyDescent="0.3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6"/>
        <v>50</v>
      </c>
      <c r="BK575" s="135" t="str">
        <f t="shared" si="168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69"/>
        <v>0</v>
      </c>
      <c r="BV575" s="299">
        <f t="shared" si="170"/>
        <v>1</v>
      </c>
      <c r="BW575" s="318">
        <v>0</v>
      </c>
      <c r="BX575" s="297">
        <f t="shared" si="171"/>
        <v>0.43</v>
      </c>
      <c r="BY575">
        <f t="shared" si="172"/>
        <v>0</v>
      </c>
      <c r="BZ575" s="303">
        <f t="shared" si="173"/>
        <v>0</v>
      </c>
      <c r="CB575" s="298">
        <v>0.6</v>
      </c>
      <c r="CC575" s="298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5" hidden="1" customHeight="1" x14ac:dyDescent="0.3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6"/>
        <v>51</v>
      </c>
      <c r="BK576" s="135" t="str">
        <f t="shared" si="168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69"/>
        <v>0</v>
      </c>
      <c r="BV576" s="299">
        <f t="shared" si="170"/>
        <v>1</v>
      </c>
      <c r="BW576" s="318">
        <v>0</v>
      </c>
      <c r="BX576" s="297">
        <f t="shared" si="171"/>
        <v>0.43</v>
      </c>
      <c r="BY576">
        <f t="shared" si="172"/>
        <v>0</v>
      </c>
      <c r="BZ576" s="303">
        <f t="shared" si="173"/>
        <v>0</v>
      </c>
      <c r="CB576" s="298">
        <v>0.6</v>
      </c>
      <c r="CC576" s="298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5" hidden="1" customHeight="1" x14ac:dyDescent="0.3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6"/>
        <v>52</v>
      </c>
      <c r="BK577" s="135" t="str">
        <f t="shared" si="168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69"/>
        <v>0</v>
      </c>
      <c r="BV577" s="299">
        <f t="shared" si="170"/>
        <v>1</v>
      </c>
      <c r="BW577" s="318">
        <v>0</v>
      </c>
      <c r="BX577" s="297">
        <f t="shared" si="171"/>
        <v>0.43</v>
      </c>
      <c r="BY577">
        <f t="shared" si="172"/>
        <v>0</v>
      </c>
      <c r="BZ577" s="303">
        <f t="shared" si="173"/>
        <v>0</v>
      </c>
      <c r="CB577" s="298">
        <v>0.6</v>
      </c>
      <c r="CC577" s="298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5" hidden="1" customHeight="1" x14ac:dyDescent="0.3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6"/>
        <v>53</v>
      </c>
      <c r="BK578" s="135" t="str">
        <f t="shared" si="168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69"/>
        <v>0</v>
      </c>
      <c r="BV578" s="299">
        <f t="shared" si="170"/>
        <v>1</v>
      </c>
      <c r="BW578" s="318">
        <v>0</v>
      </c>
      <c r="BX578" s="297">
        <f t="shared" si="171"/>
        <v>0.43</v>
      </c>
      <c r="BY578">
        <f t="shared" si="172"/>
        <v>0</v>
      </c>
      <c r="BZ578" s="303">
        <f t="shared" si="173"/>
        <v>0</v>
      </c>
      <c r="CB578" s="298">
        <v>0.6</v>
      </c>
      <c r="CC578" s="298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5" hidden="1" customHeight="1" x14ac:dyDescent="0.3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5">+AC579</f>
        <v>54</v>
      </c>
      <c r="BK579" s="135" t="str">
        <f t="shared" si="168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69"/>
        <v>0</v>
      </c>
      <c r="BV579" s="299">
        <f t="shared" si="170"/>
        <v>1</v>
      </c>
      <c r="BW579" s="318">
        <v>0</v>
      </c>
      <c r="BX579" s="297">
        <f t="shared" si="171"/>
        <v>0.43</v>
      </c>
      <c r="BY579">
        <f t="shared" si="172"/>
        <v>0</v>
      </c>
      <c r="BZ579" s="303">
        <f t="shared" si="173"/>
        <v>0</v>
      </c>
      <c r="CB579" s="298">
        <v>0.6</v>
      </c>
      <c r="CC579" s="298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5" hidden="1" customHeight="1" x14ac:dyDescent="0.3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5"/>
        <v>54</v>
      </c>
      <c r="BK580" s="135" t="str">
        <f t="shared" ref="BK580:BK643" si="187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8">IF(BT580="Résineux",0%,100%)</f>
        <v>0</v>
      </c>
      <c r="BV580" s="299">
        <f t="shared" ref="BV580:BV643" si="189">+IF(BT580="Résineux",100%,0%)</f>
        <v>1</v>
      </c>
      <c r="BW580" s="318">
        <v>0</v>
      </c>
      <c r="BX580" s="297">
        <f t="shared" ref="BX580:BX643" si="190">+IF(BV580&lt;&gt;0,0.43,0.25)</f>
        <v>0.43</v>
      </c>
      <c r="BY580">
        <f t="shared" ref="BY580:BY643" si="191">+IF(BJ580&lt;=30,AV580*BX580,0)</f>
        <v>0</v>
      </c>
      <c r="BZ580" s="303">
        <f t="shared" ref="BZ580:BZ643" si="192">+IF(BJ580&gt;=31,0,BY580+BZ579)</f>
        <v>0</v>
      </c>
      <c r="CB580" s="298">
        <v>0.6</v>
      </c>
      <c r="CC580" s="298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5" hidden="1" customHeight="1" x14ac:dyDescent="0.3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5"/>
        <v>15</v>
      </c>
      <c r="BK581" s="135" t="str">
        <f t="shared" si="187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8"/>
        <v>0</v>
      </c>
      <c r="BV581" s="299">
        <f t="shared" si="189"/>
        <v>1</v>
      </c>
      <c r="BW581" s="318">
        <v>0</v>
      </c>
      <c r="BX581" s="297">
        <f t="shared" si="190"/>
        <v>0.43</v>
      </c>
      <c r="BY581">
        <f t="shared" si="191"/>
        <v>0</v>
      </c>
      <c r="BZ581" s="303">
        <f t="shared" si="192"/>
        <v>0</v>
      </c>
      <c r="CB581" s="298">
        <v>0.6</v>
      </c>
      <c r="CC581" s="298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5" hidden="1" customHeight="1" x14ac:dyDescent="0.3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5"/>
        <v>16</v>
      </c>
      <c r="BK582" s="135" t="str">
        <f t="shared" si="187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8"/>
        <v>0</v>
      </c>
      <c r="BV582" s="299">
        <f t="shared" si="189"/>
        <v>1</v>
      </c>
      <c r="BW582" s="318">
        <v>0</v>
      </c>
      <c r="BX582" s="297">
        <f t="shared" si="190"/>
        <v>0.43</v>
      </c>
      <c r="BY582">
        <f t="shared" si="191"/>
        <v>0</v>
      </c>
      <c r="BZ582" s="303">
        <f t="shared" si="192"/>
        <v>0</v>
      </c>
      <c r="CB582" s="298">
        <v>0.6</v>
      </c>
      <c r="CC582" s="298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5" hidden="1" customHeight="1" x14ac:dyDescent="0.3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5"/>
        <v>17</v>
      </c>
      <c r="BK583" s="135" t="str">
        <f t="shared" si="187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8"/>
        <v>0</v>
      </c>
      <c r="BV583" s="299">
        <f t="shared" si="189"/>
        <v>1</v>
      </c>
      <c r="BW583" s="318">
        <v>0</v>
      </c>
      <c r="BX583" s="297">
        <f t="shared" si="190"/>
        <v>0.43</v>
      </c>
      <c r="BY583">
        <f t="shared" si="191"/>
        <v>0</v>
      </c>
      <c r="BZ583" s="303">
        <f t="shared" si="192"/>
        <v>0</v>
      </c>
      <c r="CB583" s="298">
        <v>0.6</v>
      </c>
      <c r="CC583" s="298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5" hidden="1" customHeight="1" x14ac:dyDescent="0.3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5"/>
        <v>18</v>
      </c>
      <c r="BK584" s="135" t="str">
        <f t="shared" si="187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8"/>
        <v>0</v>
      </c>
      <c r="BV584" s="299">
        <f t="shared" si="189"/>
        <v>1</v>
      </c>
      <c r="BW584" s="318">
        <v>0</v>
      </c>
      <c r="BX584" s="297">
        <f t="shared" si="190"/>
        <v>0.43</v>
      </c>
      <c r="BY584">
        <f t="shared" si="191"/>
        <v>0</v>
      </c>
      <c r="BZ584" s="303">
        <f t="shared" si="192"/>
        <v>0</v>
      </c>
      <c r="CB584" s="298">
        <v>0.6</v>
      </c>
      <c r="CC584" s="298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5" hidden="1" customHeight="1" x14ac:dyDescent="0.3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5"/>
        <v>19</v>
      </c>
      <c r="BK585" s="135" t="str">
        <f t="shared" si="187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8"/>
        <v>0</v>
      </c>
      <c r="BV585" s="299">
        <f t="shared" si="189"/>
        <v>1</v>
      </c>
      <c r="BW585" s="318">
        <v>0</v>
      </c>
      <c r="BX585" s="297">
        <f t="shared" si="190"/>
        <v>0.43</v>
      </c>
      <c r="BY585">
        <f t="shared" si="191"/>
        <v>0</v>
      </c>
      <c r="BZ585" s="303">
        <f t="shared" si="192"/>
        <v>0</v>
      </c>
      <c r="CB585" s="298">
        <v>0.6</v>
      </c>
      <c r="CC585" s="298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5" hidden="1" customHeight="1" x14ac:dyDescent="0.3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5"/>
        <v>19</v>
      </c>
      <c r="BK586" s="135" t="str">
        <f t="shared" si="187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8"/>
        <v>0</v>
      </c>
      <c r="BV586" s="299">
        <f t="shared" si="189"/>
        <v>1</v>
      </c>
      <c r="BW586" s="318">
        <v>0</v>
      </c>
      <c r="BX586" s="297">
        <f t="shared" si="190"/>
        <v>0.43</v>
      </c>
      <c r="BY586">
        <f t="shared" si="191"/>
        <v>19.908633513020959</v>
      </c>
      <c r="BZ586" s="303">
        <f t="shared" si="192"/>
        <v>19.908633513020959</v>
      </c>
      <c r="CB586" s="298">
        <v>0.6</v>
      </c>
      <c r="CC586" s="298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5" hidden="1" customHeight="1" x14ac:dyDescent="0.3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5"/>
        <v>20</v>
      </c>
      <c r="BK587" s="135" t="str">
        <f t="shared" si="187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8"/>
        <v>0</v>
      </c>
      <c r="BV587" s="299">
        <f t="shared" si="189"/>
        <v>1</v>
      </c>
      <c r="BW587" s="318">
        <v>0</v>
      </c>
      <c r="BX587" s="297">
        <f t="shared" si="190"/>
        <v>0.43</v>
      </c>
      <c r="BY587">
        <f t="shared" si="191"/>
        <v>0</v>
      </c>
      <c r="BZ587" s="303">
        <f t="shared" si="192"/>
        <v>19.908633513020959</v>
      </c>
      <c r="CB587" s="298">
        <v>0.6</v>
      </c>
      <c r="CC587" s="298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5" hidden="1" customHeight="1" x14ac:dyDescent="0.3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5"/>
        <v>21</v>
      </c>
      <c r="BK588" s="135" t="str">
        <f t="shared" si="187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8"/>
        <v>0</v>
      </c>
      <c r="BV588" s="299">
        <f t="shared" si="189"/>
        <v>1</v>
      </c>
      <c r="BW588" s="318">
        <v>0</v>
      </c>
      <c r="BX588" s="297">
        <f t="shared" si="190"/>
        <v>0.43</v>
      </c>
      <c r="BY588">
        <f t="shared" si="191"/>
        <v>0</v>
      </c>
      <c r="BZ588" s="303">
        <f t="shared" si="192"/>
        <v>19.908633513020959</v>
      </c>
      <c r="CB588" s="298">
        <v>0.6</v>
      </c>
      <c r="CC588" s="298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5" hidden="1" customHeight="1" x14ac:dyDescent="0.3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5"/>
        <v>22</v>
      </c>
      <c r="BK589" s="135" t="str">
        <f t="shared" si="187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8"/>
        <v>0</v>
      </c>
      <c r="BV589" s="299">
        <f t="shared" si="189"/>
        <v>1</v>
      </c>
      <c r="BW589" s="318">
        <v>0</v>
      </c>
      <c r="BX589" s="297">
        <f t="shared" si="190"/>
        <v>0.43</v>
      </c>
      <c r="BY589">
        <f t="shared" si="191"/>
        <v>0</v>
      </c>
      <c r="BZ589" s="303">
        <f t="shared" si="192"/>
        <v>19.908633513020959</v>
      </c>
      <c r="CB589" s="298">
        <v>0.6</v>
      </c>
      <c r="CC589" s="298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5" hidden="1" customHeight="1" x14ac:dyDescent="0.3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5"/>
        <v>23</v>
      </c>
      <c r="BK590" s="135" t="str">
        <f t="shared" si="187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8"/>
        <v>0</v>
      </c>
      <c r="BV590" s="299">
        <f t="shared" si="189"/>
        <v>1</v>
      </c>
      <c r="BW590" s="318">
        <v>0</v>
      </c>
      <c r="BX590" s="297">
        <f t="shared" si="190"/>
        <v>0.43</v>
      </c>
      <c r="BY590">
        <f t="shared" si="191"/>
        <v>0</v>
      </c>
      <c r="BZ590" s="303">
        <f t="shared" si="192"/>
        <v>19.908633513020959</v>
      </c>
      <c r="CB590" s="298">
        <v>0.6</v>
      </c>
      <c r="CC590" s="298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5" hidden="1" customHeight="1" x14ac:dyDescent="0.3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5"/>
        <v>24</v>
      </c>
      <c r="BK591" s="135" t="str">
        <f t="shared" si="187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8"/>
        <v>0</v>
      </c>
      <c r="BV591" s="299">
        <f t="shared" si="189"/>
        <v>1</v>
      </c>
      <c r="BW591" s="318">
        <v>0</v>
      </c>
      <c r="BX591" s="297">
        <f t="shared" si="190"/>
        <v>0.43</v>
      </c>
      <c r="BY591">
        <f t="shared" si="191"/>
        <v>0</v>
      </c>
      <c r="BZ591" s="303">
        <f t="shared" si="192"/>
        <v>19.908633513020959</v>
      </c>
      <c r="CB591" s="298">
        <v>0.6</v>
      </c>
      <c r="CC591" s="298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5" hidden="1" customHeight="1" x14ac:dyDescent="0.3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5"/>
        <v>24</v>
      </c>
      <c r="BK592" s="135" t="str">
        <f t="shared" si="187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8"/>
        <v>0</v>
      </c>
      <c r="BV592" s="299">
        <f t="shared" si="189"/>
        <v>1</v>
      </c>
      <c r="BW592" s="318">
        <v>0</v>
      </c>
      <c r="BX592" s="297">
        <f t="shared" si="190"/>
        <v>0.43</v>
      </c>
      <c r="BY592">
        <f t="shared" si="191"/>
        <v>19.279649082082351</v>
      </c>
      <c r="BZ592" s="303">
        <f t="shared" si="192"/>
        <v>39.18828259510331</v>
      </c>
      <c r="CB592" s="298">
        <v>0.6</v>
      </c>
      <c r="CC592" s="298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5" hidden="1" customHeight="1" x14ac:dyDescent="0.3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5"/>
        <v>25</v>
      </c>
      <c r="BK593" s="135" t="str">
        <f t="shared" si="187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8"/>
        <v>0</v>
      </c>
      <c r="BV593" s="299">
        <f t="shared" si="189"/>
        <v>1</v>
      </c>
      <c r="BW593" s="318">
        <v>0</v>
      </c>
      <c r="BX593" s="297">
        <f t="shared" si="190"/>
        <v>0.43</v>
      </c>
      <c r="BY593">
        <f t="shared" si="191"/>
        <v>0</v>
      </c>
      <c r="BZ593" s="303">
        <f t="shared" si="192"/>
        <v>39.18828259510331</v>
      </c>
      <c r="CB593" s="298">
        <v>0.6</v>
      </c>
      <c r="CC593" s="298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5" hidden="1" customHeight="1" x14ac:dyDescent="0.3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5"/>
        <v>26</v>
      </c>
      <c r="BK594" s="135" t="str">
        <f t="shared" si="187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8"/>
        <v>0</v>
      </c>
      <c r="BV594" s="299">
        <f t="shared" si="189"/>
        <v>1</v>
      </c>
      <c r="BW594" s="318">
        <v>0</v>
      </c>
      <c r="BX594" s="297">
        <f t="shared" si="190"/>
        <v>0.43</v>
      </c>
      <c r="BY594">
        <f t="shared" si="191"/>
        <v>0</v>
      </c>
      <c r="BZ594" s="303">
        <f t="shared" si="192"/>
        <v>39.18828259510331</v>
      </c>
      <c r="CB594" s="298">
        <v>0.6</v>
      </c>
      <c r="CC594" s="298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5" hidden="1" customHeight="1" x14ac:dyDescent="0.3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5"/>
        <v>27</v>
      </c>
      <c r="BK595" s="135" t="str">
        <f t="shared" si="187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8"/>
        <v>0</v>
      </c>
      <c r="BV595" s="299">
        <f t="shared" si="189"/>
        <v>1</v>
      </c>
      <c r="BW595" s="318">
        <v>0</v>
      </c>
      <c r="BX595" s="297">
        <f t="shared" si="190"/>
        <v>0.43</v>
      </c>
      <c r="BY595">
        <f t="shared" si="191"/>
        <v>0</v>
      </c>
      <c r="BZ595" s="303">
        <f t="shared" si="192"/>
        <v>39.18828259510331</v>
      </c>
      <c r="CB595" s="298">
        <v>0.6</v>
      </c>
      <c r="CC595" s="298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5" hidden="1" customHeight="1" x14ac:dyDescent="0.3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5"/>
        <v>28</v>
      </c>
      <c r="BK596" s="135" t="str">
        <f t="shared" si="187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8"/>
        <v>0</v>
      </c>
      <c r="BV596" s="299">
        <f t="shared" si="189"/>
        <v>1</v>
      </c>
      <c r="BW596" s="318">
        <v>0</v>
      </c>
      <c r="BX596" s="297">
        <f t="shared" si="190"/>
        <v>0.43</v>
      </c>
      <c r="BY596">
        <f t="shared" si="191"/>
        <v>0</v>
      </c>
      <c r="BZ596" s="303">
        <f t="shared" si="192"/>
        <v>39.18828259510331</v>
      </c>
      <c r="CB596" s="298">
        <v>0.6</v>
      </c>
      <c r="CC596" s="298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5" hidden="1" customHeight="1" x14ac:dyDescent="0.3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5"/>
        <v>29</v>
      </c>
      <c r="BK597" s="135" t="str">
        <f t="shared" si="187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8"/>
        <v>0</v>
      </c>
      <c r="BV597" s="299">
        <f t="shared" si="189"/>
        <v>1</v>
      </c>
      <c r="BW597" s="318">
        <v>0</v>
      </c>
      <c r="BX597" s="297">
        <f t="shared" si="190"/>
        <v>0.43</v>
      </c>
      <c r="BY597">
        <f t="shared" si="191"/>
        <v>0</v>
      </c>
      <c r="BZ597" s="303">
        <f t="shared" si="192"/>
        <v>39.18828259510331</v>
      </c>
      <c r="CB597" s="298">
        <v>0.6</v>
      </c>
      <c r="CC597" s="298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5" hidden="1" customHeight="1" x14ac:dyDescent="0.3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5"/>
        <v>30</v>
      </c>
      <c r="BK598" s="135" t="str">
        <f t="shared" si="187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8"/>
        <v>0</v>
      </c>
      <c r="BV598" s="299">
        <f t="shared" si="189"/>
        <v>1</v>
      </c>
      <c r="BW598" s="318">
        <v>0</v>
      </c>
      <c r="BX598" s="297">
        <f t="shared" si="190"/>
        <v>0.43</v>
      </c>
      <c r="BY598">
        <f t="shared" si="191"/>
        <v>0</v>
      </c>
      <c r="BZ598" s="303">
        <f t="shared" si="192"/>
        <v>39.18828259510331</v>
      </c>
      <c r="CB598" s="298">
        <v>0.6</v>
      </c>
      <c r="CC598" s="298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5" hidden="1" customHeight="1" x14ac:dyDescent="0.3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5"/>
        <v>30</v>
      </c>
      <c r="BK599" s="135" t="str">
        <f t="shared" si="187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8"/>
        <v>0</v>
      </c>
      <c r="BV599" s="299">
        <f t="shared" si="189"/>
        <v>1</v>
      </c>
      <c r="BW599" s="318">
        <v>0</v>
      </c>
      <c r="BX599" s="297">
        <f t="shared" si="190"/>
        <v>0.43</v>
      </c>
      <c r="BY599">
        <f t="shared" si="191"/>
        <v>28.376249322441939</v>
      </c>
      <c r="BZ599" s="303">
        <f t="shared" si="192"/>
        <v>67.564531917545253</v>
      </c>
      <c r="CB599" s="298">
        <v>0.6</v>
      </c>
      <c r="CC599" s="298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5" hidden="1" customHeight="1" x14ac:dyDescent="0.3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5"/>
        <v>31</v>
      </c>
      <c r="BK600" s="135" t="str">
        <f t="shared" si="187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8"/>
        <v>0</v>
      </c>
      <c r="BV600" s="299">
        <f t="shared" si="189"/>
        <v>1</v>
      </c>
      <c r="BW600" s="318">
        <v>0</v>
      </c>
      <c r="BX600" s="297">
        <f t="shared" si="190"/>
        <v>0.43</v>
      </c>
      <c r="BY600">
        <f t="shared" si="191"/>
        <v>0</v>
      </c>
      <c r="BZ600" s="303">
        <f t="shared" si="192"/>
        <v>0</v>
      </c>
      <c r="CB600" s="298">
        <v>0.6</v>
      </c>
      <c r="CC600" s="298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5" hidden="1" customHeight="1" x14ac:dyDescent="0.3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5"/>
        <v>32</v>
      </c>
      <c r="BK601" s="135" t="str">
        <f t="shared" si="187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8"/>
        <v>0</v>
      </c>
      <c r="BV601" s="299">
        <f t="shared" si="189"/>
        <v>1</v>
      </c>
      <c r="BW601" s="318">
        <v>0</v>
      </c>
      <c r="BX601" s="297">
        <f t="shared" si="190"/>
        <v>0.43</v>
      </c>
      <c r="BY601">
        <f t="shared" si="191"/>
        <v>0</v>
      </c>
      <c r="BZ601" s="303">
        <f t="shared" si="192"/>
        <v>0</v>
      </c>
      <c r="CB601" s="298">
        <v>0.6</v>
      </c>
      <c r="CC601" s="298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5" hidden="1" customHeight="1" x14ac:dyDescent="0.3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5"/>
        <v>33</v>
      </c>
      <c r="BK602" s="135" t="str">
        <f t="shared" si="187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8"/>
        <v>0</v>
      </c>
      <c r="BV602" s="299">
        <f t="shared" si="189"/>
        <v>1</v>
      </c>
      <c r="BW602" s="318">
        <v>0</v>
      </c>
      <c r="BX602" s="297">
        <f t="shared" si="190"/>
        <v>0.43</v>
      </c>
      <c r="BY602">
        <f t="shared" si="191"/>
        <v>0</v>
      </c>
      <c r="BZ602" s="303">
        <f t="shared" si="192"/>
        <v>0</v>
      </c>
      <c r="CB602" s="298">
        <v>0.6</v>
      </c>
      <c r="CC602" s="298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5" hidden="1" customHeight="1" x14ac:dyDescent="0.3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5"/>
        <v>34</v>
      </c>
      <c r="BK603" s="135" t="str">
        <f t="shared" si="187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8"/>
        <v>0</v>
      </c>
      <c r="BV603" s="299">
        <f t="shared" si="189"/>
        <v>1</v>
      </c>
      <c r="BW603" s="318">
        <v>0</v>
      </c>
      <c r="BX603" s="297">
        <f t="shared" si="190"/>
        <v>0.43</v>
      </c>
      <c r="BY603">
        <f t="shared" si="191"/>
        <v>0</v>
      </c>
      <c r="BZ603" s="303">
        <f t="shared" si="192"/>
        <v>0</v>
      </c>
      <c r="CB603" s="298">
        <v>0.6</v>
      </c>
      <c r="CC603" s="298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5" hidden="1" customHeight="1" x14ac:dyDescent="0.3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5"/>
        <v>35</v>
      </c>
      <c r="BK604" s="135" t="str">
        <f t="shared" si="187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8"/>
        <v>0</v>
      </c>
      <c r="BV604" s="299">
        <f t="shared" si="189"/>
        <v>1</v>
      </c>
      <c r="BW604" s="318">
        <v>0</v>
      </c>
      <c r="BX604" s="297">
        <f t="shared" si="190"/>
        <v>0.43</v>
      </c>
      <c r="BY604">
        <f t="shared" si="191"/>
        <v>0</v>
      </c>
      <c r="BZ604" s="303">
        <f t="shared" si="192"/>
        <v>0</v>
      </c>
      <c r="CB604" s="298">
        <v>0.6</v>
      </c>
      <c r="CC604" s="298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5" hidden="1" customHeight="1" x14ac:dyDescent="0.3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5"/>
        <v>36</v>
      </c>
      <c r="BK605" s="135" t="str">
        <f t="shared" si="187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8"/>
        <v>0</v>
      </c>
      <c r="BV605" s="299">
        <f t="shared" si="189"/>
        <v>1</v>
      </c>
      <c r="BW605" s="318">
        <v>0</v>
      </c>
      <c r="BX605" s="297">
        <f t="shared" si="190"/>
        <v>0.43</v>
      </c>
      <c r="BY605">
        <f t="shared" si="191"/>
        <v>0</v>
      </c>
      <c r="BZ605" s="303">
        <f t="shared" si="192"/>
        <v>0</v>
      </c>
      <c r="CB605" s="298">
        <v>0.6</v>
      </c>
      <c r="CC605" s="298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5" hidden="1" customHeight="1" x14ac:dyDescent="0.3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5"/>
        <v>37</v>
      </c>
      <c r="BK606" s="135" t="str">
        <f t="shared" si="187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8"/>
        <v>0</v>
      </c>
      <c r="BV606" s="299">
        <f t="shared" si="189"/>
        <v>1</v>
      </c>
      <c r="BW606" s="318">
        <v>0</v>
      </c>
      <c r="BX606" s="297">
        <f t="shared" si="190"/>
        <v>0.43</v>
      </c>
      <c r="BY606">
        <f t="shared" si="191"/>
        <v>0</v>
      </c>
      <c r="BZ606" s="303">
        <f t="shared" si="192"/>
        <v>0</v>
      </c>
      <c r="CB606" s="298">
        <v>0.6</v>
      </c>
      <c r="CC606" s="298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5" hidden="1" customHeight="1" x14ac:dyDescent="0.3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5"/>
        <v>37</v>
      </c>
      <c r="BK607" s="135" t="str">
        <f t="shared" si="187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8"/>
        <v>0</v>
      </c>
      <c r="BV607" s="299">
        <f t="shared" si="189"/>
        <v>1</v>
      </c>
      <c r="BW607" s="318">
        <v>0</v>
      </c>
      <c r="BX607" s="297">
        <f t="shared" si="190"/>
        <v>0.43</v>
      </c>
      <c r="BY607">
        <f t="shared" si="191"/>
        <v>0</v>
      </c>
      <c r="BZ607" s="303">
        <f t="shared" si="192"/>
        <v>0</v>
      </c>
      <c r="CB607" s="298">
        <v>0.6</v>
      </c>
      <c r="CC607" s="298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5" hidden="1" customHeight="1" x14ac:dyDescent="0.3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5"/>
        <v>38</v>
      </c>
      <c r="BK608" s="135" t="str">
        <f t="shared" si="187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8"/>
        <v>0</v>
      </c>
      <c r="BV608" s="299">
        <f t="shared" si="189"/>
        <v>1</v>
      </c>
      <c r="BW608" s="318">
        <v>0</v>
      </c>
      <c r="BX608" s="297">
        <f t="shared" si="190"/>
        <v>0.43</v>
      </c>
      <c r="BY608">
        <f t="shared" si="191"/>
        <v>0</v>
      </c>
      <c r="BZ608" s="303">
        <f t="shared" si="192"/>
        <v>0</v>
      </c>
      <c r="CB608" s="298">
        <v>0.6</v>
      </c>
      <c r="CC608" s="298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5" hidden="1" customHeight="1" x14ac:dyDescent="0.3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5"/>
        <v>39</v>
      </c>
      <c r="BK609" s="135" t="str">
        <f t="shared" si="187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8"/>
        <v>0</v>
      </c>
      <c r="BV609" s="299">
        <f t="shared" si="189"/>
        <v>1</v>
      </c>
      <c r="BW609" s="318">
        <v>0</v>
      </c>
      <c r="BX609" s="297">
        <f t="shared" si="190"/>
        <v>0.43</v>
      </c>
      <c r="BY609">
        <f t="shared" si="191"/>
        <v>0</v>
      </c>
      <c r="BZ609" s="303">
        <f t="shared" si="192"/>
        <v>0</v>
      </c>
      <c r="CB609" s="298">
        <v>0.6</v>
      </c>
      <c r="CC609" s="298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5" hidden="1" customHeight="1" x14ac:dyDescent="0.3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5"/>
        <v>40</v>
      </c>
      <c r="BK610" s="135" t="str">
        <f t="shared" si="187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8"/>
        <v>0</v>
      </c>
      <c r="BV610" s="299">
        <f t="shared" si="189"/>
        <v>1</v>
      </c>
      <c r="BW610" s="318">
        <v>0</v>
      </c>
      <c r="BX610" s="297">
        <f t="shared" si="190"/>
        <v>0.43</v>
      </c>
      <c r="BY610">
        <f t="shared" si="191"/>
        <v>0</v>
      </c>
      <c r="BZ610" s="303">
        <f t="shared" si="192"/>
        <v>0</v>
      </c>
      <c r="CB610" s="298">
        <v>0.6</v>
      </c>
      <c r="CC610" s="298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5" hidden="1" customHeight="1" x14ac:dyDescent="0.3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5"/>
        <v>41</v>
      </c>
      <c r="BK611" s="135" t="str">
        <f t="shared" si="187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8"/>
        <v>0</v>
      </c>
      <c r="BV611" s="299">
        <f t="shared" si="189"/>
        <v>1</v>
      </c>
      <c r="BW611" s="318">
        <v>0</v>
      </c>
      <c r="BX611" s="297">
        <f t="shared" si="190"/>
        <v>0.43</v>
      </c>
      <c r="BY611">
        <f t="shared" si="191"/>
        <v>0</v>
      </c>
      <c r="BZ611" s="303">
        <f t="shared" si="192"/>
        <v>0</v>
      </c>
      <c r="CB611" s="298">
        <v>0.6</v>
      </c>
      <c r="CC611" s="298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5" hidden="1" customHeight="1" x14ac:dyDescent="0.3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5"/>
        <v>42</v>
      </c>
      <c r="BK612" s="135" t="str">
        <f t="shared" si="187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8"/>
        <v>0</v>
      </c>
      <c r="BV612" s="299">
        <f t="shared" si="189"/>
        <v>1</v>
      </c>
      <c r="BW612" s="318">
        <v>0</v>
      </c>
      <c r="BX612" s="297">
        <f t="shared" si="190"/>
        <v>0.43</v>
      </c>
      <c r="BY612">
        <f t="shared" si="191"/>
        <v>0</v>
      </c>
      <c r="BZ612" s="303">
        <f t="shared" si="192"/>
        <v>0</v>
      </c>
      <c r="CB612" s="298">
        <v>0.6</v>
      </c>
      <c r="CC612" s="298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5" hidden="1" customHeight="1" x14ac:dyDescent="0.3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5"/>
        <v>43</v>
      </c>
      <c r="BK613" s="135" t="str">
        <f t="shared" si="187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8"/>
        <v>0</v>
      </c>
      <c r="BV613" s="299">
        <f t="shared" si="189"/>
        <v>1</v>
      </c>
      <c r="BW613" s="318">
        <v>0</v>
      </c>
      <c r="BX613" s="297">
        <f t="shared" si="190"/>
        <v>0.43</v>
      </c>
      <c r="BY613">
        <f t="shared" si="191"/>
        <v>0</v>
      </c>
      <c r="BZ613" s="303">
        <f t="shared" si="192"/>
        <v>0</v>
      </c>
      <c r="CB613" s="298">
        <v>0.6</v>
      </c>
      <c r="CC613" s="298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5" hidden="1" customHeight="1" x14ac:dyDescent="0.3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5"/>
        <v>44</v>
      </c>
      <c r="BK614" s="135" t="str">
        <f t="shared" si="187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8"/>
        <v>0</v>
      </c>
      <c r="BV614" s="299">
        <f t="shared" si="189"/>
        <v>1</v>
      </c>
      <c r="BW614" s="318">
        <v>0</v>
      </c>
      <c r="BX614" s="297">
        <f t="shared" si="190"/>
        <v>0.43</v>
      </c>
      <c r="BY614">
        <f t="shared" si="191"/>
        <v>0</v>
      </c>
      <c r="BZ614" s="303">
        <f t="shared" si="192"/>
        <v>0</v>
      </c>
      <c r="CB614" s="298">
        <v>0.6</v>
      </c>
      <c r="CC614" s="298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5" hidden="1" customHeight="1" x14ac:dyDescent="0.3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5"/>
        <v>45</v>
      </c>
      <c r="BK615" s="135" t="str">
        <f t="shared" si="187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8"/>
        <v>0</v>
      </c>
      <c r="BV615" s="299">
        <f t="shared" si="189"/>
        <v>1</v>
      </c>
      <c r="BW615" s="318">
        <v>0</v>
      </c>
      <c r="BX615" s="297">
        <f t="shared" si="190"/>
        <v>0.43</v>
      </c>
      <c r="BY615">
        <f t="shared" si="191"/>
        <v>0</v>
      </c>
      <c r="BZ615" s="303">
        <f t="shared" si="192"/>
        <v>0</v>
      </c>
      <c r="CB615" s="298">
        <v>0.6</v>
      </c>
      <c r="CC615" s="298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5" hidden="1" customHeight="1" x14ac:dyDescent="0.3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5"/>
        <v>46</v>
      </c>
      <c r="BK616" s="135" t="str">
        <f t="shared" si="187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8"/>
        <v>0</v>
      </c>
      <c r="BV616" s="299">
        <f t="shared" si="189"/>
        <v>1</v>
      </c>
      <c r="BW616" s="318">
        <v>0</v>
      </c>
      <c r="BX616" s="297">
        <f t="shared" si="190"/>
        <v>0.43</v>
      </c>
      <c r="BY616">
        <f t="shared" si="191"/>
        <v>0</v>
      </c>
      <c r="BZ616" s="303">
        <f t="shared" si="192"/>
        <v>0</v>
      </c>
      <c r="CB616" s="298">
        <v>0.6</v>
      </c>
      <c r="CC616" s="298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5" hidden="1" customHeight="1" x14ac:dyDescent="0.3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5"/>
        <v>46</v>
      </c>
      <c r="BK617" s="135" t="str">
        <f t="shared" si="187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8"/>
        <v>0</v>
      </c>
      <c r="BV617" s="299">
        <f t="shared" si="189"/>
        <v>1</v>
      </c>
      <c r="BW617" s="318">
        <v>0</v>
      </c>
      <c r="BX617" s="297">
        <f t="shared" si="190"/>
        <v>0.43</v>
      </c>
      <c r="BY617">
        <f t="shared" si="191"/>
        <v>0</v>
      </c>
      <c r="BZ617" s="303">
        <f t="shared" si="192"/>
        <v>0</v>
      </c>
      <c r="CB617" s="298">
        <v>0.6</v>
      </c>
      <c r="CC617" s="298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5" hidden="1" customHeight="1" x14ac:dyDescent="0.3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5"/>
        <v>47</v>
      </c>
      <c r="BK618" s="135" t="str">
        <f t="shared" si="187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8"/>
        <v>0</v>
      </c>
      <c r="BV618" s="299">
        <f t="shared" si="189"/>
        <v>1</v>
      </c>
      <c r="BW618" s="318">
        <v>0</v>
      </c>
      <c r="BX618" s="297">
        <f t="shared" si="190"/>
        <v>0.43</v>
      </c>
      <c r="BY618">
        <f t="shared" si="191"/>
        <v>0</v>
      </c>
      <c r="BZ618" s="303">
        <f t="shared" si="192"/>
        <v>0</v>
      </c>
      <c r="CB618" s="298">
        <v>0.6</v>
      </c>
      <c r="CC618" s="298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5" hidden="1" customHeight="1" x14ac:dyDescent="0.3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5"/>
        <v>48</v>
      </c>
      <c r="BK619" s="135" t="str">
        <f t="shared" si="187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8"/>
        <v>0</v>
      </c>
      <c r="BV619" s="299">
        <f t="shared" si="189"/>
        <v>1</v>
      </c>
      <c r="BW619" s="318">
        <v>0</v>
      </c>
      <c r="BX619" s="297">
        <f t="shared" si="190"/>
        <v>0.43</v>
      </c>
      <c r="BY619">
        <f t="shared" si="191"/>
        <v>0</v>
      </c>
      <c r="BZ619" s="303">
        <f t="shared" si="192"/>
        <v>0</v>
      </c>
      <c r="CB619" s="298">
        <v>0.6</v>
      </c>
      <c r="CC619" s="298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5" hidden="1" customHeight="1" x14ac:dyDescent="0.3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5"/>
        <v>49</v>
      </c>
      <c r="BK620" s="135" t="str">
        <f t="shared" si="187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8"/>
        <v>0</v>
      </c>
      <c r="BV620" s="299">
        <f t="shared" si="189"/>
        <v>1</v>
      </c>
      <c r="BW620" s="318">
        <v>0</v>
      </c>
      <c r="BX620" s="297">
        <f t="shared" si="190"/>
        <v>0.43</v>
      </c>
      <c r="BY620">
        <f t="shared" si="191"/>
        <v>0</v>
      </c>
      <c r="BZ620" s="303">
        <f t="shared" si="192"/>
        <v>0</v>
      </c>
      <c r="CB620" s="298">
        <v>0.6</v>
      </c>
      <c r="CC620" s="298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5" hidden="1" customHeight="1" x14ac:dyDescent="0.3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5"/>
        <v>50</v>
      </c>
      <c r="BK621" s="135" t="str">
        <f t="shared" si="187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8"/>
        <v>0</v>
      </c>
      <c r="BV621" s="299">
        <f t="shared" si="189"/>
        <v>1</v>
      </c>
      <c r="BW621" s="318">
        <v>0</v>
      </c>
      <c r="BX621" s="297">
        <f t="shared" si="190"/>
        <v>0.43</v>
      </c>
      <c r="BY621">
        <f t="shared" si="191"/>
        <v>0</v>
      </c>
      <c r="BZ621" s="303">
        <f t="shared" si="192"/>
        <v>0</v>
      </c>
      <c r="CB621" s="298">
        <v>0.6</v>
      </c>
      <c r="CC621" s="298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5" hidden="1" customHeight="1" x14ac:dyDescent="0.3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5"/>
        <v>51</v>
      </c>
      <c r="BK622" s="135" t="str">
        <f t="shared" si="187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8"/>
        <v>0</v>
      </c>
      <c r="BV622" s="299">
        <f t="shared" si="189"/>
        <v>1</v>
      </c>
      <c r="BW622" s="318">
        <v>0</v>
      </c>
      <c r="BX622" s="297">
        <f t="shared" si="190"/>
        <v>0.43</v>
      </c>
      <c r="BY622">
        <f t="shared" si="191"/>
        <v>0</v>
      </c>
      <c r="BZ622" s="303">
        <f t="shared" si="192"/>
        <v>0</v>
      </c>
      <c r="CB622" s="298">
        <v>0.6</v>
      </c>
      <c r="CC622" s="298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5" hidden="1" customHeight="1" x14ac:dyDescent="0.3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5"/>
        <v>52</v>
      </c>
      <c r="BK623" s="135" t="str">
        <f t="shared" si="187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8"/>
        <v>0</v>
      </c>
      <c r="BV623" s="299">
        <f t="shared" si="189"/>
        <v>1</v>
      </c>
      <c r="BW623" s="318">
        <v>0</v>
      </c>
      <c r="BX623" s="297">
        <f t="shared" si="190"/>
        <v>0.43</v>
      </c>
      <c r="BY623">
        <f t="shared" si="191"/>
        <v>0</v>
      </c>
      <c r="BZ623" s="303">
        <f t="shared" si="192"/>
        <v>0</v>
      </c>
      <c r="CB623" s="298">
        <v>0.6</v>
      </c>
      <c r="CC623" s="298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5" hidden="1" customHeight="1" x14ac:dyDescent="0.3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5"/>
        <v>53</v>
      </c>
      <c r="BK624" s="135" t="str">
        <f t="shared" si="187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8"/>
        <v>0</v>
      </c>
      <c r="BV624" s="299">
        <f t="shared" si="189"/>
        <v>1</v>
      </c>
      <c r="BW624" s="318">
        <v>0</v>
      </c>
      <c r="BX624" s="297">
        <f t="shared" si="190"/>
        <v>0.43</v>
      </c>
      <c r="BY624">
        <f t="shared" si="191"/>
        <v>0</v>
      </c>
      <c r="BZ624" s="303">
        <f t="shared" si="192"/>
        <v>0</v>
      </c>
      <c r="CB624" s="298">
        <v>0.6</v>
      </c>
      <c r="CC624" s="298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5" hidden="1" customHeight="1" x14ac:dyDescent="0.3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5"/>
        <v>54</v>
      </c>
      <c r="BK625" s="135" t="str">
        <f t="shared" si="187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8"/>
        <v>0</v>
      </c>
      <c r="BV625" s="299">
        <f t="shared" si="189"/>
        <v>1</v>
      </c>
      <c r="BW625" s="318">
        <v>0</v>
      </c>
      <c r="BX625" s="297">
        <f t="shared" si="190"/>
        <v>0.43</v>
      </c>
      <c r="BY625">
        <f t="shared" si="191"/>
        <v>0</v>
      </c>
      <c r="BZ625" s="303">
        <f t="shared" si="192"/>
        <v>0</v>
      </c>
      <c r="CB625" s="298">
        <v>0.6</v>
      </c>
      <c r="CC625" s="298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5" hidden="1" customHeight="1" x14ac:dyDescent="0.3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5"/>
        <v>55</v>
      </c>
      <c r="BK626" s="135" t="str">
        <f t="shared" si="187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8"/>
        <v>0</v>
      </c>
      <c r="BV626" s="299">
        <f t="shared" si="189"/>
        <v>1</v>
      </c>
      <c r="BW626" s="318">
        <v>0</v>
      </c>
      <c r="BX626" s="297">
        <f t="shared" si="190"/>
        <v>0.43</v>
      </c>
      <c r="BY626">
        <f t="shared" si="191"/>
        <v>0</v>
      </c>
      <c r="BZ626" s="303">
        <f t="shared" si="192"/>
        <v>0</v>
      </c>
      <c r="CB626" s="298">
        <v>0.6</v>
      </c>
      <c r="CC626" s="298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5" hidden="1" customHeight="1" x14ac:dyDescent="0.3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5"/>
        <v>56</v>
      </c>
      <c r="BK627" s="135" t="str">
        <f t="shared" si="187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8"/>
        <v>0</v>
      </c>
      <c r="BV627" s="299">
        <f t="shared" si="189"/>
        <v>1</v>
      </c>
      <c r="BW627" s="318">
        <v>0</v>
      </c>
      <c r="BX627" s="297">
        <f t="shared" si="190"/>
        <v>0.43</v>
      </c>
      <c r="BY627">
        <f t="shared" si="191"/>
        <v>0</v>
      </c>
      <c r="BZ627" s="303">
        <f t="shared" si="192"/>
        <v>0</v>
      </c>
      <c r="CB627" s="298">
        <v>0.6</v>
      </c>
      <c r="CC627" s="298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5" hidden="1" customHeight="1" x14ac:dyDescent="0.3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5"/>
        <v>56</v>
      </c>
      <c r="BK628" s="135" t="str">
        <f t="shared" si="187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8"/>
        <v>0</v>
      </c>
      <c r="BV628" s="299">
        <f t="shared" si="189"/>
        <v>1</v>
      </c>
      <c r="BW628" s="318">
        <v>0</v>
      </c>
      <c r="BX628" s="297">
        <f t="shared" si="190"/>
        <v>0.43</v>
      </c>
      <c r="BY628">
        <f t="shared" si="191"/>
        <v>0</v>
      </c>
      <c r="BZ628" s="303">
        <f t="shared" si="192"/>
        <v>0</v>
      </c>
      <c r="CB628" s="298">
        <v>0.6</v>
      </c>
      <c r="CC628" s="298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5" hidden="1" customHeight="1" x14ac:dyDescent="0.3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5"/>
        <v>57</v>
      </c>
      <c r="BK629" s="135" t="str">
        <f t="shared" si="187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8"/>
        <v>0</v>
      </c>
      <c r="BV629" s="299">
        <f t="shared" si="189"/>
        <v>1</v>
      </c>
      <c r="BW629" s="318">
        <v>0</v>
      </c>
      <c r="BX629" s="297">
        <f t="shared" si="190"/>
        <v>0.43</v>
      </c>
      <c r="BY629">
        <f t="shared" si="191"/>
        <v>0</v>
      </c>
      <c r="BZ629" s="303">
        <f t="shared" si="192"/>
        <v>0</v>
      </c>
      <c r="CB629" s="298">
        <v>0.6</v>
      </c>
      <c r="CC629" s="298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5" hidden="1" customHeight="1" x14ac:dyDescent="0.3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5"/>
        <v>58</v>
      </c>
      <c r="BK630" s="135" t="str">
        <f t="shared" si="187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8"/>
        <v>0</v>
      </c>
      <c r="BV630" s="299">
        <f t="shared" si="189"/>
        <v>1</v>
      </c>
      <c r="BW630" s="318">
        <v>0</v>
      </c>
      <c r="BX630" s="297">
        <f t="shared" si="190"/>
        <v>0.43</v>
      </c>
      <c r="BY630">
        <f t="shared" si="191"/>
        <v>0</v>
      </c>
      <c r="BZ630" s="303">
        <f t="shared" si="192"/>
        <v>0</v>
      </c>
      <c r="CB630" s="298">
        <v>0.6</v>
      </c>
      <c r="CC630" s="298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5" hidden="1" customHeight="1" x14ac:dyDescent="0.3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5"/>
        <v>59</v>
      </c>
      <c r="BK631" s="135" t="str">
        <f t="shared" si="187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8"/>
        <v>0</v>
      </c>
      <c r="BV631" s="299">
        <f t="shared" si="189"/>
        <v>1</v>
      </c>
      <c r="BW631" s="318">
        <v>0</v>
      </c>
      <c r="BX631" s="297">
        <f t="shared" si="190"/>
        <v>0.43</v>
      </c>
      <c r="BY631">
        <f t="shared" si="191"/>
        <v>0</v>
      </c>
      <c r="BZ631" s="303">
        <f t="shared" si="192"/>
        <v>0</v>
      </c>
      <c r="CB631" s="298">
        <v>0.6</v>
      </c>
      <c r="CC631" s="298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5" hidden="1" customHeight="1" x14ac:dyDescent="0.3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5"/>
        <v>60</v>
      </c>
      <c r="BK632" s="135" t="str">
        <f t="shared" si="187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8"/>
        <v>0</v>
      </c>
      <c r="BV632" s="299">
        <f t="shared" si="189"/>
        <v>1</v>
      </c>
      <c r="BW632" s="318">
        <v>0</v>
      </c>
      <c r="BX632" s="297">
        <f t="shared" si="190"/>
        <v>0.43</v>
      </c>
      <c r="BY632">
        <f t="shared" si="191"/>
        <v>0</v>
      </c>
      <c r="BZ632" s="303">
        <f t="shared" si="192"/>
        <v>0</v>
      </c>
      <c r="CB632" s="298">
        <v>0.6</v>
      </c>
      <c r="CC632" s="298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5" hidden="1" customHeight="1" x14ac:dyDescent="0.3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5"/>
        <v>61</v>
      </c>
      <c r="BK633" s="135" t="str">
        <f t="shared" si="187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8"/>
        <v>0</v>
      </c>
      <c r="BV633" s="299">
        <f t="shared" si="189"/>
        <v>1</v>
      </c>
      <c r="BW633" s="318">
        <v>0</v>
      </c>
      <c r="BX633" s="297">
        <f t="shared" si="190"/>
        <v>0.43</v>
      </c>
      <c r="BY633">
        <f t="shared" si="191"/>
        <v>0</v>
      </c>
      <c r="BZ633" s="303">
        <f t="shared" si="192"/>
        <v>0</v>
      </c>
      <c r="CB633" s="298">
        <v>0.6</v>
      </c>
      <c r="CC633" s="298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5" hidden="1" customHeight="1" x14ac:dyDescent="0.3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5"/>
        <v>62</v>
      </c>
      <c r="BK634" s="135" t="str">
        <f t="shared" si="187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8"/>
        <v>0</v>
      </c>
      <c r="BV634" s="299">
        <f t="shared" si="189"/>
        <v>1</v>
      </c>
      <c r="BW634" s="318">
        <v>0</v>
      </c>
      <c r="BX634" s="297">
        <f t="shared" si="190"/>
        <v>0.43</v>
      </c>
      <c r="BY634">
        <f t="shared" si="191"/>
        <v>0</v>
      </c>
      <c r="BZ634" s="303">
        <f t="shared" si="192"/>
        <v>0</v>
      </c>
      <c r="CB634" s="298">
        <v>0.6</v>
      </c>
      <c r="CC634" s="298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5" hidden="1" customHeight="1" x14ac:dyDescent="0.3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5"/>
        <v>63</v>
      </c>
      <c r="BK635" s="135" t="str">
        <f t="shared" si="187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8"/>
        <v>0</v>
      </c>
      <c r="BV635" s="299">
        <f t="shared" si="189"/>
        <v>1</v>
      </c>
      <c r="BW635" s="318">
        <v>0</v>
      </c>
      <c r="BX635" s="297">
        <f t="shared" si="190"/>
        <v>0.43</v>
      </c>
      <c r="BY635">
        <f t="shared" si="191"/>
        <v>0</v>
      </c>
      <c r="BZ635" s="303">
        <f t="shared" si="192"/>
        <v>0</v>
      </c>
      <c r="CB635" s="298">
        <v>0.6</v>
      </c>
      <c r="CC635" s="298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5" hidden="1" customHeight="1" x14ac:dyDescent="0.3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5"/>
        <v>64</v>
      </c>
      <c r="BK636" s="135" t="str">
        <f t="shared" si="187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8"/>
        <v>0</v>
      </c>
      <c r="BV636" s="299">
        <f t="shared" si="189"/>
        <v>1</v>
      </c>
      <c r="BW636" s="318">
        <v>0</v>
      </c>
      <c r="BX636" s="297">
        <f t="shared" si="190"/>
        <v>0.43</v>
      </c>
      <c r="BY636">
        <f t="shared" si="191"/>
        <v>0</v>
      </c>
      <c r="BZ636" s="303">
        <f t="shared" si="192"/>
        <v>0</v>
      </c>
      <c r="CB636" s="298">
        <v>0.6</v>
      </c>
      <c r="CC636" s="298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5" hidden="1" customHeight="1" x14ac:dyDescent="0.3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5"/>
        <v>65</v>
      </c>
      <c r="BK637" s="135" t="str">
        <f t="shared" si="187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8"/>
        <v>0</v>
      </c>
      <c r="BV637" s="299">
        <f t="shared" si="189"/>
        <v>1</v>
      </c>
      <c r="BW637" s="318">
        <v>0</v>
      </c>
      <c r="BX637" s="297">
        <f t="shared" si="190"/>
        <v>0.43</v>
      </c>
      <c r="BY637">
        <f t="shared" si="191"/>
        <v>0</v>
      </c>
      <c r="BZ637" s="303">
        <f t="shared" si="192"/>
        <v>0</v>
      </c>
      <c r="CB637" s="298">
        <v>0.6</v>
      </c>
      <c r="CC637" s="298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5" hidden="1" customHeight="1" x14ac:dyDescent="0.3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5"/>
        <v>66</v>
      </c>
      <c r="BK638" s="135" t="str">
        <f t="shared" si="187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8"/>
        <v>0</v>
      </c>
      <c r="BV638" s="299">
        <f t="shared" si="189"/>
        <v>1</v>
      </c>
      <c r="BW638" s="318">
        <v>0</v>
      </c>
      <c r="BX638" s="297">
        <f t="shared" si="190"/>
        <v>0.43</v>
      </c>
      <c r="BY638">
        <f t="shared" si="191"/>
        <v>0</v>
      </c>
      <c r="BZ638" s="303">
        <f t="shared" si="192"/>
        <v>0</v>
      </c>
      <c r="CB638" s="298">
        <v>0.6</v>
      </c>
      <c r="CC638" s="298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5" hidden="1" customHeight="1" x14ac:dyDescent="0.3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5"/>
        <v>66</v>
      </c>
      <c r="BK639" s="135" t="str">
        <f t="shared" si="187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8"/>
        <v>0</v>
      </c>
      <c r="BV639" s="299">
        <f t="shared" si="189"/>
        <v>1</v>
      </c>
      <c r="BW639" s="318">
        <v>0</v>
      </c>
      <c r="BX639" s="297">
        <f t="shared" si="190"/>
        <v>0.43</v>
      </c>
      <c r="BY639">
        <f t="shared" si="191"/>
        <v>0</v>
      </c>
      <c r="BZ639" s="303">
        <f t="shared" si="192"/>
        <v>0</v>
      </c>
      <c r="CB639" s="298">
        <v>0.6</v>
      </c>
      <c r="CC639" s="298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5" hidden="1" customHeight="1" x14ac:dyDescent="0.3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5"/>
        <v>30</v>
      </c>
      <c r="BK640" s="135" t="str">
        <f t="shared" si="187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8"/>
        <v>1</v>
      </c>
      <c r="BV640" s="299">
        <f t="shared" si="189"/>
        <v>0</v>
      </c>
      <c r="BW640" s="318">
        <v>0</v>
      </c>
      <c r="BX640" s="297">
        <f t="shared" si="190"/>
        <v>0.25</v>
      </c>
      <c r="BY640">
        <f t="shared" si="191"/>
        <v>0</v>
      </c>
      <c r="BZ640" s="303">
        <f t="shared" si="192"/>
        <v>0</v>
      </c>
      <c r="CB640" s="298">
        <v>0.6</v>
      </c>
      <c r="CC640" s="298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5" hidden="1" customHeight="1" x14ac:dyDescent="0.3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5"/>
        <v>57</v>
      </c>
      <c r="BK641" s="135" t="str">
        <f t="shared" si="187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8"/>
        <v>1</v>
      </c>
      <c r="BV641" s="299">
        <f t="shared" si="189"/>
        <v>0</v>
      </c>
      <c r="BW641" s="318">
        <v>0</v>
      </c>
      <c r="BX641" s="297">
        <f t="shared" si="190"/>
        <v>0.25</v>
      </c>
      <c r="BY641">
        <f t="shared" si="191"/>
        <v>0</v>
      </c>
      <c r="BZ641" s="303">
        <f t="shared" si="192"/>
        <v>0</v>
      </c>
      <c r="CB641" s="298">
        <v>0.6</v>
      </c>
      <c r="CC641" s="298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5" hidden="1" customHeight="1" x14ac:dyDescent="0.3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5"/>
        <v>57</v>
      </c>
      <c r="BK642" s="135" t="str">
        <f t="shared" si="187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8"/>
        <v>1</v>
      </c>
      <c r="BV642" s="299">
        <f t="shared" si="189"/>
        <v>0</v>
      </c>
      <c r="BW642" s="318">
        <v>0</v>
      </c>
      <c r="BX642" s="297">
        <f t="shared" si="190"/>
        <v>0.25</v>
      </c>
      <c r="BY642">
        <f t="shared" si="191"/>
        <v>0</v>
      </c>
      <c r="BZ642" s="303">
        <f t="shared" si="192"/>
        <v>0</v>
      </c>
      <c r="CB642" s="298">
        <v>0.6</v>
      </c>
      <c r="CC642" s="298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5" hidden="1" customHeight="1" x14ac:dyDescent="0.3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4">+AC643</f>
        <v>60</v>
      </c>
      <c r="BK643" s="135" t="str">
        <f t="shared" si="187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8"/>
        <v>1</v>
      </c>
      <c r="BV643" s="299">
        <f t="shared" si="189"/>
        <v>0</v>
      </c>
      <c r="BW643" s="318">
        <v>0</v>
      </c>
      <c r="BX643" s="297">
        <f t="shared" si="190"/>
        <v>0.25</v>
      </c>
      <c r="BY643">
        <f t="shared" si="191"/>
        <v>0</v>
      </c>
      <c r="BZ643" s="303">
        <f t="shared" si="192"/>
        <v>0</v>
      </c>
      <c r="CB643" s="298">
        <v>0.6</v>
      </c>
      <c r="CC643" s="298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5" hidden="1" customHeight="1" x14ac:dyDescent="0.3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4"/>
        <v>63</v>
      </c>
      <c r="BK644" s="135" t="str">
        <f t="shared" ref="BK644:BK707" si="206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7">IF(BT644="Résineux",0%,100%)</f>
        <v>1</v>
      </c>
      <c r="BV644" s="299">
        <f t="shared" ref="BV644:BV707" si="208">+IF(BT644="Résineux",100%,0%)</f>
        <v>0</v>
      </c>
      <c r="BW644" s="318">
        <v>0</v>
      </c>
      <c r="BX644" s="297">
        <f t="shared" ref="BX644:BX707" si="209">+IF(BV644&lt;&gt;0,0.43,0.25)</f>
        <v>0.25</v>
      </c>
      <c r="BY644">
        <f t="shared" ref="BY644:BY707" si="210">+IF(BJ644&lt;=30,AV644*BX644,0)</f>
        <v>0</v>
      </c>
      <c r="BZ644" s="303">
        <f t="shared" ref="BZ644:BZ707" si="211">+IF(BJ644&gt;=31,0,BY644+BZ643)</f>
        <v>0</v>
      </c>
      <c r="CB644" s="298">
        <v>0.6</v>
      </c>
      <c r="CC644" s="298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5" hidden="1" customHeight="1" x14ac:dyDescent="0.3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4"/>
        <v>66</v>
      </c>
      <c r="BK645" s="135" t="str">
        <f t="shared" si="206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7"/>
        <v>1</v>
      </c>
      <c r="BV645" s="299">
        <f t="shared" si="208"/>
        <v>0</v>
      </c>
      <c r="BW645" s="318">
        <v>0</v>
      </c>
      <c r="BX645" s="297">
        <f t="shared" si="209"/>
        <v>0.25</v>
      </c>
      <c r="BY645">
        <f t="shared" si="210"/>
        <v>0</v>
      </c>
      <c r="BZ645" s="303">
        <f t="shared" si="211"/>
        <v>0</v>
      </c>
      <c r="CB645" s="298">
        <v>0.6</v>
      </c>
      <c r="CC645" s="298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5" hidden="1" customHeight="1" x14ac:dyDescent="0.3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4"/>
        <v>66</v>
      </c>
      <c r="BK646" s="135" t="str">
        <f t="shared" si="206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7"/>
        <v>1</v>
      </c>
      <c r="BV646" s="299">
        <f t="shared" si="208"/>
        <v>0</v>
      </c>
      <c r="BW646" s="318">
        <v>0</v>
      </c>
      <c r="BX646" s="297">
        <f t="shared" si="209"/>
        <v>0.25</v>
      </c>
      <c r="BY646">
        <f t="shared" si="210"/>
        <v>0</v>
      </c>
      <c r="BZ646" s="303">
        <f t="shared" si="211"/>
        <v>0</v>
      </c>
      <c r="CB646" s="298">
        <v>0.6</v>
      </c>
      <c r="CC646" s="298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5" hidden="1" customHeight="1" x14ac:dyDescent="0.3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4"/>
        <v>69</v>
      </c>
      <c r="BK647" s="135" t="str">
        <f t="shared" si="206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7"/>
        <v>1</v>
      </c>
      <c r="BV647" s="299">
        <f t="shared" si="208"/>
        <v>0</v>
      </c>
      <c r="BW647" s="318">
        <v>0</v>
      </c>
      <c r="BX647" s="297">
        <f t="shared" si="209"/>
        <v>0.25</v>
      </c>
      <c r="BY647">
        <f t="shared" si="210"/>
        <v>0</v>
      </c>
      <c r="BZ647" s="303">
        <f t="shared" si="211"/>
        <v>0</v>
      </c>
      <c r="CB647" s="298">
        <v>0.6</v>
      </c>
      <c r="CC647" s="298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5" hidden="1" customHeight="1" x14ac:dyDescent="0.3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4"/>
        <v>72</v>
      </c>
      <c r="BK648" s="135" t="str">
        <f t="shared" si="206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7"/>
        <v>1</v>
      </c>
      <c r="BV648" s="299">
        <f t="shared" si="208"/>
        <v>0</v>
      </c>
      <c r="BW648" s="318">
        <v>0</v>
      </c>
      <c r="BX648" s="297">
        <f t="shared" si="209"/>
        <v>0.25</v>
      </c>
      <c r="BY648">
        <f t="shared" si="210"/>
        <v>0</v>
      </c>
      <c r="BZ648" s="303">
        <f t="shared" si="211"/>
        <v>0</v>
      </c>
      <c r="CB648" s="298">
        <v>0.6</v>
      </c>
      <c r="CC648" s="298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5" hidden="1" customHeight="1" x14ac:dyDescent="0.3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4"/>
        <v>75</v>
      </c>
      <c r="BK649" s="135" t="str">
        <f t="shared" si="206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7"/>
        <v>1</v>
      </c>
      <c r="BV649" s="299">
        <f t="shared" si="208"/>
        <v>0</v>
      </c>
      <c r="BW649" s="318">
        <v>0</v>
      </c>
      <c r="BX649" s="297">
        <f t="shared" si="209"/>
        <v>0.25</v>
      </c>
      <c r="BY649">
        <f t="shared" si="210"/>
        <v>0</v>
      </c>
      <c r="BZ649" s="303">
        <f t="shared" si="211"/>
        <v>0</v>
      </c>
      <c r="CB649" s="298">
        <v>0.6</v>
      </c>
      <c r="CC649" s="298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5" hidden="1" customHeight="1" x14ac:dyDescent="0.3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4"/>
        <v>75</v>
      </c>
      <c r="BK650" s="135" t="str">
        <f t="shared" si="206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7"/>
        <v>1</v>
      </c>
      <c r="BV650" s="299">
        <f t="shared" si="208"/>
        <v>0</v>
      </c>
      <c r="BW650" s="318">
        <v>0</v>
      </c>
      <c r="BX650" s="297">
        <f t="shared" si="209"/>
        <v>0.25</v>
      </c>
      <c r="BY650">
        <f t="shared" si="210"/>
        <v>0</v>
      </c>
      <c r="BZ650" s="303">
        <f t="shared" si="211"/>
        <v>0</v>
      </c>
      <c r="CB650" s="298">
        <v>0.6</v>
      </c>
      <c r="CC650" s="298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5" hidden="1" customHeight="1" x14ac:dyDescent="0.3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4"/>
        <v>78</v>
      </c>
      <c r="BK651" s="135" t="str">
        <f t="shared" si="206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7"/>
        <v>1</v>
      </c>
      <c r="BV651" s="299">
        <f t="shared" si="208"/>
        <v>0</v>
      </c>
      <c r="BW651" s="318">
        <v>0</v>
      </c>
      <c r="BX651" s="297">
        <f t="shared" si="209"/>
        <v>0.25</v>
      </c>
      <c r="BY651">
        <f t="shared" si="210"/>
        <v>0</v>
      </c>
      <c r="BZ651" s="303">
        <f t="shared" si="211"/>
        <v>0</v>
      </c>
      <c r="CB651" s="298">
        <v>0.6</v>
      </c>
      <c r="CC651" s="298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5" hidden="1" customHeight="1" x14ac:dyDescent="0.3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4"/>
        <v>81</v>
      </c>
      <c r="BK652" s="135" t="str">
        <f t="shared" si="206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7"/>
        <v>1</v>
      </c>
      <c r="BV652" s="299">
        <f t="shared" si="208"/>
        <v>0</v>
      </c>
      <c r="BW652" s="318">
        <v>0</v>
      </c>
      <c r="BX652" s="297">
        <f t="shared" si="209"/>
        <v>0.25</v>
      </c>
      <c r="BY652">
        <f t="shared" si="210"/>
        <v>0</v>
      </c>
      <c r="BZ652" s="303">
        <f t="shared" si="211"/>
        <v>0</v>
      </c>
      <c r="CB652" s="298">
        <v>0.6</v>
      </c>
      <c r="CC652" s="298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5" hidden="1" customHeight="1" x14ac:dyDescent="0.3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4"/>
        <v>84</v>
      </c>
      <c r="BK653" s="135" t="str">
        <f t="shared" si="206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7"/>
        <v>1</v>
      </c>
      <c r="BV653" s="299">
        <f t="shared" si="208"/>
        <v>0</v>
      </c>
      <c r="BW653" s="318">
        <v>0</v>
      </c>
      <c r="BX653" s="297">
        <f t="shared" si="209"/>
        <v>0.25</v>
      </c>
      <c r="BY653">
        <f t="shared" si="210"/>
        <v>0</v>
      </c>
      <c r="BZ653" s="303">
        <f t="shared" si="211"/>
        <v>0</v>
      </c>
      <c r="CB653" s="298">
        <v>0.6</v>
      </c>
      <c r="CC653" s="298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5" hidden="1" customHeight="1" x14ac:dyDescent="0.3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4"/>
        <v>84</v>
      </c>
      <c r="BK654" s="135" t="str">
        <f t="shared" si="206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7"/>
        <v>1</v>
      </c>
      <c r="BV654" s="299">
        <f t="shared" si="208"/>
        <v>0</v>
      </c>
      <c r="BW654" s="318">
        <v>0</v>
      </c>
      <c r="BX654" s="297">
        <f t="shared" si="209"/>
        <v>0.25</v>
      </c>
      <c r="BY654">
        <f t="shared" si="210"/>
        <v>0</v>
      </c>
      <c r="BZ654" s="303">
        <f t="shared" si="211"/>
        <v>0</v>
      </c>
      <c r="CB654" s="298">
        <v>0.6</v>
      </c>
      <c r="CC654" s="298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5" hidden="1" customHeight="1" x14ac:dyDescent="0.3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4"/>
        <v>87</v>
      </c>
      <c r="BK655" s="135" t="str">
        <f t="shared" si="206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7"/>
        <v>1</v>
      </c>
      <c r="BV655" s="299">
        <f t="shared" si="208"/>
        <v>0</v>
      </c>
      <c r="BW655" s="318">
        <v>0</v>
      </c>
      <c r="BX655" s="297">
        <f t="shared" si="209"/>
        <v>0.25</v>
      </c>
      <c r="BY655">
        <f t="shared" si="210"/>
        <v>0</v>
      </c>
      <c r="BZ655" s="303">
        <f t="shared" si="211"/>
        <v>0</v>
      </c>
      <c r="CB655" s="298">
        <v>0.6</v>
      </c>
      <c r="CC655" s="298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5" hidden="1" customHeight="1" x14ac:dyDescent="0.3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4"/>
        <v>90</v>
      </c>
      <c r="BK656" s="135" t="str">
        <f t="shared" si="206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7"/>
        <v>1</v>
      </c>
      <c r="BV656" s="299">
        <f t="shared" si="208"/>
        <v>0</v>
      </c>
      <c r="BW656" s="318">
        <v>0</v>
      </c>
      <c r="BX656" s="297">
        <f t="shared" si="209"/>
        <v>0.25</v>
      </c>
      <c r="BY656">
        <f t="shared" si="210"/>
        <v>0</v>
      </c>
      <c r="BZ656" s="303">
        <f t="shared" si="211"/>
        <v>0</v>
      </c>
      <c r="CB656" s="298">
        <v>0.6</v>
      </c>
      <c r="CC656" s="298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5" hidden="1" customHeight="1" x14ac:dyDescent="0.3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4"/>
        <v>93</v>
      </c>
      <c r="BK657" s="135" t="str">
        <f t="shared" si="206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7"/>
        <v>1</v>
      </c>
      <c r="BV657" s="299">
        <f t="shared" si="208"/>
        <v>0</v>
      </c>
      <c r="BW657" s="318">
        <v>0</v>
      </c>
      <c r="BX657" s="297">
        <f t="shared" si="209"/>
        <v>0.25</v>
      </c>
      <c r="BY657">
        <f t="shared" si="210"/>
        <v>0</v>
      </c>
      <c r="BZ657" s="303">
        <f t="shared" si="211"/>
        <v>0</v>
      </c>
      <c r="CB657" s="298">
        <v>0.6</v>
      </c>
      <c r="CC657" s="298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5" hidden="1" customHeight="1" x14ac:dyDescent="0.3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4"/>
        <v>93</v>
      </c>
      <c r="BK658" s="135" t="str">
        <f t="shared" si="206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7"/>
        <v>1</v>
      </c>
      <c r="BV658" s="299">
        <f t="shared" si="208"/>
        <v>0</v>
      </c>
      <c r="BW658" s="318">
        <v>0</v>
      </c>
      <c r="BX658" s="297">
        <f t="shared" si="209"/>
        <v>0.25</v>
      </c>
      <c r="BY658">
        <f t="shared" si="210"/>
        <v>0</v>
      </c>
      <c r="BZ658" s="303">
        <f t="shared" si="211"/>
        <v>0</v>
      </c>
      <c r="CB658" s="298">
        <v>0.6</v>
      </c>
      <c r="CC658" s="298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5" hidden="1" customHeight="1" x14ac:dyDescent="0.3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4"/>
        <v>96</v>
      </c>
      <c r="BK659" s="135" t="str">
        <f t="shared" si="206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7"/>
        <v>1</v>
      </c>
      <c r="BV659" s="299">
        <f t="shared" si="208"/>
        <v>0</v>
      </c>
      <c r="BW659" s="318">
        <v>0</v>
      </c>
      <c r="BX659" s="297">
        <f t="shared" si="209"/>
        <v>0.25</v>
      </c>
      <c r="BY659">
        <f t="shared" si="210"/>
        <v>0</v>
      </c>
      <c r="BZ659" s="303">
        <f t="shared" si="211"/>
        <v>0</v>
      </c>
      <c r="CB659" s="298">
        <v>0.6</v>
      </c>
      <c r="CC659" s="298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5" hidden="1" customHeight="1" x14ac:dyDescent="0.3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4"/>
        <v>99</v>
      </c>
      <c r="BK660" s="135" t="str">
        <f t="shared" si="206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7"/>
        <v>1</v>
      </c>
      <c r="BV660" s="299">
        <f t="shared" si="208"/>
        <v>0</v>
      </c>
      <c r="BW660" s="318">
        <v>0</v>
      </c>
      <c r="BX660" s="297">
        <f t="shared" si="209"/>
        <v>0.25</v>
      </c>
      <c r="BY660">
        <f t="shared" si="210"/>
        <v>0</v>
      </c>
      <c r="BZ660" s="303">
        <f t="shared" si="211"/>
        <v>0</v>
      </c>
      <c r="CB660" s="298">
        <v>0.6</v>
      </c>
      <c r="CC660" s="298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5" hidden="1" customHeight="1" x14ac:dyDescent="0.3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4"/>
        <v>102</v>
      </c>
      <c r="BK661" s="135" t="str">
        <f t="shared" si="206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7"/>
        <v>1</v>
      </c>
      <c r="BV661" s="299">
        <f t="shared" si="208"/>
        <v>0</v>
      </c>
      <c r="BW661" s="318">
        <v>0</v>
      </c>
      <c r="BX661" s="297">
        <f t="shared" si="209"/>
        <v>0.25</v>
      </c>
      <c r="BY661">
        <f t="shared" si="210"/>
        <v>0</v>
      </c>
      <c r="BZ661" s="303">
        <f t="shared" si="211"/>
        <v>0</v>
      </c>
      <c r="CB661" s="298">
        <v>0.6</v>
      </c>
      <c r="CC661" s="298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5" hidden="1" customHeight="1" x14ac:dyDescent="0.3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4"/>
        <v>105</v>
      </c>
      <c r="BK662" s="135" t="str">
        <f t="shared" si="206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7"/>
        <v>1</v>
      </c>
      <c r="BV662" s="299">
        <f t="shared" si="208"/>
        <v>0</v>
      </c>
      <c r="BW662" s="318">
        <v>0</v>
      </c>
      <c r="BX662" s="297">
        <f t="shared" si="209"/>
        <v>0.25</v>
      </c>
      <c r="BY662">
        <f t="shared" si="210"/>
        <v>0</v>
      </c>
      <c r="BZ662" s="303">
        <f t="shared" si="211"/>
        <v>0</v>
      </c>
      <c r="CB662" s="298">
        <v>0.6</v>
      </c>
      <c r="CC662" s="298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5" hidden="1" customHeight="1" x14ac:dyDescent="0.3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4"/>
        <v>105</v>
      </c>
      <c r="BK663" s="135" t="str">
        <f t="shared" si="206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7"/>
        <v>1</v>
      </c>
      <c r="BV663" s="299">
        <f t="shared" si="208"/>
        <v>0</v>
      </c>
      <c r="BW663" s="318">
        <v>0</v>
      </c>
      <c r="BX663" s="297">
        <f t="shared" si="209"/>
        <v>0.25</v>
      </c>
      <c r="BY663">
        <f t="shared" si="210"/>
        <v>0</v>
      </c>
      <c r="BZ663" s="303">
        <f t="shared" si="211"/>
        <v>0</v>
      </c>
      <c r="CB663" s="298">
        <v>0.6</v>
      </c>
      <c r="CC663" s="298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5" hidden="1" customHeight="1" x14ac:dyDescent="0.3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4"/>
        <v>108</v>
      </c>
      <c r="BK664" s="135" t="str">
        <f t="shared" si="206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7"/>
        <v>1</v>
      </c>
      <c r="BV664" s="299">
        <f t="shared" si="208"/>
        <v>0</v>
      </c>
      <c r="BW664" s="318">
        <v>0</v>
      </c>
      <c r="BX664" s="297">
        <f t="shared" si="209"/>
        <v>0.25</v>
      </c>
      <c r="BY664">
        <f t="shared" si="210"/>
        <v>0</v>
      </c>
      <c r="BZ664" s="303">
        <f t="shared" si="211"/>
        <v>0</v>
      </c>
      <c r="CB664" s="298">
        <v>0.6</v>
      </c>
      <c r="CC664" s="298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5" hidden="1" customHeight="1" x14ac:dyDescent="0.3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4"/>
        <v>111</v>
      </c>
      <c r="BK665" s="135" t="str">
        <f t="shared" si="206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7"/>
        <v>1</v>
      </c>
      <c r="BV665" s="299">
        <f t="shared" si="208"/>
        <v>0</v>
      </c>
      <c r="BW665" s="318">
        <v>0</v>
      </c>
      <c r="BX665" s="297">
        <f t="shared" si="209"/>
        <v>0.25</v>
      </c>
      <c r="BY665">
        <f t="shared" si="210"/>
        <v>0</v>
      </c>
      <c r="BZ665" s="303">
        <f t="shared" si="211"/>
        <v>0</v>
      </c>
      <c r="CB665" s="298">
        <v>0.6</v>
      </c>
      <c r="CC665" s="298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5" hidden="1" customHeight="1" x14ac:dyDescent="0.3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4"/>
        <v>114</v>
      </c>
      <c r="BK666" s="135" t="str">
        <f t="shared" si="206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7"/>
        <v>1</v>
      </c>
      <c r="BV666" s="299">
        <f t="shared" si="208"/>
        <v>0</v>
      </c>
      <c r="BW666" s="318">
        <v>0</v>
      </c>
      <c r="BX666" s="297">
        <f t="shared" si="209"/>
        <v>0.25</v>
      </c>
      <c r="BY666">
        <f t="shared" si="210"/>
        <v>0</v>
      </c>
      <c r="BZ666" s="303">
        <f t="shared" si="211"/>
        <v>0</v>
      </c>
      <c r="CB666" s="298">
        <v>0.6</v>
      </c>
      <c r="CC666" s="298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5" hidden="1" customHeight="1" x14ac:dyDescent="0.3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4"/>
        <v>117</v>
      </c>
      <c r="BK667" s="135" t="str">
        <f t="shared" si="206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7"/>
        <v>1</v>
      </c>
      <c r="BV667" s="299">
        <f t="shared" si="208"/>
        <v>0</v>
      </c>
      <c r="BW667" s="318">
        <v>0</v>
      </c>
      <c r="BX667" s="297">
        <f t="shared" si="209"/>
        <v>0.25</v>
      </c>
      <c r="BY667">
        <f t="shared" si="210"/>
        <v>0</v>
      </c>
      <c r="BZ667" s="303">
        <f t="shared" si="211"/>
        <v>0</v>
      </c>
      <c r="CB667" s="298">
        <v>0.6</v>
      </c>
      <c r="CC667" s="298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5" hidden="1" customHeight="1" x14ac:dyDescent="0.3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4"/>
        <v>117</v>
      </c>
      <c r="BK668" s="135" t="str">
        <f t="shared" si="206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7"/>
        <v>1</v>
      </c>
      <c r="BV668" s="299">
        <f t="shared" si="208"/>
        <v>0</v>
      </c>
      <c r="BW668" s="318">
        <v>0</v>
      </c>
      <c r="BX668" s="297">
        <f t="shared" si="209"/>
        <v>0.25</v>
      </c>
      <c r="BY668">
        <f t="shared" si="210"/>
        <v>0</v>
      </c>
      <c r="BZ668" s="303">
        <f t="shared" si="211"/>
        <v>0</v>
      </c>
      <c r="CB668" s="298">
        <v>0.6</v>
      </c>
      <c r="CC668" s="298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5" hidden="1" customHeight="1" x14ac:dyDescent="0.3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4"/>
        <v>120</v>
      </c>
      <c r="BK669" s="135" t="str">
        <f t="shared" si="206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7"/>
        <v>1</v>
      </c>
      <c r="BV669" s="299">
        <f t="shared" si="208"/>
        <v>0</v>
      </c>
      <c r="BW669" s="318">
        <v>0</v>
      </c>
      <c r="BX669" s="297">
        <f t="shared" si="209"/>
        <v>0.25</v>
      </c>
      <c r="BY669">
        <f t="shared" si="210"/>
        <v>0</v>
      </c>
      <c r="BZ669" s="303">
        <f t="shared" si="211"/>
        <v>0</v>
      </c>
      <c r="CB669" s="298">
        <v>0.6</v>
      </c>
      <c r="CC669" s="298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5" hidden="1" customHeight="1" x14ac:dyDescent="0.3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4"/>
        <v>123</v>
      </c>
      <c r="BK670" s="135" t="str">
        <f t="shared" si="206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7"/>
        <v>1</v>
      </c>
      <c r="BV670" s="299">
        <f t="shared" si="208"/>
        <v>0</v>
      </c>
      <c r="BW670" s="318">
        <v>0</v>
      </c>
      <c r="BX670" s="297">
        <f t="shared" si="209"/>
        <v>0.25</v>
      </c>
      <c r="BY670">
        <f t="shared" si="210"/>
        <v>0</v>
      </c>
      <c r="BZ670" s="303">
        <f t="shared" si="211"/>
        <v>0</v>
      </c>
      <c r="CB670" s="298">
        <v>0.6</v>
      </c>
      <c r="CC670" s="298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5" hidden="1" customHeight="1" x14ac:dyDescent="0.3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4"/>
        <v>126</v>
      </c>
      <c r="BK671" s="135" t="str">
        <f t="shared" si="206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7"/>
        <v>1</v>
      </c>
      <c r="BV671" s="299">
        <f t="shared" si="208"/>
        <v>0</v>
      </c>
      <c r="BW671" s="318">
        <v>0</v>
      </c>
      <c r="BX671" s="297">
        <f t="shared" si="209"/>
        <v>0.25</v>
      </c>
      <c r="BY671">
        <f t="shared" si="210"/>
        <v>0</v>
      </c>
      <c r="BZ671" s="303">
        <f t="shared" si="211"/>
        <v>0</v>
      </c>
      <c r="CB671" s="298">
        <v>0.6</v>
      </c>
      <c r="CC671" s="298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5" hidden="1" customHeight="1" x14ac:dyDescent="0.3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4"/>
        <v>129</v>
      </c>
      <c r="BK672" s="135" t="str">
        <f t="shared" si="206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7"/>
        <v>1</v>
      </c>
      <c r="BV672" s="299">
        <f t="shared" si="208"/>
        <v>0</v>
      </c>
      <c r="BW672" s="318">
        <v>0</v>
      </c>
      <c r="BX672" s="297">
        <f t="shared" si="209"/>
        <v>0.25</v>
      </c>
      <c r="BY672">
        <f t="shared" si="210"/>
        <v>0</v>
      </c>
      <c r="BZ672" s="303">
        <f t="shared" si="211"/>
        <v>0</v>
      </c>
      <c r="CB672" s="298">
        <v>0.6</v>
      </c>
      <c r="CC672" s="298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5" hidden="1" customHeight="1" x14ac:dyDescent="0.3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4"/>
        <v>129</v>
      </c>
      <c r="BK673" s="135" t="str">
        <f t="shared" si="206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7"/>
        <v>1</v>
      </c>
      <c r="BV673" s="299">
        <f t="shared" si="208"/>
        <v>0</v>
      </c>
      <c r="BW673" s="318">
        <v>0</v>
      </c>
      <c r="BX673" s="297">
        <f t="shared" si="209"/>
        <v>0.25</v>
      </c>
      <c r="BY673">
        <f t="shared" si="210"/>
        <v>0</v>
      </c>
      <c r="BZ673" s="303">
        <f t="shared" si="211"/>
        <v>0</v>
      </c>
      <c r="CB673" s="298">
        <v>0.6</v>
      </c>
      <c r="CC673" s="298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5" hidden="1" customHeight="1" x14ac:dyDescent="0.3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4"/>
        <v>132</v>
      </c>
      <c r="BK674" s="135" t="str">
        <f t="shared" si="206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7"/>
        <v>1</v>
      </c>
      <c r="BV674" s="299">
        <f t="shared" si="208"/>
        <v>0</v>
      </c>
      <c r="BW674" s="318">
        <v>0</v>
      </c>
      <c r="BX674" s="297">
        <f t="shared" si="209"/>
        <v>0.25</v>
      </c>
      <c r="BY674">
        <f t="shared" si="210"/>
        <v>0</v>
      </c>
      <c r="BZ674" s="303">
        <f t="shared" si="211"/>
        <v>0</v>
      </c>
      <c r="CB674" s="298">
        <v>0.6</v>
      </c>
      <c r="CC674" s="298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5" hidden="1" customHeight="1" x14ac:dyDescent="0.3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4"/>
        <v>134</v>
      </c>
      <c r="BK675" s="135" t="str">
        <f t="shared" si="206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7"/>
        <v>1</v>
      </c>
      <c r="BV675" s="299">
        <f t="shared" si="208"/>
        <v>0</v>
      </c>
      <c r="BW675" s="318">
        <v>0</v>
      </c>
      <c r="BX675" s="297">
        <f t="shared" si="209"/>
        <v>0.25</v>
      </c>
      <c r="BY675">
        <f t="shared" si="210"/>
        <v>0</v>
      </c>
      <c r="BZ675" s="303">
        <f t="shared" si="211"/>
        <v>0</v>
      </c>
      <c r="CB675" s="298">
        <v>0.6</v>
      </c>
      <c r="CC675" s="298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5" hidden="1" customHeight="1" x14ac:dyDescent="0.3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4"/>
        <v>134</v>
      </c>
      <c r="BK676" s="135" t="str">
        <f t="shared" si="206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7"/>
        <v>1</v>
      </c>
      <c r="BV676" s="299">
        <f t="shared" si="208"/>
        <v>0</v>
      </c>
      <c r="BW676" s="318">
        <v>0</v>
      </c>
      <c r="BX676" s="297">
        <f t="shared" si="209"/>
        <v>0.25</v>
      </c>
      <c r="BY676">
        <f t="shared" si="210"/>
        <v>0</v>
      </c>
      <c r="BZ676" s="303">
        <f t="shared" si="211"/>
        <v>0</v>
      </c>
      <c r="CB676" s="298">
        <v>0.6</v>
      </c>
      <c r="CC676" s="298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5" hidden="1" customHeight="1" x14ac:dyDescent="0.3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4"/>
        <v>137</v>
      </c>
      <c r="BK677" s="135" t="str">
        <f t="shared" si="206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7"/>
        <v>1</v>
      </c>
      <c r="BV677" s="299">
        <f t="shared" si="208"/>
        <v>0</v>
      </c>
      <c r="BW677" s="318">
        <v>0</v>
      </c>
      <c r="BX677" s="297">
        <f t="shared" si="209"/>
        <v>0.25</v>
      </c>
      <c r="BY677">
        <f t="shared" si="210"/>
        <v>0</v>
      </c>
      <c r="BZ677" s="303">
        <f t="shared" si="211"/>
        <v>0</v>
      </c>
      <c r="CB677" s="298">
        <v>0.6</v>
      </c>
      <c r="CC677" s="298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5" hidden="1" customHeight="1" x14ac:dyDescent="0.3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4"/>
        <v>139</v>
      </c>
      <c r="BK678" s="135" t="str">
        <f t="shared" si="206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7"/>
        <v>1</v>
      </c>
      <c r="BV678" s="299">
        <f t="shared" si="208"/>
        <v>0</v>
      </c>
      <c r="BW678" s="318">
        <v>0</v>
      </c>
      <c r="BX678" s="297">
        <f t="shared" si="209"/>
        <v>0.25</v>
      </c>
      <c r="BY678">
        <f t="shared" si="210"/>
        <v>0</v>
      </c>
      <c r="BZ678" s="303">
        <f t="shared" si="211"/>
        <v>0</v>
      </c>
      <c r="CB678" s="298">
        <v>0.6</v>
      </c>
      <c r="CC678" s="298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5" hidden="1" customHeight="1" x14ac:dyDescent="0.3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4"/>
        <v>139</v>
      </c>
      <c r="BK679" s="135" t="str">
        <f t="shared" si="206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7"/>
        <v>1</v>
      </c>
      <c r="BV679" s="299">
        <f t="shared" si="208"/>
        <v>0</v>
      </c>
      <c r="BW679" s="318">
        <v>0</v>
      </c>
      <c r="BX679" s="297">
        <f t="shared" si="209"/>
        <v>0.25</v>
      </c>
      <c r="BY679">
        <f t="shared" si="210"/>
        <v>0</v>
      </c>
      <c r="BZ679" s="303">
        <f t="shared" si="211"/>
        <v>0</v>
      </c>
      <c r="CB679" s="298">
        <v>0.6</v>
      </c>
      <c r="CC679" s="298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5" hidden="1" customHeight="1" x14ac:dyDescent="0.3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4"/>
        <v>143</v>
      </c>
      <c r="BK680" s="135" t="str">
        <f t="shared" si="206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7"/>
        <v>1</v>
      </c>
      <c r="BV680" s="299">
        <f t="shared" si="208"/>
        <v>0</v>
      </c>
      <c r="BW680" s="318">
        <v>0</v>
      </c>
      <c r="BX680" s="297">
        <f t="shared" si="209"/>
        <v>0.25</v>
      </c>
      <c r="BY680">
        <f t="shared" si="210"/>
        <v>0</v>
      </c>
      <c r="BZ680" s="303">
        <f t="shared" si="211"/>
        <v>0</v>
      </c>
      <c r="CB680" s="298">
        <v>0.6</v>
      </c>
      <c r="CC680" s="298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5" hidden="1" customHeight="1" x14ac:dyDescent="0.3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4"/>
        <v>143</v>
      </c>
      <c r="BK681" s="135" t="str">
        <f t="shared" si="206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7"/>
        <v>1</v>
      </c>
      <c r="BV681" s="299">
        <f t="shared" si="208"/>
        <v>0</v>
      </c>
      <c r="BW681" s="318">
        <v>0</v>
      </c>
      <c r="BX681" s="297">
        <f t="shared" si="209"/>
        <v>0.25</v>
      </c>
      <c r="BY681">
        <f t="shared" si="210"/>
        <v>0</v>
      </c>
      <c r="BZ681" s="303">
        <f t="shared" si="211"/>
        <v>0</v>
      </c>
      <c r="CB681" s="298">
        <v>0.6</v>
      </c>
      <c r="CC681" s="298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5" hidden="1" customHeight="1" x14ac:dyDescent="0.3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4"/>
        <v>30</v>
      </c>
      <c r="BK682" s="135" t="str">
        <f t="shared" si="206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7"/>
        <v>1</v>
      </c>
      <c r="BV682" s="299">
        <f t="shared" si="208"/>
        <v>0</v>
      </c>
      <c r="BW682" s="318">
        <v>0</v>
      </c>
      <c r="BX682" s="297">
        <f t="shared" si="209"/>
        <v>0.25</v>
      </c>
      <c r="BY682">
        <f t="shared" si="210"/>
        <v>0</v>
      </c>
      <c r="BZ682" s="303">
        <f t="shared" si="211"/>
        <v>0</v>
      </c>
      <c r="CB682" s="298">
        <v>0.6</v>
      </c>
      <c r="CC682" s="298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5" hidden="1" customHeight="1" x14ac:dyDescent="0.3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4"/>
        <v>42</v>
      </c>
      <c r="BK683" s="135" t="str">
        <f t="shared" si="206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7"/>
        <v>1</v>
      </c>
      <c r="BV683" s="299">
        <f t="shared" si="208"/>
        <v>0</v>
      </c>
      <c r="BW683" s="318">
        <v>0</v>
      </c>
      <c r="BX683" s="297">
        <f t="shared" si="209"/>
        <v>0.25</v>
      </c>
      <c r="BY683">
        <f t="shared" si="210"/>
        <v>0</v>
      </c>
      <c r="BZ683" s="303">
        <f t="shared" si="211"/>
        <v>0</v>
      </c>
      <c r="CB683" s="298">
        <v>0.6</v>
      </c>
      <c r="CC683" s="298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5" hidden="1" customHeight="1" x14ac:dyDescent="0.3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4"/>
        <v>42</v>
      </c>
      <c r="BK684" s="135" t="str">
        <f t="shared" si="206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7"/>
        <v>1</v>
      </c>
      <c r="BV684" s="299">
        <f t="shared" si="208"/>
        <v>0</v>
      </c>
      <c r="BW684" s="318">
        <v>0</v>
      </c>
      <c r="BX684" s="297">
        <f t="shared" si="209"/>
        <v>0.25</v>
      </c>
      <c r="BY684">
        <f t="shared" si="210"/>
        <v>0</v>
      </c>
      <c r="BZ684" s="303">
        <f t="shared" si="211"/>
        <v>0</v>
      </c>
      <c r="CB684" s="298">
        <v>0.6</v>
      </c>
      <c r="CC684" s="298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5" hidden="1" customHeight="1" x14ac:dyDescent="0.3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4"/>
        <v>45</v>
      </c>
      <c r="BK685" s="135" t="str">
        <f t="shared" si="206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7"/>
        <v>1</v>
      </c>
      <c r="BV685" s="299">
        <f t="shared" si="208"/>
        <v>0</v>
      </c>
      <c r="BW685" s="318">
        <v>0</v>
      </c>
      <c r="BX685" s="297">
        <f t="shared" si="209"/>
        <v>0.25</v>
      </c>
      <c r="BY685">
        <f t="shared" si="210"/>
        <v>0</v>
      </c>
      <c r="BZ685" s="303">
        <f t="shared" si="211"/>
        <v>0</v>
      </c>
      <c r="CB685" s="298">
        <v>0.6</v>
      </c>
      <c r="CC685" s="298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5" hidden="1" customHeight="1" x14ac:dyDescent="0.3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4"/>
        <v>48</v>
      </c>
      <c r="BK686" s="135" t="str">
        <f t="shared" si="206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7"/>
        <v>1</v>
      </c>
      <c r="BV686" s="299">
        <f t="shared" si="208"/>
        <v>0</v>
      </c>
      <c r="BW686" s="318">
        <v>0</v>
      </c>
      <c r="BX686" s="297">
        <f t="shared" si="209"/>
        <v>0.25</v>
      </c>
      <c r="BY686">
        <f t="shared" si="210"/>
        <v>0</v>
      </c>
      <c r="BZ686" s="303">
        <f t="shared" si="211"/>
        <v>0</v>
      </c>
      <c r="CB686" s="298">
        <v>0.6</v>
      </c>
      <c r="CC686" s="298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5" hidden="1" customHeight="1" x14ac:dyDescent="0.3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4"/>
        <v>48</v>
      </c>
      <c r="BK687" s="135" t="str">
        <f t="shared" si="206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7"/>
        <v>1</v>
      </c>
      <c r="BV687" s="299">
        <f t="shared" si="208"/>
        <v>0</v>
      </c>
      <c r="BW687" s="318">
        <v>0</v>
      </c>
      <c r="BX687" s="297">
        <f t="shared" si="209"/>
        <v>0.25</v>
      </c>
      <c r="BY687">
        <f t="shared" si="210"/>
        <v>0</v>
      </c>
      <c r="BZ687" s="303">
        <f t="shared" si="211"/>
        <v>0</v>
      </c>
      <c r="CB687" s="298">
        <v>0.6</v>
      </c>
      <c r="CC687" s="298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5" hidden="1" customHeight="1" x14ac:dyDescent="0.3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4"/>
        <v>51</v>
      </c>
      <c r="BK688" s="135" t="str">
        <f t="shared" si="206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7"/>
        <v>1</v>
      </c>
      <c r="BV688" s="299">
        <f t="shared" si="208"/>
        <v>0</v>
      </c>
      <c r="BW688" s="318">
        <v>0</v>
      </c>
      <c r="BX688" s="297">
        <f t="shared" si="209"/>
        <v>0.25</v>
      </c>
      <c r="BY688">
        <f t="shared" si="210"/>
        <v>0</v>
      </c>
      <c r="BZ688" s="303">
        <f t="shared" si="211"/>
        <v>0</v>
      </c>
      <c r="CB688" s="298">
        <v>0.6</v>
      </c>
      <c r="CC688" s="298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3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4"/>
        <v>54</v>
      </c>
      <c r="BK689" s="135" t="str">
        <f t="shared" si="206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7"/>
        <v>1</v>
      </c>
      <c r="BV689" s="299">
        <f t="shared" si="208"/>
        <v>0</v>
      </c>
      <c r="BW689" s="318">
        <v>0</v>
      </c>
      <c r="BX689" s="297">
        <f t="shared" si="209"/>
        <v>0.25</v>
      </c>
      <c r="BY689">
        <f t="shared" si="210"/>
        <v>0</v>
      </c>
      <c r="BZ689" s="303">
        <f t="shared" si="211"/>
        <v>0</v>
      </c>
      <c r="CB689" s="298">
        <v>0.6</v>
      </c>
      <c r="CC689" s="298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3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4"/>
        <v>54</v>
      </c>
      <c r="BK690" s="135" t="str">
        <f t="shared" si="206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7"/>
        <v>1</v>
      </c>
      <c r="BV690" s="299">
        <f t="shared" si="208"/>
        <v>0</v>
      </c>
      <c r="BW690" s="318">
        <v>0</v>
      </c>
      <c r="BX690" s="297">
        <f t="shared" si="209"/>
        <v>0.25</v>
      </c>
      <c r="BY690">
        <f t="shared" si="210"/>
        <v>0</v>
      </c>
      <c r="BZ690" s="303">
        <f t="shared" si="211"/>
        <v>0</v>
      </c>
      <c r="CB690" s="298">
        <v>0.6</v>
      </c>
      <c r="CC690" s="298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3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4"/>
        <v>57</v>
      </c>
      <c r="BK691" s="135" t="str">
        <f t="shared" si="206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7"/>
        <v>1</v>
      </c>
      <c r="BV691" s="299">
        <f t="shared" si="208"/>
        <v>0</v>
      </c>
      <c r="BW691" s="318">
        <v>0</v>
      </c>
      <c r="BX691" s="297">
        <f t="shared" si="209"/>
        <v>0.25</v>
      </c>
      <c r="BY691">
        <f t="shared" si="210"/>
        <v>0</v>
      </c>
      <c r="BZ691" s="303">
        <f t="shared" si="211"/>
        <v>0</v>
      </c>
      <c r="CB691" s="298">
        <v>0.6</v>
      </c>
      <c r="CC691" s="298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3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4"/>
        <v>60</v>
      </c>
      <c r="BK692" s="135" t="str">
        <f t="shared" si="206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7"/>
        <v>1</v>
      </c>
      <c r="BV692" s="299">
        <f t="shared" si="208"/>
        <v>0</v>
      </c>
      <c r="BW692" s="318">
        <v>0</v>
      </c>
      <c r="BX692" s="297">
        <f t="shared" si="209"/>
        <v>0.25</v>
      </c>
      <c r="BY692">
        <f t="shared" si="210"/>
        <v>0</v>
      </c>
      <c r="BZ692" s="303">
        <f t="shared" si="211"/>
        <v>0</v>
      </c>
      <c r="CB692" s="298">
        <v>0.6</v>
      </c>
      <c r="CC692" s="298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3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4"/>
        <v>63</v>
      </c>
      <c r="BK693" s="135" t="str">
        <f t="shared" si="206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7"/>
        <v>1</v>
      </c>
      <c r="BV693" s="299">
        <f t="shared" si="208"/>
        <v>0</v>
      </c>
      <c r="BW693" s="318">
        <v>0</v>
      </c>
      <c r="BX693" s="297">
        <f t="shared" si="209"/>
        <v>0.25</v>
      </c>
      <c r="BY693">
        <f t="shared" si="210"/>
        <v>0</v>
      </c>
      <c r="BZ693" s="303">
        <f t="shared" si="211"/>
        <v>0</v>
      </c>
      <c r="CB693" s="298">
        <v>0.6</v>
      </c>
      <c r="CC693" s="298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3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4"/>
        <v>63</v>
      </c>
      <c r="BK694" s="135" t="str">
        <f t="shared" si="206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7"/>
        <v>1</v>
      </c>
      <c r="BV694" s="299">
        <f t="shared" si="208"/>
        <v>0</v>
      </c>
      <c r="BW694" s="318">
        <v>0</v>
      </c>
      <c r="BX694" s="297">
        <f t="shared" si="209"/>
        <v>0.25</v>
      </c>
      <c r="BY694">
        <f t="shared" si="210"/>
        <v>0</v>
      </c>
      <c r="BZ694" s="303">
        <f t="shared" si="211"/>
        <v>0</v>
      </c>
      <c r="CB694" s="298">
        <v>0.6</v>
      </c>
      <c r="CC694" s="298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3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4"/>
        <v>66</v>
      </c>
      <c r="BK695" s="135" t="str">
        <f t="shared" si="206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7"/>
        <v>1</v>
      </c>
      <c r="BV695" s="299">
        <f t="shared" si="208"/>
        <v>0</v>
      </c>
      <c r="BW695" s="318">
        <v>0</v>
      </c>
      <c r="BX695" s="297">
        <f t="shared" si="209"/>
        <v>0.25</v>
      </c>
      <c r="BY695">
        <f t="shared" si="210"/>
        <v>0</v>
      </c>
      <c r="BZ695" s="303">
        <f t="shared" si="211"/>
        <v>0</v>
      </c>
      <c r="CB695" s="298">
        <v>0.6</v>
      </c>
      <c r="CC695" s="298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3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4"/>
        <v>69</v>
      </c>
      <c r="BK696" s="135" t="str">
        <f t="shared" si="206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7"/>
        <v>1</v>
      </c>
      <c r="BV696" s="299">
        <f t="shared" si="208"/>
        <v>0</v>
      </c>
      <c r="BW696" s="318">
        <v>0</v>
      </c>
      <c r="BX696" s="297">
        <f t="shared" si="209"/>
        <v>0.25</v>
      </c>
      <c r="BY696">
        <f t="shared" si="210"/>
        <v>0</v>
      </c>
      <c r="BZ696" s="303">
        <f t="shared" si="211"/>
        <v>0</v>
      </c>
      <c r="CB696" s="298">
        <v>0.6</v>
      </c>
      <c r="CC696" s="298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3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4"/>
        <v>72</v>
      </c>
      <c r="BK697" s="135" t="str">
        <f t="shared" si="206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7"/>
        <v>1</v>
      </c>
      <c r="BV697" s="299">
        <f t="shared" si="208"/>
        <v>0</v>
      </c>
      <c r="BW697" s="318">
        <v>0</v>
      </c>
      <c r="BX697" s="297">
        <f t="shared" si="209"/>
        <v>0.25</v>
      </c>
      <c r="BY697">
        <f t="shared" si="210"/>
        <v>0</v>
      </c>
      <c r="BZ697" s="303">
        <f t="shared" si="211"/>
        <v>0</v>
      </c>
      <c r="CB697" s="298">
        <v>0.6</v>
      </c>
      <c r="CC697" s="298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3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4"/>
        <v>72</v>
      </c>
      <c r="BK698" s="135" t="str">
        <f t="shared" si="206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7"/>
        <v>1</v>
      </c>
      <c r="BV698" s="299">
        <f t="shared" si="208"/>
        <v>0</v>
      </c>
      <c r="BW698" s="318">
        <v>0</v>
      </c>
      <c r="BX698" s="297">
        <f t="shared" si="209"/>
        <v>0.25</v>
      </c>
      <c r="BY698">
        <f t="shared" si="210"/>
        <v>0</v>
      </c>
      <c r="BZ698" s="303">
        <f t="shared" si="211"/>
        <v>0</v>
      </c>
      <c r="CB698" s="298">
        <v>0.6</v>
      </c>
      <c r="CC698" s="298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3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4"/>
        <v>75</v>
      </c>
      <c r="BK699" s="135" t="str">
        <f t="shared" si="206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7"/>
        <v>1</v>
      </c>
      <c r="BV699" s="299">
        <f t="shared" si="208"/>
        <v>0</v>
      </c>
      <c r="BW699" s="318">
        <v>0</v>
      </c>
      <c r="BX699" s="297">
        <f t="shared" si="209"/>
        <v>0.25</v>
      </c>
      <c r="BY699">
        <f t="shared" si="210"/>
        <v>0</v>
      </c>
      <c r="BZ699" s="303">
        <f t="shared" si="211"/>
        <v>0</v>
      </c>
      <c r="CB699" s="298">
        <v>0.6</v>
      </c>
      <c r="CC699" s="298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3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4"/>
        <v>78</v>
      </c>
      <c r="BK700" s="135" t="str">
        <f t="shared" si="206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7"/>
        <v>1</v>
      </c>
      <c r="BV700" s="299">
        <f t="shared" si="208"/>
        <v>0</v>
      </c>
      <c r="BW700" s="318">
        <v>0</v>
      </c>
      <c r="BX700" s="297">
        <f t="shared" si="209"/>
        <v>0.25</v>
      </c>
      <c r="BY700">
        <f t="shared" si="210"/>
        <v>0</v>
      </c>
      <c r="BZ700" s="303">
        <f t="shared" si="211"/>
        <v>0</v>
      </c>
      <c r="CB700" s="298">
        <v>0.6</v>
      </c>
      <c r="CC700" s="298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3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4"/>
        <v>81</v>
      </c>
      <c r="BK701" s="135" t="str">
        <f t="shared" si="206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7"/>
        <v>1</v>
      </c>
      <c r="BV701" s="299">
        <f t="shared" si="208"/>
        <v>0</v>
      </c>
      <c r="BW701" s="318">
        <v>0</v>
      </c>
      <c r="BX701" s="297">
        <f t="shared" si="209"/>
        <v>0.25</v>
      </c>
      <c r="BY701">
        <f t="shared" si="210"/>
        <v>0</v>
      </c>
      <c r="BZ701" s="303">
        <f t="shared" si="211"/>
        <v>0</v>
      </c>
      <c r="CB701" s="298">
        <v>0.6</v>
      </c>
      <c r="CC701" s="298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3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4"/>
        <v>81</v>
      </c>
      <c r="BK702" s="135" t="str">
        <f t="shared" si="206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7"/>
        <v>1</v>
      </c>
      <c r="BV702" s="299">
        <f t="shared" si="208"/>
        <v>0</v>
      </c>
      <c r="BW702" s="318">
        <v>0</v>
      </c>
      <c r="BX702" s="297">
        <f t="shared" si="209"/>
        <v>0.25</v>
      </c>
      <c r="BY702">
        <f t="shared" si="210"/>
        <v>0</v>
      </c>
      <c r="BZ702" s="303">
        <f t="shared" si="211"/>
        <v>0</v>
      </c>
      <c r="CB702" s="298">
        <v>0.6</v>
      </c>
      <c r="CC702" s="298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3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4"/>
        <v>84</v>
      </c>
      <c r="BK703" s="135" t="str">
        <f t="shared" si="206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7"/>
        <v>1</v>
      </c>
      <c r="BV703" s="299">
        <f t="shared" si="208"/>
        <v>0</v>
      </c>
      <c r="BW703" s="318">
        <v>0</v>
      </c>
      <c r="BX703" s="297">
        <f t="shared" si="209"/>
        <v>0.25</v>
      </c>
      <c r="BY703">
        <f t="shared" si="210"/>
        <v>0</v>
      </c>
      <c r="BZ703" s="303">
        <f t="shared" si="211"/>
        <v>0</v>
      </c>
      <c r="CB703" s="298">
        <v>0.6</v>
      </c>
      <c r="CC703" s="298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3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4"/>
        <v>87</v>
      </c>
      <c r="BK704" s="135" t="str">
        <f t="shared" si="206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7"/>
        <v>1</v>
      </c>
      <c r="BV704" s="299">
        <f t="shared" si="208"/>
        <v>0</v>
      </c>
      <c r="BW704" s="318">
        <v>0</v>
      </c>
      <c r="BX704" s="297">
        <f t="shared" si="209"/>
        <v>0.25</v>
      </c>
      <c r="BY704">
        <f t="shared" si="210"/>
        <v>0</v>
      </c>
      <c r="BZ704" s="303">
        <f t="shared" si="211"/>
        <v>0</v>
      </c>
      <c r="CB704" s="298">
        <v>0.6</v>
      </c>
      <c r="CC704" s="298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3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4"/>
        <v>90</v>
      </c>
      <c r="BK705" s="135" t="str">
        <f t="shared" si="206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7"/>
        <v>1</v>
      </c>
      <c r="BV705" s="299">
        <f t="shared" si="208"/>
        <v>0</v>
      </c>
      <c r="BW705" s="318">
        <v>0</v>
      </c>
      <c r="BX705" s="297">
        <f t="shared" si="209"/>
        <v>0.25</v>
      </c>
      <c r="BY705">
        <f t="shared" si="210"/>
        <v>0</v>
      </c>
      <c r="BZ705" s="303">
        <f t="shared" si="211"/>
        <v>0</v>
      </c>
      <c r="CB705" s="298">
        <v>0.6</v>
      </c>
      <c r="CC705" s="298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3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4"/>
        <v>90</v>
      </c>
      <c r="BK706" s="135" t="str">
        <f t="shared" si="206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7"/>
        <v>1</v>
      </c>
      <c r="BV706" s="299">
        <f t="shared" si="208"/>
        <v>0</v>
      </c>
      <c r="BW706" s="318">
        <v>0</v>
      </c>
      <c r="BX706" s="297">
        <f t="shared" si="209"/>
        <v>0.25</v>
      </c>
      <c r="BY706">
        <f t="shared" si="210"/>
        <v>0</v>
      </c>
      <c r="BZ706" s="303">
        <f t="shared" si="211"/>
        <v>0</v>
      </c>
      <c r="CB706" s="298">
        <v>0.6</v>
      </c>
      <c r="CC706" s="298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3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3">+AC707</f>
        <v>93</v>
      </c>
      <c r="BK707" s="135" t="str">
        <f t="shared" si="206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7"/>
        <v>1</v>
      </c>
      <c r="BV707" s="299">
        <f t="shared" si="208"/>
        <v>0</v>
      </c>
      <c r="BW707" s="318">
        <v>0</v>
      </c>
      <c r="BX707" s="297">
        <f t="shared" si="209"/>
        <v>0.25</v>
      </c>
      <c r="BY707">
        <f t="shared" si="210"/>
        <v>0</v>
      </c>
      <c r="BZ707" s="303">
        <f t="shared" si="211"/>
        <v>0</v>
      </c>
      <c r="CB707" s="298">
        <v>0.6</v>
      </c>
      <c r="CC707" s="298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3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3"/>
        <v>96</v>
      </c>
      <c r="BK708" s="135" t="str">
        <f t="shared" ref="BK708:BK771" si="225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6">IF(BT708="Résineux",0%,100%)</f>
        <v>1</v>
      </c>
      <c r="BV708" s="299">
        <f t="shared" ref="BV708:BV771" si="227">+IF(BT708="Résineux",100%,0%)</f>
        <v>0</v>
      </c>
      <c r="BW708" s="318">
        <v>0</v>
      </c>
      <c r="BX708" s="297">
        <f t="shared" ref="BX708:BX771" si="228">+IF(BV708&lt;&gt;0,0.43,0.25)</f>
        <v>0.25</v>
      </c>
      <c r="BY708">
        <f t="shared" ref="BY708:BY771" si="229">+IF(BJ708&lt;=30,AV708*BX708,0)</f>
        <v>0</v>
      </c>
      <c r="BZ708" s="303">
        <f t="shared" ref="BZ708:BZ771" si="230">+IF(BJ708&gt;=31,0,BY708+BZ707)</f>
        <v>0</v>
      </c>
      <c r="CB708" s="298">
        <v>0.6</v>
      </c>
      <c r="CC708" s="298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3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3"/>
        <v>99</v>
      </c>
      <c r="BK709" s="135" t="str">
        <f t="shared" si="225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6"/>
        <v>1</v>
      </c>
      <c r="BV709" s="299">
        <f t="shared" si="227"/>
        <v>0</v>
      </c>
      <c r="BW709" s="318">
        <v>0</v>
      </c>
      <c r="BX709" s="297">
        <f t="shared" si="228"/>
        <v>0.25</v>
      </c>
      <c r="BY709">
        <f t="shared" si="229"/>
        <v>0</v>
      </c>
      <c r="BZ709" s="303">
        <f t="shared" si="230"/>
        <v>0</v>
      </c>
      <c r="CB709" s="298">
        <v>0.6</v>
      </c>
      <c r="CC709" s="298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3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3"/>
        <v>99</v>
      </c>
      <c r="BK710" s="135" t="str">
        <f t="shared" si="225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6"/>
        <v>1</v>
      </c>
      <c r="BV710" s="299">
        <f t="shared" si="227"/>
        <v>0</v>
      </c>
      <c r="BW710" s="318">
        <v>0</v>
      </c>
      <c r="BX710" s="297">
        <f t="shared" si="228"/>
        <v>0.25</v>
      </c>
      <c r="BY710">
        <f t="shared" si="229"/>
        <v>0</v>
      </c>
      <c r="BZ710" s="303">
        <f t="shared" si="230"/>
        <v>0</v>
      </c>
      <c r="CB710" s="298">
        <v>0.6</v>
      </c>
      <c r="CC710" s="298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3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3"/>
        <v>102</v>
      </c>
      <c r="BK711" s="135" t="str">
        <f t="shared" si="225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6"/>
        <v>1</v>
      </c>
      <c r="BV711" s="299">
        <f t="shared" si="227"/>
        <v>0</v>
      </c>
      <c r="BW711" s="318">
        <v>0</v>
      </c>
      <c r="BX711" s="297">
        <f t="shared" si="228"/>
        <v>0.25</v>
      </c>
      <c r="BY711">
        <f t="shared" si="229"/>
        <v>0</v>
      </c>
      <c r="BZ711" s="303">
        <f t="shared" si="230"/>
        <v>0</v>
      </c>
      <c r="CB711" s="298">
        <v>0.6</v>
      </c>
      <c r="CC711" s="298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3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3"/>
        <v>105</v>
      </c>
      <c r="BK712" s="135" t="str">
        <f t="shared" si="225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6"/>
        <v>1</v>
      </c>
      <c r="BV712" s="299">
        <f t="shared" si="227"/>
        <v>0</v>
      </c>
      <c r="BW712" s="318">
        <v>0</v>
      </c>
      <c r="BX712" s="297">
        <f t="shared" si="228"/>
        <v>0.25</v>
      </c>
      <c r="BY712">
        <f t="shared" si="229"/>
        <v>0</v>
      </c>
      <c r="BZ712" s="303">
        <f t="shared" si="230"/>
        <v>0</v>
      </c>
      <c r="CB712" s="298">
        <v>0.6</v>
      </c>
      <c r="CC712" s="298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3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3"/>
        <v>108</v>
      </c>
      <c r="BK713" s="135" t="str">
        <f t="shared" si="225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6"/>
        <v>1</v>
      </c>
      <c r="BV713" s="299">
        <f t="shared" si="227"/>
        <v>0</v>
      </c>
      <c r="BW713" s="318">
        <v>0</v>
      </c>
      <c r="BX713" s="297">
        <f t="shared" si="228"/>
        <v>0.25</v>
      </c>
      <c r="BY713">
        <f t="shared" si="229"/>
        <v>0</v>
      </c>
      <c r="BZ713" s="303">
        <f t="shared" si="230"/>
        <v>0</v>
      </c>
      <c r="CB713" s="298">
        <v>0.6</v>
      </c>
      <c r="CC713" s="298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3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3"/>
        <v>111</v>
      </c>
      <c r="BK714" s="135" t="str">
        <f t="shared" si="225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6"/>
        <v>1</v>
      </c>
      <c r="BV714" s="299">
        <f t="shared" si="227"/>
        <v>0</v>
      </c>
      <c r="BW714" s="318">
        <v>0</v>
      </c>
      <c r="BX714" s="297">
        <f t="shared" si="228"/>
        <v>0.25</v>
      </c>
      <c r="BY714">
        <f t="shared" si="229"/>
        <v>0</v>
      </c>
      <c r="BZ714" s="303">
        <f t="shared" si="230"/>
        <v>0</v>
      </c>
      <c r="CB714" s="298">
        <v>0.6</v>
      </c>
      <c r="CC714" s="298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3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3"/>
        <v>111</v>
      </c>
      <c r="BK715" s="135" t="str">
        <f t="shared" si="225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6"/>
        <v>1</v>
      </c>
      <c r="BV715" s="299">
        <f t="shared" si="227"/>
        <v>0</v>
      </c>
      <c r="BW715" s="318">
        <v>0</v>
      </c>
      <c r="BX715" s="297">
        <f t="shared" si="228"/>
        <v>0.25</v>
      </c>
      <c r="BY715">
        <f t="shared" si="229"/>
        <v>0</v>
      </c>
      <c r="BZ715" s="303">
        <f t="shared" si="230"/>
        <v>0</v>
      </c>
      <c r="CB715" s="298">
        <v>0.6</v>
      </c>
      <c r="CC715" s="298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3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3"/>
        <v>114</v>
      </c>
      <c r="BK716" s="135" t="str">
        <f t="shared" si="225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6"/>
        <v>1</v>
      </c>
      <c r="BV716" s="299">
        <f t="shared" si="227"/>
        <v>0</v>
      </c>
      <c r="BW716" s="318">
        <v>0</v>
      </c>
      <c r="BX716" s="297">
        <f t="shared" si="228"/>
        <v>0.25</v>
      </c>
      <c r="BY716">
        <f t="shared" si="229"/>
        <v>0</v>
      </c>
      <c r="BZ716" s="303">
        <f t="shared" si="230"/>
        <v>0</v>
      </c>
      <c r="CB716" s="298">
        <v>0.6</v>
      </c>
      <c r="CC716" s="298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3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3"/>
        <v>116</v>
      </c>
      <c r="BK717" s="135" t="str">
        <f t="shared" si="225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6"/>
        <v>1</v>
      </c>
      <c r="BV717" s="299">
        <f t="shared" si="227"/>
        <v>0</v>
      </c>
      <c r="BW717" s="318">
        <v>0</v>
      </c>
      <c r="BX717" s="297">
        <f t="shared" si="228"/>
        <v>0.25</v>
      </c>
      <c r="BY717">
        <f t="shared" si="229"/>
        <v>0</v>
      </c>
      <c r="BZ717" s="303">
        <f t="shared" si="230"/>
        <v>0</v>
      </c>
      <c r="CB717" s="298">
        <v>0.6</v>
      </c>
      <c r="CC717" s="298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3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3"/>
        <v>116</v>
      </c>
      <c r="BK718" s="135" t="str">
        <f t="shared" si="225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6"/>
        <v>1</v>
      </c>
      <c r="BV718" s="299">
        <f t="shared" si="227"/>
        <v>0</v>
      </c>
      <c r="BW718" s="318">
        <v>0</v>
      </c>
      <c r="BX718" s="297">
        <f t="shared" si="228"/>
        <v>0.25</v>
      </c>
      <c r="BY718">
        <f t="shared" si="229"/>
        <v>0</v>
      </c>
      <c r="BZ718" s="303">
        <f t="shared" si="230"/>
        <v>0</v>
      </c>
      <c r="CB718" s="298">
        <v>0.6</v>
      </c>
      <c r="CC718" s="298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3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3"/>
        <v>119</v>
      </c>
      <c r="BK719" s="135" t="str">
        <f t="shared" si="225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6"/>
        <v>1</v>
      </c>
      <c r="BV719" s="299">
        <f t="shared" si="227"/>
        <v>0</v>
      </c>
      <c r="BW719" s="318">
        <v>0</v>
      </c>
      <c r="BX719" s="297">
        <f t="shared" si="228"/>
        <v>0.25</v>
      </c>
      <c r="BY719">
        <f t="shared" si="229"/>
        <v>0</v>
      </c>
      <c r="BZ719" s="303">
        <f t="shared" si="230"/>
        <v>0</v>
      </c>
      <c r="CB719" s="298">
        <v>0.6</v>
      </c>
      <c r="CC719" s="298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3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3"/>
        <v>121</v>
      </c>
      <c r="BK720" s="135" t="str">
        <f t="shared" si="225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6"/>
        <v>1</v>
      </c>
      <c r="BV720" s="299">
        <f t="shared" si="227"/>
        <v>0</v>
      </c>
      <c r="BW720" s="318">
        <v>0</v>
      </c>
      <c r="BX720" s="297">
        <f t="shared" si="228"/>
        <v>0.25</v>
      </c>
      <c r="BY720">
        <f t="shared" si="229"/>
        <v>0</v>
      </c>
      <c r="BZ720" s="303">
        <f t="shared" si="230"/>
        <v>0</v>
      </c>
      <c r="CB720" s="298">
        <v>0.6</v>
      </c>
      <c r="CC720" s="298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3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3"/>
        <v>121</v>
      </c>
      <c r="BK721" s="135" t="str">
        <f t="shared" si="225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6"/>
        <v>1</v>
      </c>
      <c r="BV721" s="299">
        <f t="shared" si="227"/>
        <v>0</v>
      </c>
      <c r="BW721" s="318">
        <v>0</v>
      </c>
      <c r="BX721" s="297">
        <f t="shared" si="228"/>
        <v>0.25</v>
      </c>
      <c r="BY721">
        <f t="shared" si="229"/>
        <v>0</v>
      </c>
      <c r="BZ721" s="303">
        <f t="shared" si="230"/>
        <v>0</v>
      </c>
      <c r="CB721" s="298">
        <v>0.6</v>
      </c>
      <c r="CC721" s="298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3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3"/>
        <v>125</v>
      </c>
      <c r="BK722" s="135" t="str">
        <f t="shared" si="225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6"/>
        <v>1</v>
      </c>
      <c r="BV722" s="299">
        <f t="shared" si="227"/>
        <v>0</v>
      </c>
      <c r="BW722" s="318">
        <v>0</v>
      </c>
      <c r="BX722" s="297">
        <f t="shared" si="228"/>
        <v>0.25</v>
      </c>
      <c r="BY722">
        <f t="shared" si="229"/>
        <v>0</v>
      </c>
      <c r="BZ722" s="303">
        <f t="shared" si="230"/>
        <v>0</v>
      </c>
      <c r="CB722" s="298">
        <v>0.6</v>
      </c>
      <c r="CC722" s="298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3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3"/>
        <v>125</v>
      </c>
      <c r="BK723" s="135" t="str">
        <f t="shared" si="225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6"/>
        <v>1</v>
      </c>
      <c r="BV723" s="299">
        <f t="shared" si="227"/>
        <v>0</v>
      </c>
      <c r="BW723" s="318">
        <v>0</v>
      </c>
      <c r="BX723" s="297">
        <f t="shared" si="228"/>
        <v>0.25</v>
      </c>
      <c r="BY723">
        <f t="shared" si="229"/>
        <v>0</v>
      </c>
      <c r="BZ723" s="303">
        <f t="shared" si="230"/>
        <v>0</v>
      </c>
      <c r="CB723" s="298">
        <v>0.6</v>
      </c>
      <c r="CC723" s="298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35">
      <c r="A724" s="4">
        <v>2013</v>
      </c>
      <c r="B724" s="315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3"/>
        <v>30</v>
      </c>
      <c r="BK724" s="135" t="str">
        <f t="shared" si="225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6"/>
        <v>0</v>
      </c>
      <c r="BV724" s="299">
        <f t="shared" si="227"/>
        <v>1</v>
      </c>
      <c r="BW724" s="318">
        <v>0</v>
      </c>
      <c r="BX724" s="297">
        <f t="shared" si="228"/>
        <v>0.43</v>
      </c>
      <c r="BY724">
        <f t="shared" si="229"/>
        <v>0</v>
      </c>
      <c r="BZ724" s="303">
        <f t="shared" si="230"/>
        <v>0</v>
      </c>
      <c r="CB724" s="298">
        <v>0.6</v>
      </c>
      <c r="CC724" s="298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35">
      <c r="A725" s="4">
        <v>2013</v>
      </c>
      <c r="B725" s="315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3"/>
        <v>57</v>
      </c>
      <c r="BK725" s="135" t="str">
        <f t="shared" si="225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6"/>
        <v>0</v>
      </c>
      <c r="BV725" s="299">
        <f t="shared" si="227"/>
        <v>1</v>
      </c>
      <c r="BW725" s="318">
        <v>0</v>
      </c>
      <c r="BX725" s="297">
        <f t="shared" si="228"/>
        <v>0.43</v>
      </c>
      <c r="BY725">
        <f t="shared" si="229"/>
        <v>0</v>
      </c>
      <c r="BZ725" s="303">
        <f t="shared" si="230"/>
        <v>0</v>
      </c>
      <c r="CB725" s="298">
        <v>0.6</v>
      </c>
      <c r="CC725" s="298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35">
      <c r="A726" s="4">
        <v>2013</v>
      </c>
      <c r="B726" s="315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3"/>
        <v>57</v>
      </c>
      <c r="BK726" s="135" t="str">
        <f t="shared" si="225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6"/>
        <v>0</v>
      </c>
      <c r="BV726" s="299">
        <f t="shared" si="227"/>
        <v>1</v>
      </c>
      <c r="BW726" s="318">
        <v>0</v>
      </c>
      <c r="BX726" s="297">
        <f t="shared" si="228"/>
        <v>0.43</v>
      </c>
      <c r="BY726">
        <f t="shared" si="229"/>
        <v>0</v>
      </c>
      <c r="BZ726" s="303">
        <f t="shared" si="230"/>
        <v>0</v>
      </c>
      <c r="CB726" s="298">
        <v>0.6</v>
      </c>
      <c r="CC726" s="298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35">
      <c r="A727" s="4">
        <v>2013</v>
      </c>
      <c r="B727" s="315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3"/>
        <v>58</v>
      </c>
      <c r="BK727" s="135" t="str">
        <f t="shared" si="225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6"/>
        <v>0</v>
      </c>
      <c r="BV727" s="299">
        <f t="shared" si="227"/>
        <v>1</v>
      </c>
      <c r="BW727" s="318">
        <v>0</v>
      </c>
      <c r="BX727" s="297">
        <f t="shared" si="228"/>
        <v>0.43</v>
      </c>
      <c r="BY727">
        <f t="shared" si="229"/>
        <v>0</v>
      </c>
      <c r="BZ727" s="303">
        <f t="shared" si="230"/>
        <v>0</v>
      </c>
      <c r="CB727" s="298">
        <v>0.6</v>
      </c>
      <c r="CC727" s="298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35">
      <c r="A728" s="4">
        <v>2013</v>
      </c>
      <c r="B728" s="315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3"/>
        <v>59</v>
      </c>
      <c r="BK728" s="135" t="str">
        <f t="shared" si="225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6"/>
        <v>0</v>
      </c>
      <c r="BV728" s="299">
        <f t="shared" si="227"/>
        <v>1</v>
      </c>
      <c r="BW728" s="318">
        <v>0</v>
      </c>
      <c r="BX728" s="297">
        <f t="shared" si="228"/>
        <v>0.43</v>
      </c>
      <c r="BY728">
        <f t="shared" si="229"/>
        <v>0</v>
      </c>
      <c r="BZ728" s="303">
        <f t="shared" si="230"/>
        <v>0</v>
      </c>
      <c r="CB728" s="298">
        <v>0.6</v>
      </c>
      <c r="CC728" s="298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35">
      <c r="A729" s="4">
        <v>2013</v>
      </c>
      <c r="B729" s="315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3"/>
        <v>60</v>
      </c>
      <c r="BK729" s="135" t="str">
        <f t="shared" si="225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6"/>
        <v>0</v>
      </c>
      <c r="BV729" s="299">
        <f t="shared" si="227"/>
        <v>1</v>
      </c>
      <c r="BW729" s="318">
        <v>0</v>
      </c>
      <c r="BX729" s="297">
        <f t="shared" si="228"/>
        <v>0.43</v>
      </c>
      <c r="BY729">
        <f t="shared" si="229"/>
        <v>0</v>
      </c>
      <c r="BZ729" s="303">
        <f t="shared" si="230"/>
        <v>0</v>
      </c>
      <c r="CB729" s="298">
        <v>0.6</v>
      </c>
      <c r="CC729" s="298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35">
      <c r="A730" s="4">
        <v>2013</v>
      </c>
      <c r="B730" s="315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3"/>
        <v>61</v>
      </c>
      <c r="BK730" s="135" t="str">
        <f t="shared" si="225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6"/>
        <v>0</v>
      </c>
      <c r="BV730" s="299">
        <f t="shared" si="227"/>
        <v>1</v>
      </c>
      <c r="BW730" s="318">
        <v>0</v>
      </c>
      <c r="BX730" s="297">
        <f t="shared" si="228"/>
        <v>0.43</v>
      </c>
      <c r="BY730">
        <f t="shared" si="229"/>
        <v>0</v>
      </c>
      <c r="BZ730" s="303">
        <f t="shared" si="230"/>
        <v>0</v>
      </c>
      <c r="CB730" s="298">
        <v>0.6</v>
      </c>
      <c r="CC730" s="298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35">
      <c r="A731" s="4">
        <v>2013</v>
      </c>
      <c r="B731" s="315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3"/>
        <v>62</v>
      </c>
      <c r="BK731" s="135" t="str">
        <f t="shared" si="225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6"/>
        <v>0</v>
      </c>
      <c r="BV731" s="299">
        <f t="shared" si="227"/>
        <v>1</v>
      </c>
      <c r="BW731" s="318">
        <v>0</v>
      </c>
      <c r="BX731" s="297">
        <f t="shared" si="228"/>
        <v>0.43</v>
      </c>
      <c r="BY731">
        <f t="shared" si="229"/>
        <v>0</v>
      </c>
      <c r="BZ731" s="303">
        <f t="shared" si="230"/>
        <v>0</v>
      </c>
      <c r="CB731" s="298">
        <v>0.6</v>
      </c>
      <c r="CC731" s="298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35">
      <c r="A732" s="4">
        <v>2013</v>
      </c>
      <c r="B732" s="315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3"/>
        <v>63</v>
      </c>
      <c r="BK732" s="135" t="str">
        <f t="shared" si="225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6"/>
        <v>0</v>
      </c>
      <c r="BV732" s="299">
        <f t="shared" si="227"/>
        <v>1</v>
      </c>
      <c r="BW732" s="318">
        <v>0</v>
      </c>
      <c r="BX732" s="297">
        <f t="shared" si="228"/>
        <v>0.43</v>
      </c>
      <c r="BY732">
        <f t="shared" si="229"/>
        <v>0</v>
      </c>
      <c r="BZ732" s="303">
        <f t="shared" si="230"/>
        <v>0</v>
      </c>
      <c r="CB732" s="298">
        <v>0.6</v>
      </c>
      <c r="CC732" s="298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35">
      <c r="A733" s="4">
        <v>2013</v>
      </c>
      <c r="B733" s="315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3"/>
        <v>64</v>
      </c>
      <c r="BK733" s="135" t="str">
        <f t="shared" si="225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6"/>
        <v>0</v>
      </c>
      <c r="BV733" s="299">
        <f t="shared" si="227"/>
        <v>1</v>
      </c>
      <c r="BW733" s="318">
        <v>0</v>
      </c>
      <c r="BX733" s="297">
        <f t="shared" si="228"/>
        <v>0.43</v>
      </c>
      <c r="BY733">
        <f t="shared" si="229"/>
        <v>0</v>
      </c>
      <c r="BZ733" s="303">
        <f t="shared" si="230"/>
        <v>0</v>
      </c>
      <c r="CB733" s="298">
        <v>0.6</v>
      </c>
      <c r="CC733" s="298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35">
      <c r="A734" s="4">
        <v>2013</v>
      </c>
      <c r="B734" s="315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3"/>
        <v>65</v>
      </c>
      <c r="BK734" s="135" t="str">
        <f t="shared" si="225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6"/>
        <v>0</v>
      </c>
      <c r="BV734" s="299">
        <f t="shared" si="227"/>
        <v>1</v>
      </c>
      <c r="BW734" s="318">
        <v>0</v>
      </c>
      <c r="BX734" s="297">
        <f t="shared" si="228"/>
        <v>0.43</v>
      </c>
      <c r="BY734">
        <f t="shared" si="229"/>
        <v>0</v>
      </c>
      <c r="BZ734" s="303">
        <f t="shared" si="230"/>
        <v>0</v>
      </c>
      <c r="CB734" s="298">
        <v>0.6</v>
      </c>
      <c r="CC734" s="298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35">
      <c r="A735" s="4">
        <v>2013</v>
      </c>
      <c r="B735" s="315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3"/>
        <v>65</v>
      </c>
      <c r="BK735" s="135" t="str">
        <f t="shared" si="225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6"/>
        <v>0</v>
      </c>
      <c r="BV735" s="299">
        <f t="shared" si="227"/>
        <v>1</v>
      </c>
      <c r="BW735" s="318">
        <v>0</v>
      </c>
      <c r="BX735" s="297">
        <f t="shared" si="228"/>
        <v>0.43</v>
      </c>
      <c r="BY735">
        <f t="shared" si="229"/>
        <v>0</v>
      </c>
      <c r="BZ735" s="303">
        <f t="shared" si="230"/>
        <v>0</v>
      </c>
      <c r="CB735" s="298">
        <v>0.6</v>
      </c>
      <c r="CC735" s="298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35">
      <c r="A736" s="4">
        <v>2013</v>
      </c>
      <c r="B736" s="315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3"/>
        <v>66</v>
      </c>
      <c r="BK736" s="135" t="str">
        <f t="shared" si="225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6"/>
        <v>0</v>
      </c>
      <c r="BV736" s="299">
        <f t="shared" si="227"/>
        <v>1</v>
      </c>
      <c r="BW736" s="318">
        <v>0</v>
      </c>
      <c r="BX736" s="297">
        <f t="shared" si="228"/>
        <v>0.43</v>
      </c>
      <c r="BY736">
        <f t="shared" si="229"/>
        <v>0</v>
      </c>
      <c r="BZ736" s="303">
        <f t="shared" si="230"/>
        <v>0</v>
      </c>
      <c r="CB736" s="298">
        <v>0.6</v>
      </c>
      <c r="CC736" s="298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35">
      <c r="A737" s="4">
        <v>2013</v>
      </c>
      <c r="B737" s="315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3"/>
        <v>67</v>
      </c>
      <c r="BK737" s="135" t="str">
        <f t="shared" si="225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6"/>
        <v>0</v>
      </c>
      <c r="BV737" s="299">
        <f t="shared" si="227"/>
        <v>1</v>
      </c>
      <c r="BW737" s="318">
        <v>0</v>
      </c>
      <c r="BX737" s="297">
        <f t="shared" si="228"/>
        <v>0.43</v>
      </c>
      <c r="BY737">
        <f t="shared" si="229"/>
        <v>0</v>
      </c>
      <c r="BZ737" s="303">
        <f t="shared" si="230"/>
        <v>0</v>
      </c>
      <c r="CB737" s="298">
        <v>0.6</v>
      </c>
      <c r="CC737" s="298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35">
      <c r="A738" s="4">
        <v>2013</v>
      </c>
      <c r="B738" s="315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3"/>
        <v>68</v>
      </c>
      <c r="BK738" s="135" t="str">
        <f t="shared" si="225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6"/>
        <v>0</v>
      </c>
      <c r="BV738" s="299">
        <f t="shared" si="227"/>
        <v>1</v>
      </c>
      <c r="BW738" s="318">
        <v>0</v>
      </c>
      <c r="BX738" s="297">
        <f t="shared" si="228"/>
        <v>0.43</v>
      </c>
      <c r="BY738">
        <f t="shared" si="229"/>
        <v>0</v>
      </c>
      <c r="BZ738" s="303">
        <f t="shared" si="230"/>
        <v>0</v>
      </c>
      <c r="CB738" s="298">
        <v>0.6</v>
      </c>
      <c r="CC738" s="298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35">
      <c r="A739" s="4">
        <v>2013</v>
      </c>
      <c r="B739" s="315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3"/>
        <v>69</v>
      </c>
      <c r="BK739" s="135" t="str">
        <f t="shared" si="225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6"/>
        <v>0</v>
      </c>
      <c r="BV739" s="299">
        <f t="shared" si="227"/>
        <v>1</v>
      </c>
      <c r="BW739" s="318">
        <v>0</v>
      </c>
      <c r="BX739" s="297">
        <f t="shared" si="228"/>
        <v>0.43</v>
      </c>
      <c r="BY739">
        <f t="shared" si="229"/>
        <v>0</v>
      </c>
      <c r="BZ739" s="303">
        <f t="shared" si="230"/>
        <v>0</v>
      </c>
      <c r="CB739" s="298">
        <v>0.6</v>
      </c>
      <c r="CC739" s="298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35">
      <c r="A740" s="4">
        <v>2013</v>
      </c>
      <c r="B740" s="315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3"/>
        <v>70</v>
      </c>
      <c r="BK740" s="135" t="str">
        <f t="shared" si="225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6"/>
        <v>0</v>
      </c>
      <c r="BV740" s="299">
        <f t="shared" si="227"/>
        <v>1</v>
      </c>
      <c r="BW740" s="318">
        <v>0</v>
      </c>
      <c r="BX740" s="297">
        <f t="shared" si="228"/>
        <v>0.43</v>
      </c>
      <c r="BY740">
        <f t="shared" si="229"/>
        <v>0</v>
      </c>
      <c r="BZ740" s="303">
        <f t="shared" si="230"/>
        <v>0</v>
      </c>
      <c r="CB740" s="298">
        <v>0.6</v>
      </c>
      <c r="CC740" s="298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35">
      <c r="A741" s="4">
        <v>2013</v>
      </c>
      <c r="B741" s="315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3"/>
        <v>71</v>
      </c>
      <c r="BK741" s="135" t="str">
        <f t="shared" si="225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6"/>
        <v>0</v>
      </c>
      <c r="BV741" s="299">
        <f t="shared" si="227"/>
        <v>1</v>
      </c>
      <c r="BW741" s="318">
        <v>0</v>
      </c>
      <c r="BX741" s="297">
        <f t="shared" si="228"/>
        <v>0.43</v>
      </c>
      <c r="BY741">
        <f t="shared" si="229"/>
        <v>0</v>
      </c>
      <c r="BZ741" s="303">
        <f t="shared" si="230"/>
        <v>0</v>
      </c>
      <c r="CB741" s="298">
        <v>0.6</v>
      </c>
      <c r="CC741" s="298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35">
      <c r="A742" s="4">
        <v>2013</v>
      </c>
      <c r="B742" s="315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3"/>
        <v>72</v>
      </c>
      <c r="BK742" s="135" t="str">
        <f t="shared" si="225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6"/>
        <v>0</v>
      </c>
      <c r="BV742" s="299">
        <f t="shared" si="227"/>
        <v>1</v>
      </c>
      <c r="BW742" s="318">
        <v>0</v>
      </c>
      <c r="BX742" s="297">
        <f t="shared" si="228"/>
        <v>0.43</v>
      </c>
      <c r="BY742">
        <f t="shared" si="229"/>
        <v>0</v>
      </c>
      <c r="BZ742" s="303">
        <f t="shared" si="230"/>
        <v>0</v>
      </c>
      <c r="CB742" s="298">
        <v>0.6</v>
      </c>
      <c r="CC742" s="298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35">
      <c r="A743" s="4">
        <v>2013</v>
      </c>
      <c r="B743" s="315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3"/>
        <v>73</v>
      </c>
      <c r="BK743" s="135" t="str">
        <f t="shared" si="225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6"/>
        <v>0</v>
      </c>
      <c r="BV743" s="299">
        <f t="shared" si="227"/>
        <v>1</v>
      </c>
      <c r="BW743" s="318">
        <v>0</v>
      </c>
      <c r="BX743" s="297">
        <f t="shared" si="228"/>
        <v>0.43</v>
      </c>
      <c r="BY743">
        <f t="shared" si="229"/>
        <v>0</v>
      </c>
      <c r="BZ743" s="303">
        <f t="shared" si="230"/>
        <v>0</v>
      </c>
      <c r="CB743" s="298">
        <v>0.6</v>
      </c>
      <c r="CC743" s="298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35">
      <c r="A744" s="4">
        <v>2013</v>
      </c>
      <c r="B744" s="315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3"/>
        <v>73</v>
      </c>
      <c r="BK744" s="135" t="str">
        <f t="shared" si="225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6"/>
        <v>0</v>
      </c>
      <c r="BV744" s="299">
        <f t="shared" si="227"/>
        <v>1</v>
      </c>
      <c r="BW744" s="318">
        <v>0</v>
      </c>
      <c r="BX744" s="297">
        <f t="shared" si="228"/>
        <v>0.43</v>
      </c>
      <c r="BY744">
        <f t="shared" si="229"/>
        <v>0</v>
      </c>
      <c r="BZ744" s="303">
        <f t="shared" si="230"/>
        <v>0</v>
      </c>
      <c r="CB744" s="298">
        <v>0.6</v>
      </c>
      <c r="CC744" s="298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35">
      <c r="A745" s="4">
        <v>2013</v>
      </c>
      <c r="B745" s="315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3"/>
        <v>74</v>
      </c>
      <c r="BK745" s="135" t="str">
        <f t="shared" si="225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6"/>
        <v>0</v>
      </c>
      <c r="BV745" s="299">
        <f t="shared" si="227"/>
        <v>1</v>
      </c>
      <c r="BW745" s="318">
        <v>0</v>
      </c>
      <c r="BX745" s="297">
        <f t="shared" si="228"/>
        <v>0.43</v>
      </c>
      <c r="BY745">
        <f t="shared" si="229"/>
        <v>0</v>
      </c>
      <c r="BZ745" s="303">
        <f t="shared" si="230"/>
        <v>0</v>
      </c>
      <c r="CB745" s="298">
        <v>0.6</v>
      </c>
      <c r="CC745" s="298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35">
      <c r="A746" s="4">
        <v>2013</v>
      </c>
      <c r="B746" s="315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3"/>
        <v>75</v>
      </c>
      <c r="BK746" s="135" t="str">
        <f t="shared" si="225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6"/>
        <v>0</v>
      </c>
      <c r="BV746" s="299">
        <f t="shared" si="227"/>
        <v>1</v>
      </c>
      <c r="BW746" s="318">
        <v>0</v>
      </c>
      <c r="BX746" s="297">
        <f t="shared" si="228"/>
        <v>0.43</v>
      </c>
      <c r="BY746">
        <f t="shared" si="229"/>
        <v>0</v>
      </c>
      <c r="BZ746" s="303">
        <f t="shared" si="230"/>
        <v>0</v>
      </c>
      <c r="CB746" s="298">
        <v>0.6</v>
      </c>
      <c r="CC746" s="298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35">
      <c r="A747" s="4">
        <v>2013</v>
      </c>
      <c r="B747" s="315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3"/>
        <v>76</v>
      </c>
      <c r="BK747" s="135" t="str">
        <f t="shared" si="225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6"/>
        <v>0</v>
      </c>
      <c r="BV747" s="299">
        <f t="shared" si="227"/>
        <v>1</v>
      </c>
      <c r="BW747" s="318">
        <v>0</v>
      </c>
      <c r="BX747" s="297">
        <f t="shared" si="228"/>
        <v>0.43</v>
      </c>
      <c r="BY747">
        <f t="shared" si="229"/>
        <v>0</v>
      </c>
      <c r="BZ747" s="303">
        <f t="shared" si="230"/>
        <v>0</v>
      </c>
      <c r="CB747" s="298">
        <v>0.6</v>
      </c>
      <c r="CC747" s="298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35">
      <c r="A748" s="4">
        <v>2013</v>
      </c>
      <c r="B748" s="315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3"/>
        <v>77</v>
      </c>
      <c r="BK748" s="135" t="str">
        <f t="shared" si="225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6"/>
        <v>0</v>
      </c>
      <c r="BV748" s="299">
        <f t="shared" si="227"/>
        <v>1</v>
      </c>
      <c r="BW748" s="318">
        <v>0</v>
      </c>
      <c r="BX748" s="297">
        <f t="shared" si="228"/>
        <v>0.43</v>
      </c>
      <c r="BY748">
        <f t="shared" si="229"/>
        <v>0</v>
      </c>
      <c r="BZ748" s="303">
        <f t="shared" si="230"/>
        <v>0</v>
      </c>
      <c r="CB748" s="298">
        <v>0.6</v>
      </c>
      <c r="CC748" s="298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35">
      <c r="A749" s="4">
        <v>2013</v>
      </c>
      <c r="B749" s="315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3"/>
        <v>78</v>
      </c>
      <c r="BK749" s="135" t="str">
        <f t="shared" si="225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6"/>
        <v>0</v>
      </c>
      <c r="BV749" s="299">
        <f t="shared" si="227"/>
        <v>1</v>
      </c>
      <c r="BW749" s="318">
        <v>0</v>
      </c>
      <c r="BX749" s="297">
        <f t="shared" si="228"/>
        <v>0.43</v>
      </c>
      <c r="BY749">
        <f t="shared" si="229"/>
        <v>0</v>
      </c>
      <c r="BZ749" s="303">
        <f t="shared" si="230"/>
        <v>0</v>
      </c>
      <c r="CB749" s="298">
        <v>0.6</v>
      </c>
      <c r="CC749" s="298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35">
      <c r="A750" s="4">
        <v>2013</v>
      </c>
      <c r="B750" s="315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3"/>
        <v>79</v>
      </c>
      <c r="BK750" s="135" t="str">
        <f t="shared" si="225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6"/>
        <v>0</v>
      </c>
      <c r="BV750" s="299">
        <f t="shared" si="227"/>
        <v>1</v>
      </c>
      <c r="BW750" s="318">
        <v>0</v>
      </c>
      <c r="BX750" s="297">
        <f t="shared" si="228"/>
        <v>0.43</v>
      </c>
      <c r="BY750">
        <f t="shared" si="229"/>
        <v>0</v>
      </c>
      <c r="BZ750" s="303">
        <f t="shared" si="230"/>
        <v>0</v>
      </c>
      <c r="CB750" s="298">
        <v>0.6</v>
      </c>
      <c r="CC750" s="298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35">
      <c r="A751" s="4">
        <v>2013</v>
      </c>
      <c r="B751" s="315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3"/>
        <v>80</v>
      </c>
      <c r="BK751" s="135" t="str">
        <f t="shared" si="225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6"/>
        <v>0</v>
      </c>
      <c r="BV751" s="299">
        <f t="shared" si="227"/>
        <v>1</v>
      </c>
      <c r="BW751" s="318">
        <v>0</v>
      </c>
      <c r="BX751" s="297">
        <f t="shared" si="228"/>
        <v>0.43</v>
      </c>
      <c r="BY751">
        <f t="shared" si="229"/>
        <v>0</v>
      </c>
      <c r="BZ751" s="303">
        <f t="shared" si="230"/>
        <v>0</v>
      </c>
      <c r="CB751" s="298">
        <v>0.6</v>
      </c>
      <c r="CC751" s="298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35">
      <c r="A752" s="4">
        <v>2013</v>
      </c>
      <c r="B752" s="315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3"/>
        <v>81</v>
      </c>
      <c r="BK752" s="135" t="str">
        <f t="shared" si="225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6"/>
        <v>0</v>
      </c>
      <c r="BV752" s="299">
        <f t="shared" si="227"/>
        <v>1</v>
      </c>
      <c r="BW752" s="318">
        <v>0</v>
      </c>
      <c r="BX752" s="297">
        <f t="shared" si="228"/>
        <v>0.43</v>
      </c>
      <c r="BY752">
        <f t="shared" si="229"/>
        <v>0</v>
      </c>
      <c r="BZ752" s="303">
        <f t="shared" si="230"/>
        <v>0</v>
      </c>
      <c r="CB752" s="298">
        <v>0.6</v>
      </c>
      <c r="CC752" s="298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35">
      <c r="A753" s="4">
        <v>2013</v>
      </c>
      <c r="B753" s="315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3"/>
        <v>81</v>
      </c>
      <c r="BK753" s="135" t="str">
        <f t="shared" si="225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6"/>
        <v>0</v>
      </c>
      <c r="BV753" s="299">
        <f t="shared" si="227"/>
        <v>1</v>
      </c>
      <c r="BW753" s="318">
        <v>0</v>
      </c>
      <c r="BX753" s="297">
        <f t="shared" si="228"/>
        <v>0.43</v>
      </c>
      <c r="BY753">
        <f t="shared" si="229"/>
        <v>0</v>
      </c>
      <c r="BZ753" s="303">
        <f t="shared" si="230"/>
        <v>0</v>
      </c>
      <c r="CB753" s="298">
        <v>0.6</v>
      </c>
      <c r="CC753" s="298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35">
      <c r="A754" s="4">
        <v>2013</v>
      </c>
      <c r="B754" s="315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3"/>
        <v>82</v>
      </c>
      <c r="BK754" s="135" t="str">
        <f t="shared" si="225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6"/>
        <v>0</v>
      </c>
      <c r="BV754" s="299">
        <f t="shared" si="227"/>
        <v>1</v>
      </c>
      <c r="BW754" s="318">
        <v>0</v>
      </c>
      <c r="BX754" s="297">
        <f t="shared" si="228"/>
        <v>0.43</v>
      </c>
      <c r="BY754">
        <f t="shared" si="229"/>
        <v>0</v>
      </c>
      <c r="BZ754" s="303">
        <f t="shared" si="230"/>
        <v>0</v>
      </c>
      <c r="CB754" s="298">
        <v>0.6</v>
      </c>
      <c r="CC754" s="298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35">
      <c r="A755" s="4">
        <v>2013</v>
      </c>
      <c r="B755" s="315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3"/>
        <v>83</v>
      </c>
      <c r="BK755" s="135" t="str">
        <f t="shared" si="225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6"/>
        <v>0</v>
      </c>
      <c r="BV755" s="299">
        <f t="shared" si="227"/>
        <v>1</v>
      </c>
      <c r="BW755" s="318">
        <v>0</v>
      </c>
      <c r="BX755" s="297">
        <f t="shared" si="228"/>
        <v>0.43</v>
      </c>
      <c r="BY755">
        <f t="shared" si="229"/>
        <v>0</v>
      </c>
      <c r="BZ755" s="303">
        <f t="shared" si="230"/>
        <v>0</v>
      </c>
      <c r="CB755" s="298">
        <v>0.6</v>
      </c>
      <c r="CC755" s="298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35">
      <c r="A756" s="4">
        <v>2013</v>
      </c>
      <c r="B756" s="315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3"/>
        <v>84</v>
      </c>
      <c r="BK756" s="135" t="str">
        <f t="shared" si="225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6"/>
        <v>0</v>
      </c>
      <c r="BV756" s="299">
        <f t="shared" si="227"/>
        <v>1</v>
      </c>
      <c r="BW756" s="318">
        <v>0</v>
      </c>
      <c r="BX756" s="297">
        <f t="shared" si="228"/>
        <v>0.43</v>
      </c>
      <c r="BY756">
        <f t="shared" si="229"/>
        <v>0</v>
      </c>
      <c r="BZ756" s="303">
        <f t="shared" si="230"/>
        <v>0</v>
      </c>
      <c r="CB756" s="298">
        <v>0.6</v>
      </c>
      <c r="CC756" s="298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35">
      <c r="A757" s="4">
        <v>2013</v>
      </c>
      <c r="B757" s="315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3"/>
        <v>85</v>
      </c>
      <c r="BK757" s="135" t="str">
        <f t="shared" si="225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6"/>
        <v>0</v>
      </c>
      <c r="BV757" s="299">
        <f t="shared" si="227"/>
        <v>1</v>
      </c>
      <c r="BW757" s="318">
        <v>0</v>
      </c>
      <c r="BX757" s="297">
        <f t="shared" si="228"/>
        <v>0.43</v>
      </c>
      <c r="BY757">
        <f t="shared" si="229"/>
        <v>0</v>
      </c>
      <c r="BZ757" s="303">
        <f t="shared" si="230"/>
        <v>0</v>
      </c>
      <c r="CB757" s="298">
        <v>0.6</v>
      </c>
      <c r="CC757" s="298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35">
      <c r="A758" s="4">
        <v>2013</v>
      </c>
      <c r="B758" s="315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3"/>
        <v>86</v>
      </c>
      <c r="BK758" s="135" t="str">
        <f t="shared" si="225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6"/>
        <v>0</v>
      </c>
      <c r="BV758" s="299">
        <f t="shared" si="227"/>
        <v>1</v>
      </c>
      <c r="BW758" s="318">
        <v>0</v>
      </c>
      <c r="BX758" s="297">
        <f t="shared" si="228"/>
        <v>0.43</v>
      </c>
      <c r="BY758">
        <f t="shared" si="229"/>
        <v>0</v>
      </c>
      <c r="BZ758" s="303">
        <f t="shared" si="230"/>
        <v>0</v>
      </c>
      <c r="CB758" s="298">
        <v>0.6</v>
      </c>
      <c r="CC758" s="298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35">
      <c r="A759" s="4">
        <v>2013</v>
      </c>
      <c r="B759" s="315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3"/>
        <v>87</v>
      </c>
      <c r="BK759" s="135" t="str">
        <f t="shared" si="225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6"/>
        <v>0</v>
      </c>
      <c r="BV759" s="299">
        <f t="shared" si="227"/>
        <v>1</v>
      </c>
      <c r="BW759" s="318">
        <v>0</v>
      </c>
      <c r="BX759" s="297">
        <f t="shared" si="228"/>
        <v>0.43</v>
      </c>
      <c r="BY759">
        <f t="shared" si="229"/>
        <v>0</v>
      </c>
      <c r="BZ759" s="303">
        <f t="shared" si="230"/>
        <v>0</v>
      </c>
      <c r="CB759" s="298">
        <v>0.6</v>
      </c>
      <c r="CC759" s="298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35">
      <c r="A760" s="4">
        <v>2013</v>
      </c>
      <c r="B760" s="315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3"/>
        <v>88</v>
      </c>
      <c r="BK760" s="135" t="str">
        <f t="shared" si="225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6"/>
        <v>0</v>
      </c>
      <c r="BV760" s="299">
        <f t="shared" si="227"/>
        <v>1</v>
      </c>
      <c r="BW760" s="318">
        <v>0</v>
      </c>
      <c r="BX760" s="297">
        <f t="shared" si="228"/>
        <v>0.43</v>
      </c>
      <c r="BY760">
        <f t="shared" si="229"/>
        <v>0</v>
      </c>
      <c r="BZ760" s="303">
        <f t="shared" si="230"/>
        <v>0</v>
      </c>
      <c r="CB760" s="298">
        <v>0.6</v>
      </c>
      <c r="CC760" s="298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35">
      <c r="A761" s="4">
        <v>2013</v>
      </c>
      <c r="B761" s="315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3"/>
        <v>89</v>
      </c>
      <c r="BK761" s="135" t="str">
        <f t="shared" si="225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6"/>
        <v>0</v>
      </c>
      <c r="BV761" s="299">
        <f t="shared" si="227"/>
        <v>1</v>
      </c>
      <c r="BW761" s="318">
        <v>0</v>
      </c>
      <c r="BX761" s="297">
        <f t="shared" si="228"/>
        <v>0.43</v>
      </c>
      <c r="BY761">
        <f t="shared" si="229"/>
        <v>0</v>
      </c>
      <c r="BZ761" s="303">
        <f t="shared" si="230"/>
        <v>0</v>
      </c>
      <c r="CB761" s="298">
        <v>0.6</v>
      </c>
      <c r="CC761" s="298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35">
      <c r="A762" s="4">
        <v>2013</v>
      </c>
      <c r="B762" s="315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3"/>
        <v>90</v>
      </c>
      <c r="BK762" s="135" t="str">
        <f t="shared" si="225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6"/>
        <v>0</v>
      </c>
      <c r="BV762" s="299">
        <f t="shared" si="227"/>
        <v>1</v>
      </c>
      <c r="BW762" s="318">
        <v>0</v>
      </c>
      <c r="BX762" s="297">
        <f t="shared" si="228"/>
        <v>0.43</v>
      </c>
      <c r="BY762">
        <f t="shared" si="229"/>
        <v>0</v>
      </c>
      <c r="BZ762" s="303">
        <f t="shared" si="230"/>
        <v>0</v>
      </c>
      <c r="CB762" s="298">
        <v>0.6</v>
      </c>
      <c r="CC762" s="298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35">
      <c r="A763" s="4">
        <v>2013</v>
      </c>
      <c r="B763" s="315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3"/>
        <v>90</v>
      </c>
      <c r="BK763" s="135" t="str">
        <f t="shared" si="225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6"/>
        <v>0</v>
      </c>
      <c r="BV763" s="299">
        <f t="shared" si="227"/>
        <v>1</v>
      </c>
      <c r="BW763" s="318">
        <v>0</v>
      </c>
      <c r="BX763" s="297">
        <f t="shared" si="228"/>
        <v>0.43</v>
      </c>
      <c r="BY763">
        <f t="shared" si="229"/>
        <v>0</v>
      </c>
      <c r="BZ763" s="303">
        <f t="shared" si="230"/>
        <v>0</v>
      </c>
      <c r="CB763" s="298">
        <v>0.6</v>
      </c>
      <c r="CC763" s="298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35">
      <c r="A764" s="4">
        <v>2013</v>
      </c>
      <c r="B764" s="315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3"/>
        <v>91</v>
      </c>
      <c r="BK764" s="135" t="str">
        <f t="shared" si="225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6"/>
        <v>0</v>
      </c>
      <c r="BV764" s="299">
        <f t="shared" si="227"/>
        <v>1</v>
      </c>
      <c r="BW764" s="318">
        <v>0</v>
      </c>
      <c r="BX764" s="297">
        <f t="shared" si="228"/>
        <v>0.43</v>
      </c>
      <c r="BY764">
        <f t="shared" si="229"/>
        <v>0</v>
      </c>
      <c r="BZ764" s="303">
        <f t="shared" si="230"/>
        <v>0</v>
      </c>
      <c r="CB764" s="298">
        <v>0.6</v>
      </c>
      <c r="CC764" s="298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35">
      <c r="A765" s="4">
        <v>2013</v>
      </c>
      <c r="B765" s="315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3"/>
        <v>92</v>
      </c>
      <c r="BK765" s="135" t="str">
        <f t="shared" si="225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6"/>
        <v>0</v>
      </c>
      <c r="BV765" s="299">
        <f t="shared" si="227"/>
        <v>1</v>
      </c>
      <c r="BW765" s="318">
        <v>0</v>
      </c>
      <c r="BX765" s="297">
        <f t="shared" si="228"/>
        <v>0.43</v>
      </c>
      <c r="BY765">
        <f t="shared" si="229"/>
        <v>0</v>
      </c>
      <c r="BZ765" s="303">
        <f t="shared" si="230"/>
        <v>0</v>
      </c>
      <c r="CB765" s="298">
        <v>0.6</v>
      </c>
      <c r="CC765" s="298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35">
      <c r="A766" s="4">
        <v>2013</v>
      </c>
      <c r="B766" s="315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3"/>
        <v>93</v>
      </c>
      <c r="BK766" s="135" t="str">
        <f t="shared" si="225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6"/>
        <v>0</v>
      </c>
      <c r="BV766" s="299">
        <f t="shared" si="227"/>
        <v>1</v>
      </c>
      <c r="BW766" s="318">
        <v>0</v>
      </c>
      <c r="BX766" s="297">
        <f t="shared" si="228"/>
        <v>0.43</v>
      </c>
      <c r="BY766">
        <f t="shared" si="229"/>
        <v>0</v>
      </c>
      <c r="BZ766" s="303">
        <f t="shared" si="230"/>
        <v>0</v>
      </c>
      <c r="CB766" s="298">
        <v>0.6</v>
      </c>
      <c r="CC766" s="298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35">
      <c r="A767" s="4">
        <v>2013</v>
      </c>
      <c r="B767" s="315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3"/>
        <v>94</v>
      </c>
      <c r="BK767" s="135" t="str">
        <f t="shared" si="225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6"/>
        <v>0</v>
      </c>
      <c r="BV767" s="299">
        <f t="shared" si="227"/>
        <v>1</v>
      </c>
      <c r="BW767" s="318">
        <v>0</v>
      </c>
      <c r="BX767" s="297">
        <f t="shared" si="228"/>
        <v>0.43</v>
      </c>
      <c r="BY767">
        <f t="shared" si="229"/>
        <v>0</v>
      </c>
      <c r="BZ767" s="303">
        <f t="shared" si="230"/>
        <v>0</v>
      </c>
      <c r="CB767" s="298">
        <v>0.6</v>
      </c>
      <c r="CC767" s="298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35">
      <c r="A768" s="4">
        <v>2013</v>
      </c>
      <c r="B768" s="315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3"/>
        <v>95</v>
      </c>
      <c r="BK768" s="135" t="str">
        <f t="shared" si="225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6"/>
        <v>0</v>
      </c>
      <c r="BV768" s="299">
        <f t="shared" si="227"/>
        <v>1</v>
      </c>
      <c r="BW768" s="318">
        <v>0</v>
      </c>
      <c r="BX768" s="297">
        <f t="shared" si="228"/>
        <v>0.43</v>
      </c>
      <c r="BY768">
        <f t="shared" si="229"/>
        <v>0</v>
      </c>
      <c r="BZ768" s="303">
        <f t="shared" si="230"/>
        <v>0</v>
      </c>
      <c r="CB768" s="298">
        <v>0.6</v>
      </c>
      <c r="CC768" s="298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35">
      <c r="A769" s="4">
        <v>2013</v>
      </c>
      <c r="B769" s="315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3"/>
        <v>96</v>
      </c>
      <c r="BK769" s="135" t="str">
        <f t="shared" si="225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6"/>
        <v>0</v>
      </c>
      <c r="BV769" s="299">
        <f t="shared" si="227"/>
        <v>1</v>
      </c>
      <c r="BW769" s="318">
        <v>0</v>
      </c>
      <c r="BX769" s="297">
        <f t="shared" si="228"/>
        <v>0.43</v>
      </c>
      <c r="BY769">
        <f t="shared" si="229"/>
        <v>0</v>
      </c>
      <c r="BZ769" s="303">
        <f t="shared" si="230"/>
        <v>0</v>
      </c>
      <c r="CB769" s="298">
        <v>0.6</v>
      </c>
      <c r="CC769" s="298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35">
      <c r="A770" s="4">
        <v>2013</v>
      </c>
      <c r="B770" s="315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3"/>
        <v>97</v>
      </c>
      <c r="BK770" s="135" t="str">
        <f t="shared" si="225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6"/>
        <v>0</v>
      </c>
      <c r="BV770" s="299">
        <f t="shared" si="227"/>
        <v>1</v>
      </c>
      <c r="BW770" s="318">
        <v>0</v>
      </c>
      <c r="BX770" s="297">
        <f t="shared" si="228"/>
        <v>0.43</v>
      </c>
      <c r="BY770">
        <f t="shared" si="229"/>
        <v>0</v>
      </c>
      <c r="BZ770" s="303">
        <f t="shared" si="230"/>
        <v>0</v>
      </c>
      <c r="CB770" s="298">
        <v>0.6</v>
      </c>
      <c r="CC770" s="298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35">
      <c r="A771" s="4">
        <v>2013</v>
      </c>
      <c r="B771" s="315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2">+AC771</f>
        <v>98</v>
      </c>
      <c r="BK771" s="135" t="str">
        <f t="shared" si="225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6"/>
        <v>0</v>
      </c>
      <c r="BV771" s="299">
        <f t="shared" si="227"/>
        <v>1</v>
      </c>
      <c r="BW771" s="318">
        <v>0</v>
      </c>
      <c r="BX771" s="297">
        <f t="shared" si="228"/>
        <v>0.43</v>
      </c>
      <c r="BY771">
        <f t="shared" si="229"/>
        <v>0</v>
      </c>
      <c r="BZ771" s="303">
        <f t="shared" si="230"/>
        <v>0</v>
      </c>
      <c r="CB771" s="298">
        <v>0.6</v>
      </c>
      <c r="CC771" s="298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35">
      <c r="A772" s="4">
        <v>2013</v>
      </c>
      <c r="B772" s="315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2"/>
        <v>99</v>
      </c>
      <c r="BK772" s="135" t="str">
        <f t="shared" ref="BK772:BK835" si="244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5">IF(BT772="Résineux",0%,100%)</f>
        <v>0</v>
      </c>
      <c r="BV772" s="299">
        <f t="shared" ref="BV772:BV835" si="246">+IF(BT772="Résineux",100%,0%)</f>
        <v>1</v>
      </c>
      <c r="BW772" s="318">
        <v>0</v>
      </c>
      <c r="BX772" s="297">
        <f t="shared" ref="BX772:BX835" si="247">+IF(BV772&lt;&gt;0,0.43,0.25)</f>
        <v>0.43</v>
      </c>
      <c r="BY772">
        <f t="shared" ref="BY772:BY835" si="248">+IF(BJ772&lt;=30,AV772*BX772,0)</f>
        <v>0</v>
      </c>
      <c r="BZ772" s="303">
        <f t="shared" ref="BZ772:BZ835" si="249">+IF(BJ772&gt;=31,0,BY772+BZ771)</f>
        <v>0</v>
      </c>
      <c r="CB772" s="298">
        <v>0.6</v>
      </c>
      <c r="CC772" s="298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35">
      <c r="A773" s="4">
        <v>2013</v>
      </c>
      <c r="B773" s="315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2"/>
        <v>99</v>
      </c>
      <c r="BK773" s="135" t="str">
        <f t="shared" si="244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5"/>
        <v>0</v>
      </c>
      <c r="BV773" s="299">
        <f t="shared" si="246"/>
        <v>1</v>
      </c>
      <c r="BW773" s="318">
        <v>0</v>
      </c>
      <c r="BX773" s="297">
        <f t="shared" si="247"/>
        <v>0.43</v>
      </c>
      <c r="BY773">
        <f t="shared" si="248"/>
        <v>0</v>
      </c>
      <c r="BZ773" s="303">
        <f t="shared" si="249"/>
        <v>0</v>
      </c>
      <c r="CB773" s="298">
        <v>0.6</v>
      </c>
      <c r="CC773" s="298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35">
      <c r="A774" s="4">
        <v>2013</v>
      </c>
      <c r="B774" s="315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2"/>
        <v>100</v>
      </c>
      <c r="BK774" s="135" t="str">
        <f t="shared" si="244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5"/>
        <v>0</v>
      </c>
      <c r="BV774" s="299">
        <f t="shared" si="246"/>
        <v>1</v>
      </c>
      <c r="BW774" s="318">
        <v>0</v>
      </c>
      <c r="BX774" s="297">
        <f t="shared" si="247"/>
        <v>0.43</v>
      </c>
      <c r="BY774">
        <f t="shared" si="248"/>
        <v>0</v>
      </c>
      <c r="BZ774" s="303">
        <f t="shared" si="249"/>
        <v>0</v>
      </c>
      <c r="CB774" s="298">
        <v>0.6</v>
      </c>
      <c r="CC774" s="298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35">
      <c r="A775" s="4">
        <v>2013</v>
      </c>
      <c r="B775" s="315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2"/>
        <v>101</v>
      </c>
      <c r="BK775" s="135" t="str">
        <f t="shared" si="244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5"/>
        <v>0</v>
      </c>
      <c r="BV775" s="299">
        <f t="shared" si="246"/>
        <v>1</v>
      </c>
      <c r="BW775" s="318">
        <v>0</v>
      </c>
      <c r="BX775" s="297">
        <f t="shared" si="247"/>
        <v>0.43</v>
      </c>
      <c r="BY775">
        <f t="shared" si="248"/>
        <v>0</v>
      </c>
      <c r="BZ775" s="303">
        <f t="shared" si="249"/>
        <v>0</v>
      </c>
      <c r="CB775" s="298">
        <v>0.6</v>
      </c>
      <c r="CC775" s="298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35">
      <c r="A776" s="4">
        <v>2013</v>
      </c>
      <c r="B776" s="315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2"/>
        <v>102</v>
      </c>
      <c r="BK776" s="135" t="str">
        <f t="shared" si="244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5"/>
        <v>0</v>
      </c>
      <c r="BV776" s="299">
        <f t="shared" si="246"/>
        <v>1</v>
      </c>
      <c r="BW776" s="318">
        <v>0</v>
      </c>
      <c r="BX776" s="297">
        <f t="shared" si="247"/>
        <v>0.43</v>
      </c>
      <c r="BY776">
        <f t="shared" si="248"/>
        <v>0</v>
      </c>
      <c r="BZ776" s="303">
        <f t="shared" si="249"/>
        <v>0</v>
      </c>
      <c r="CB776" s="298">
        <v>0.6</v>
      </c>
      <c r="CC776" s="298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35">
      <c r="A777" s="4">
        <v>2013</v>
      </c>
      <c r="B777" s="315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2"/>
        <v>103</v>
      </c>
      <c r="BK777" s="135" t="str">
        <f t="shared" si="244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5"/>
        <v>0</v>
      </c>
      <c r="BV777" s="299">
        <f t="shared" si="246"/>
        <v>1</v>
      </c>
      <c r="BW777" s="318">
        <v>0</v>
      </c>
      <c r="BX777" s="297">
        <f t="shared" si="247"/>
        <v>0.43</v>
      </c>
      <c r="BY777">
        <f t="shared" si="248"/>
        <v>0</v>
      </c>
      <c r="BZ777" s="303">
        <f t="shared" si="249"/>
        <v>0</v>
      </c>
      <c r="CB777" s="298">
        <v>0.6</v>
      </c>
      <c r="CC777" s="298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35">
      <c r="A778" s="4">
        <v>2013</v>
      </c>
      <c r="B778" s="315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2"/>
        <v>104</v>
      </c>
      <c r="BK778" s="135" t="str">
        <f t="shared" si="244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5"/>
        <v>0</v>
      </c>
      <c r="BV778" s="299">
        <f t="shared" si="246"/>
        <v>1</v>
      </c>
      <c r="BW778" s="318">
        <v>0</v>
      </c>
      <c r="BX778" s="297">
        <f t="shared" si="247"/>
        <v>0.43</v>
      </c>
      <c r="BY778">
        <f t="shared" si="248"/>
        <v>0</v>
      </c>
      <c r="BZ778" s="303">
        <f t="shared" si="249"/>
        <v>0</v>
      </c>
      <c r="CB778" s="298">
        <v>0.6</v>
      </c>
      <c r="CC778" s="298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35">
      <c r="A779" s="4">
        <v>2013</v>
      </c>
      <c r="B779" s="315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2"/>
        <v>105</v>
      </c>
      <c r="BK779" s="135" t="str">
        <f t="shared" si="244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5"/>
        <v>0</v>
      </c>
      <c r="BV779" s="299">
        <f t="shared" si="246"/>
        <v>1</v>
      </c>
      <c r="BW779" s="318">
        <v>0</v>
      </c>
      <c r="BX779" s="297">
        <f t="shared" si="247"/>
        <v>0.43</v>
      </c>
      <c r="BY779">
        <f t="shared" si="248"/>
        <v>0</v>
      </c>
      <c r="BZ779" s="303">
        <f t="shared" si="249"/>
        <v>0</v>
      </c>
      <c r="CB779" s="298">
        <v>0.6</v>
      </c>
      <c r="CC779" s="298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35">
      <c r="A780" s="4">
        <v>2013</v>
      </c>
      <c r="B780" s="315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2"/>
        <v>106</v>
      </c>
      <c r="BK780" s="135" t="str">
        <f t="shared" si="244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5"/>
        <v>0</v>
      </c>
      <c r="BV780" s="299">
        <f t="shared" si="246"/>
        <v>1</v>
      </c>
      <c r="BW780" s="318">
        <v>0</v>
      </c>
      <c r="BX780" s="297">
        <f t="shared" si="247"/>
        <v>0.43</v>
      </c>
      <c r="BY780">
        <f t="shared" si="248"/>
        <v>0</v>
      </c>
      <c r="BZ780" s="303">
        <f t="shared" si="249"/>
        <v>0</v>
      </c>
      <c r="CB780" s="298">
        <v>0.6</v>
      </c>
      <c r="CC780" s="298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35">
      <c r="A781" s="4">
        <v>2013</v>
      </c>
      <c r="B781" s="315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2"/>
        <v>107</v>
      </c>
      <c r="BK781" s="135" t="str">
        <f t="shared" si="244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5"/>
        <v>0</v>
      </c>
      <c r="BV781" s="299">
        <f t="shared" si="246"/>
        <v>1</v>
      </c>
      <c r="BW781" s="318">
        <v>0</v>
      </c>
      <c r="BX781" s="297">
        <f t="shared" si="247"/>
        <v>0.43</v>
      </c>
      <c r="BY781">
        <f t="shared" si="248"/>
        <v>0</v>
      </c>
      <c r="BZ781" s="303">
        <f t="shared" si="249"/>
        <v>0</v>
      </c>
      <c r="CB781" s="298">
        <v>0.6</v>
      </c>
      <c r="CC781" s="298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35">
      <c r="A782" s="4">
        <v>2013</v>
      </c>
      <c r="B782" s="315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2"/>
        <v>108</v>
      </c>
      <c r="BK782" s="135" t="str">
        <f t="shared" si="244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5"/>
        <v>0</v>
      </c>
      <c r="BV782" s="299">
        <f t="shared" si="246"/>
        <v>1</v>
      </c>
      <c r="BW782" s="318">
        <v>0</v>
      </c>
      <c r="BX782" s="297">
        <f t="shared" si="247"/>
        <v>0.43</v>
      </c>
      <c r="BY782">
        <f t="shared" si="248"/>
        <v>0</v>
      </c>
      <c r="BZ782" s="303">
        <f t="shared" si="249"/>
        <v>0</v>
      </c>
      <c r="CB782" s="298">
        <v>0.6</v>
      </c>
      <c r="CC782" s="298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35">
      <c r="A783" s="4">
        <v>2013</v>
      </c>
      <c r="B783" s="315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2"/>
        <v>108</v>
      </c>
      <c r="BK783" s="135" t="str">
        <f t="shared" si="244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5"/>
        <v>0</v>
      </c>
      <c r="BV783" s="299">
        <f t="shared" si="246"/>
        <v>1</v>
      </c>
      <c r="BW783" s="318">
        <v>0</v>
      </c>
      <c r="BX783" s="297">
        <f t="shared" si="247"/>
        <v>0.43</v>
      </c>
      <c r="BY783">
        <f t="shared" si="248"/>
        <v>0</v>
      </c>
      <c r="BZ783" s="303">
        <f t="shared" si="249"/>
        <v>0</v>
      </c>
      <c r="CB783" s="298">
        <v>0.6</v>
      </c>
      <c r="CC783" s="298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35">
      <c r="A784" s="4">
        <v>2013</v>
      </c>
      <c r="B784" s="315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2"/>
        <v>109</v>
      </c>
      <c r="BK784" s="135" t="str">
        <f t="shared" si="244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5"/>
        <v>0</v>
      </c>
      <c r="BV784" s="299">
        <f t="shared" si="246"/>
        <v>1</v>
      </c>
      <c r="BW784" s="318">
        <v>0</v>
      </c>
      <c r="BX784" s="297">
        <f t="shared" si="247"/>
        <v>0.43</v>
      </c>
      <c r="BY784">
        <f t="shared" si="248"/>
        <v>0</v>
      </c>
      <c r="BZ784" s="303">
        <f t="shared" si="249"/>
        <v>0</v>
      </c>
      <c r="CB784" s="298">
        <v>0.6</v>
      </c>
      <c r="CC784" s="298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35">
      <c r="A785" s="4">
        <v>2013</v>
      </c>
      <c r="B785" s="315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2"/>
        <v>110</v>
      </c>
      <c r="BK785" s="135" t="str">
        <f t="shared" si="244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5"/>
        <v>0</v>
      </c>
      <c r="BV785" s="299">
        <f t="shared" si="246"/>
        <v>1</v>
      </c>
      <c r="BW785" s="318">
        <v>0</v>
      </c>
      <c r="BX785" s="297">
        <f t="shared" si="247"/>
        <v>0.43</v>
      </c>
      <c r="BY785">
        <f t="shared" si="248"/>
        <v>0</v>
      </c>
      <c r="BZ785" s="303">
        <f t="shared" si="249"/>
        <v>0</v>
      </c>
      <c r="CB785" s="298">
        <v>0.6</v>
      </c>
      <c r="CC785" s="298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35">
      <c r="A786" s="4">
        <v>2013</v>
      </c>
      <c r="B786" s="315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2"/>
        <v>111</v>
      </c>
      <c r="BK786" s="135" t="str">
        <f t="shared" si="244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5"/>
        <v>0</v>
      </c>
      <c r="BV786" s="299">
        <f t="shared" si="246"/>
        <v>1</v>
      </c>
      <c r="BW786" s="318">
        <v>0</v>
      </c>
      <c r="BX786" s="297">
        <f t="shared" si="247"/>
        <v>0.43</v>
      </c>
      <c r="BY786">
        <f t="shared" si="248"/>
        <v>0</v>
      </c>
      <c r="BZ786" s="303">
        <f t="shared" si="249"/>
        <v>0</v>
      </c>
      <c r="CB786" s="298">
        <v>0.6</v>
      </c>
      <c r="CC786" s="298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35">
      <c r="A787" s="4">
        <v>2013</v>
      </c>
      <c r="B787" s="315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2"/>
        <v>112</v>
      </c>
      <c r="BK787" s="135" t="str">
        <f t="shared" si="244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5"/>
        <v>0</v>
      </c>
      <c r="BV787" s="299">
        <f t="shared" si="246"/>
        <v>1</v>
      </c>
      <c r="BW787" s="318">
        <v>0</v>
      </c>
      <c r="BX787" s="297">
        <f t="shared" si="247"/>
        <v>0.43</v>
      </c>
      <c r="BY787">
        <f t="shared" si="248"/>
        <v>0</v>
      </c>
      <c r="BZ787" s="303">
        <f t="shared" si="249"/>
        <v>0</v>
      </c>
      <c r="CB787" s="298">
        <v>0.6</v>
      </c>
      <c r="CC787" s="298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35">
      <c r="A788" s="4">
        <v>2013</v>
      </c>
      <c r="B788" s="315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2"/>
        <v>113</v>
      </c>
      <c r="BK788" s="135" t="str">
        <f t="shared" si="244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5"/>
        <v>0</v>
      </c>
      <c r="BV788" s="299">
        <f t="shared" si="246"/>
        <v>1</v>
      </c>
      <c r="BW788" s="318">
        <v>0</v>
      </c>
      <c r="BX788" s="297">
        <f t="shared" si="247"/>
        <v>0.43</v>
      </c>
      <c r="BY788">
        <f t="shared" si="248"/>
        <v>0</v>
      </c>
      <c r="BZ788" s="303">
        <f t="shared" si="249"/>
        <v>0</v>
      </c>
      <c r="CB788" s="298">
        <v>0.6</v>
      </c>
      <c r="CC788" s="298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35">
      <c r="A789" s="4">
        <v>2013</v>
      </c>
      <c r="B789" s="315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2"/>
        <v>114</v>
      </c>
      <c r="BK789" s="135" t="str">
        <f t="shared" si="244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5"/>
        <v>0</v>
      </c>
      <c r="BV789" s="299">
        <f t="shared" si="246"/>
        <v>1</v>
      </c>
      <c r="BW789" s="318">
        <v>0</v>
      </c>
      <c r="BX789" s="297">
        <f t="shared" si="247"/>
        <v>0.43</v>
      </c>
      <c r="BY789">
        <f t="shared" si="248"/>
        <v>0</v>
      </c>
      <c r="BZ789" s="303">
        <f t="shared" si="249"/>
        <v>0</v>
      </c>
      <c r="CB789" s="298">
        <v>0.6</v>
      </c>
      <c r="CC789" s="298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35">
      <c r="A790" s="4">
        <v>2013</v>
      </c>
      <c r="B790" s="315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2"/>
        <v>115</v>
      </c>
      <c r="BK790" s="135" t="str">
        <f t="shared" si="244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5"/>
        <v>0</v>
      </c>
      <c r="BV790" s="299">
        <f t="shared" si="246"/>
        <v>1</v>
      </c>
      <c r="BW790" s="318">
        <v>0</v>
      </c>
      <c r="BX790" s="297">
        <f t="shared" si="247"/>
        <v>0.43</v>
      </c>
      <c r="BY790">
        <f t="shared" si="248"/>
        <v>0</v>
      </c>
      <c r="BZ790" s="303">
        <f t="shared" si="249"/>
        <v>0</v>
      </c>
      <c r="CB790" s="298">
        <v>0.6</v>
      </c>
      <c r="CC790" s="298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35">
      <c r="A791" s="4">
        <v>2013</v>
      </c>
      <c r="B791" s="315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2"/>
        <v>116</v>
      </c>
      <c r="BK791" s="135" t="str">
        <f t="shared" si="244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5"/>
        <v>0</v>
      </c>
      <c r="BV791" s="299">
        <f t="shared" si="246"/>
        <v>1</v>
      </c>
      <c r="BW791" s="318">
        <v>0</v>
      </c>
      <c r="BX791" s="297">
        <f t="shared" si="247"/>
        <v>0.43</v>
      </c>
      <c r="BY791">
        <f t="shared" si="248"/>
        <v>0</v>
      </c>
      <c r="BZ791" s="303">
        <f t="shared" si="249"/>
        <v>0</v>
      </c>
      <c r="CB791" s="298">
        <v>0.6</v>
      </c>
      <c r="CC791" s="298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35">
      <c r="A792" s="4">
        <v>2013</v>
      </c>
      <c r="B792" s="315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2"/>
        <v>117</v>
      </c>
      <c r="BK792" s="135" t="str">
        <f t="shared" si="244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5"/>
        <v>0</v>
      </c>
      <c r="BV792" s="299">
        <f t="shared" si="246"/>
        <v>1</v>
      </c>
      <c r="BW792" s="318">
        <v>0</v>
      </c>
      <c r="BX792" s="297">
        <f t="shared" si="247"/>
        <v>0.43</v>
      </c>
      <c r="BY792">
        <f t="shared" si="248"/>
        <v>0</v>
      </c>
      <c r="BZ792" s="303">
        <f t="shared" si="249"/>
        <v>0</v>
      </c>
      <c r="CB792" s="298">
        <v>0.6</v>
      </c>
      <c r="CC792" s="298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35">
      <c r="A793" s="4">
        <v>2013</v>
      </c>
      <c r="B793" s="315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2"/>
        <v>118</v>
      </c>
      <c r="BK793" s="135" t="str">
        <f t="shared" si="244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5"/>
        <v>0</v>
      </c>
      <c r="BV793" s="299">
        <f t="shared" si="246"/>
        <v>1</v>
      </c>
      <c r="BW793" s="318">
        <v>0</v>
      </c>
      <c r="BX793" s="297">
        <f t="shared" si="247"/>
        <v>0.43</v>
      </c>
      <c r="BY793">
        <f t="shared" si="248"/>
        <v>0</v>
      </c>
      <c r="BZ793" s="303">
        <f t="shared" si="249"/>
        <v>0</v>
      </c>
      <c r="CB793" s="298">
        <v>0.6</v>
      </c>
      <c r="CC793" s="298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35">
      <c r="A794" s="4">
        <v>2013</v>
      </c>
      <c r="B794" s="315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2"/>
        <v>118</v>
      </c>
      <c r="BK794" s="135" t="str">
        <f t="shared" si="244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5"/>
        <v>0</v>
      </c>
      <c r="BV794" s="299">
        <f t="shared" si="246"/>
        <v>1</v>
      </c>
      <c r="BW794" s="318">
        <v>0</v>
      </c>
      <c r="BX794" s="297">
        <f t="shared" si="247"/>
        <v>0.43</v>
      </c>
      <c r="BY794">
        <f t="shared" si="248"/>
        <v>0</v>
      </c>
      <c r="BZ794" s="303">
        <f t="shared" si="249"/>
        <v>0</v>
      </c>
      <c r="CB794" s="298">
        <v>0.6</v>
      </c>
      <c r="CC794" s="298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35">
      <c r="A795" s="4">
        <v>2013</v>
      </c>
      <c r="B795" s="315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2"/>
        <v>119</v>
      </c>
      <c r="BK795" s="135" t="str">
        <f t="shared" si="244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5"/>
        <v>0</v>
      </c>
      <c r="BV795" s="299">
        <f t="shared" si="246"/>
        <v>1</v>
      </c>
      <c r="BW795" s="318">
        <v>0</v>
      </c>
      <c r="BX795" s="297">
        <f t="shared" si="247"/>
        <v>0.43</v>
      </c>
      <c r="BY795">
        <f t="shared" si="248"/>
        <v>0</v>
      </c>
      <c r="BZ795" s="303">
        <f t="shared" si="249"/>
        <v>0</v>
      </c>
      <c r="CB795" s="298">
        <v>0.6</v>
      </c>
      <c r="CC795" s="298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35">
      <c r="A796" s="4">
        <v>2013</v>
      </c>
      <c r="B796" s="315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2"/>
        <v>120</v>
      </c>
      <c r="BK796" s="135" t="str">
        <f t="shared" si="244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5"/>
        <v>0</v>
      </c>
      <c r="BV796" s="299">
        <f t="shared" si="246"/>
        <v>1</v>
      </c>
      <c r="BW796" s="318">
        <v>0</v>
      </c>
      <c r="BX796" s="297">
        <f t="shared" si="247"/>
        <v>0.43</v>
      </c>
      <c r="BY796">
        <f t="shared" si="248"/>
        <v>0</v>
      </c>
      <c r="BZ796" s="303">
        <f t="shared" si="249"/>
        <v>0</v>
      </c>
      <c r="CB796" s="298">
        <v>0.6</v>
      </c>
      <c r="CC796" s="298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35">
      <c r="A797" s="4">
        <v>2013</v>
      </c>
      <c r="B797" s="315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2"/>
        <v>121</v>
      </c>
      <c r="BK797" s="135" t="str">
        <f t="shared" si="244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5"/>
        <v>0</v>
      </c>
      <c r="BV797" s="299">
        <f t="shared" si="246"/>
        <v>1</v>
      </c>
      <c r="BW797" s="318">
        <v>0</v>
      </c>
      <c r="BX797" s="297">
        <f t="shared" si="247"/>
        <v>0.43</v>
      </c>
      <c r="BY797">
        <f t="shared" si="248"/>
        <v>0</v>
      </c>
      <c r="BZ797" s="303">
        <f t="shared" si="249"/>
        <v>0</v>
      </c>
      <c r="CB797" s="298">
        <v>0.6</v>
      </c>
      <c r="CC797" s="298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35">
      <c r="A798" s="4">
        <v>2013</v>
      </c>
      <c r="B798" s="315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2"/>
        <v>122</v>
      </c>
      <c r="BK798" s="135" t="str">
        <f t="shared" si="244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5"/>
        <v>0</v>
      </c>
      <c r="BV798" s="299">
        <f t="shared" si="246"/>
        <v>1</v>
      </c>
      <c r="BW798" s="318">
        <v>0</v>
      </c>
      <c r="BX798" s="297">
        <f t="shared" si="247"/>
        <v>0.43</v>
      </c>
      <c r="BY798">
        <f t="shared" si="248"/>
        <v>0</v>
      </c>
      <c r="BZ798" s="303">
        <f t="shared" si="249"/>
        <v>0</v>
      </c>
      <c r="CB798" s="298">
        <v>0.6</v>
      </c>
      <c r="CC798" s="298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35">
      <c r="A799" s="4">
        <v>2013</v>
      </c>
      <c r="B799" s="315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2"/>
        <v>123</v>
      </c>
      <c r="BK799" s="135" t="str">
        <f t="shared" si="244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5"/>
        <v>0</v>
      </c>
      <c r="BV799" s="299">
        <f t="shared" si="246"/>
        <v>1</v>
      </c>
      <c r="BW799" s="318">
        <v>0</v>
      </c>
      <c r="BX799" s="297">
        <f t="shared" si="247"/>
        <v>0.43</v>
      </c>
      <c r="BY799">
        <f t="shared" si="248"/>
        <v>0</v>
      </c>
      <c r="BZ799" s="303">
        <f t="shared" si="249"/>
        <v>0</v>
      </c>
      <c r="CB799" s="298">
        <v>0.6</v>
      </c>
      <c r="CC799" s="298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35">
      <c r="A800" s="4">
        <v>2013</v>
      </c>
      <c r="B800" s="315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2"/>
        <v>124</v>
      </c>
      <c r="BK800" s="135" t="str">
        <f t="shared" si="244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5"/>
        <v>0</v>
      </c>
      <c r="BV800" s="299">
        <f t="shared" si="246"/>
        <v>1</v>
      </c>
      <c r="BW800" s="318">
        <v>0</v>
      </c>
      <c r="BX800" s="297">
        <f t="shared" si="247"/>
        <v>0.43</v>
      </c>
      <c r="BY800">
        <f t="shared" si="248"/>
        <v>0</v>
      </c>
      <c r="BZ800" s="303">
        <f t="shared" si="249"/>
        <v>0</v>
      </c>
      <c r="CB800" s="298">
        <v>0.6</v>
      </c>
      <c r="CC800" s="298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35">
      <c r="A801" s="4">
        <v>2013</v>
      </c>
      <c r="B801" s="315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2"/>
        <v>125</v>
      </c>
      <c r="BK801" s="135" t="str">
        <f t="shared" si="244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5"/>
        <v>0</v>
      </c>
      <c r="BV801" s="299">
        <f t="shared" si="246"/>
        <v>1</v>
      </c>
      <c r="BW801" s="318">
        <v>0</v>
      </c>
      <c r="BX801" s="297">
        <f t="shared" si="247"/>
        <v>0.43</v>
      </c>
      <c r="BY801">
        <f t="shared" si="248"/>
        <v>0</v>
      </c>
      <c r="BZ801" s="303">
        <f t="shared" si="249"/>
        <v>0</v>
      </c>
      <c r="CB801" s="298">
        <v>0.6</v>
      </c>
      <c r="CC801" s="298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35">
      <c r="A802" s="4">
        <v>2013</v>
      </c>
      <c r="B802" s="315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2"/>
        <v>126</v>
      </c>
      <c r="BK802" s="135" t="str">
        <f t="shared" si="244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5"/>
        <v>0</v>
      </c>
      <c r="BV802" s="299">
        <f t="shared" si="246"/>
        <v>1</v>
      </c>
      <c r="BW802" s="318">
        <v>0</v>
      </c>
      <c r="BX802" s="297">
        <f t="shared" si="247"/>
        <v>0.43</v>
      </c>
      <c r="BY802">
        <f t="shared" si="248"/>
        <v>0</v>
      </c>
      <c r="BZ802" s="303">
        <f t="shared" si="249"/>
        <v>0</v>
      </c>
      <c r="CB802" s="298">
        <v>0.6</v>
      </c>
      <c r="CC802" s="298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35">
      <c r="A803" s="4">
        <v>2013</v>
      </c>
      <c r="B803" s="315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2"/>
        <v>127</v>
      </c>
      <c r="BK803" s="135" t="str">
        <f t="shared" si="244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5"/>
        <v>0</v>
      </c>
      <c r="BV803" s="299">
        <f t="shared" si="246"/>
        <v>1</v>
      </c>
      <c r="BW803" s="318">
        <v>0</v>
      </c>
      <c r="BX803" s="297">
        <f t="shared" si="247"/>
        <v>0.43</v>
      </c>
      <c r="BY803">
        <f t="shared" si="248"/>
        <v>0</v>
      </c>
      <c r="BZ803" s="303">
        <f t="shared" si="249"/>
        <v>0</v>
      </c>
      <c r="CB803" s="298">
        <v>0.6</v>
      </c>
      <c r="CC803" s="298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35">
      <c r="A804" s="4">
        <v>2013</v>
      </c>
      <c r="B804" s="315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2"/>
        <v>128</v>
      </c>
      <c r="BK804" s="135" t="str">
        <f t="shared" si="244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5"/>
        <v>0</v>
      </c>
      <c r="BV804" s="299">
        <f t="shared" si="246"/>
        <v>1</v>
      </c>
      <c r="BW804" s="318">
        <v>0</v>
      </c>
      <c r="BX804" s="297">
        <f t="shared" si="247"/>
        <v>0.43</v>
      </c>
      <c r="BY804">
        <f t="shared" si="248"/>
        <v>0</v>
      </c>
      <c r="BZ804" s="303">
        <f t="shared" si="249"/>
        <v>0</v>
      </c>
      <c r="CB804" s="298">
        <v>0.6</v>
      </c>
      <c r="CC804" s="298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35">
      <c r="A805" s="4">
        <v>2013</v>
      </c>
      <c r="B805" s="315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2"/>
        <v>128</v>
      </c>
      <c r="BK805" s="135" t="str">
        <f t="shared" si="244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5"/>
        <v>0</v>
      </c>
      <c r="BV805" s="299">
        <f t="shared" si="246"/>
        <v>1</v>
      </c>
      <c r="BW805" s="318">
        <v>0</v>
      </c>
      <c r="BX805" s="297">
        <f t="shared" si="247"/>
        <v>0.43</v>
      </c>
      <c r="BY805">
        <f t="shared" si="248"/>
        <v>0</v>
      </c>
      <c r="BZ805" s="303">
        <f t="shared" si="249"/>
        <v>0</v>
      </c>
      <c r="CB805" s="298">
        <v>0.6</v>
      </c>
      <c r="CC805" s="298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35">
      <c r="A806" s="4">
        <v>2013</v>
      </c>
      <c r="B806" s="315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2"/>
        <v>30</v>
      </c>
      <c r="BK806" s="135" t="str">
        <f t="shared" si="244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5"/>
        <v>0</v>
      </c>
      <c r="BV806" s="299">
        <f t="shared" si="246"/>
        <v>1</v>
      </c>
      <c r="BW806" s="318">
        <v>0</v>
      </c>
      <c r="BX806" s="297">
        <f t="shared" si="247"/>
        <v>0.43</v>
      </c>
      <c r="BY806">
        <f t="shared" si="248"/>
        <v>0</v>
      </c>
      <c r="BZ806" s="303">
        <f t="shared" si="249"/>
        <v>0</v>
      </c>
      <c r="CB806" s="298">
        <v>0.6</v>
      </c>
      <c r="CC806" s="298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35">
      <c r="A807" s="4">
        <v>2013</v>
      </c>
      <c r="B807" s="315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2"/>
        <v>45</v>
      </c>
      <c r="BK807" s="135" t="str">
        <f t="shared" si="244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5"/>
        <v>0</v>
      </c>
      <c r="BV807" s="299">
        <f t="shared" si="246"/>
        <v>1</v>
      </c>
      <c r="BW807" s="318">
        <v>0</v>
      </c>
      <c r="BX807" s="297">
        <f t="shared" si="247"/>
        <v>0.43</v>
      </c>
      <c r="BY807">
        <f t="shared" si="248"/>
        <v>0</v>
      </c>
      <c r="BZ807" s="303">
        <f t="shared" si="249"/>
        <v>0</v>
      </c>
      <c r="CB807" s="298">
        <v>0.6</v>
      </c>
      <c r="CC807" s="298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35">
      <c r="A808" s="4">
        <v>2013</v>
      </c>
      <c r="B808" s="315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2"/>
        <v>45</v>
      </c>
      <c r="BK808" s="135" t="str">
        <f t="shared" si="244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5"/>
        <v>0</v>
      </c>
      <c r="BV808" s="299">
        <f t="shared" si="246"/>
        <v>1</v>
      </c>
      <c r="BW808" s="318">
        <v>0</v>
      </c>
      <c r="BX808" s="297">
        <f t="shared" si="247"/>
        <v>0.43</v>
      </c>
      <c r="BY808">
        <f t="shared" si="248"/>
        <v>0</v>
      </c>
      <c r="BZ808" s="303">
        <f t="shared" si="249"/>
        <v>0</v>
      </c>
      <c r="CB808" s="298">
        <v>0.6</v>
      </c>
      <c r="CC808" s="298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35">
      <c r="A809" s="4">
        <v>2013</v>
      </c>
      <c r="B809" s="315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2"/>
        <v>46</v>
      </c>
      <c r="BK809" s="135" t="str">
        <f t="shared" si="244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5"/>
        <v>0</v>
      </c>
      <c r="BV809" s="299">
        <f t="shared" si="246"/>
        <v>1</v>
      </c>
      <c r="BW809" s="318">
        <v>0</v>
      </c>
      <c r="BX809" s="297">
        <f t="shared" si="247"/>
        <v>0.43</v>
      </c>
      <c r="BY809">
        <f t="shared" si="248"/>
        <v>0</v>
      </c>
      <c r="BZ809" s="303">
        <f t="shared" si="249"/>
        <v>0</v>
      </c>
      <c r="CB809" s="298">
        <v>0.6</v>
      </c>
      <c r="CC809" s="298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35">
      <c r="A810" s="4">
        <v>2013</v>
      </c>
      <c r="B810" s="315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2"/>
        <v>47</v>
      </c>
      <c r="BK810" s="135" t="str">
        <f t="shared" si="244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5"/>
        <v>0</v>
      </c>
      <c r="BV810" s="299">
        <f t="shared" si="246"/>
        <v>1</v>
      </c>
      <c r="BW810" s="318">
        <v>0</v>
      </c>
      <c r="BX810" s="297">
        <f t="shared" si="247"/>
        <v>0.43</v>
      </c>
      <c r="BY810">
        <f t="shared" si="248"/>
        <v>0</v>
      </c>
      <c r="BZ810" s="303">
        <f t="shared" si="249"/>
        <v>0</v>
      </c>
      <c r="CB810" s="298">
        <v>0.6</v>
      </c>
      <c r="CC810" s="298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35">
      <c r="A811" s="4">
        <v>2013</v>
      </c>
      <c r="B811" s="315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2"/>
        <v>48</v>
      </c>
      <c r="BK811" s="135" t="str">
        <f t="shared" si="244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5"/>
        <v>0</v>
      </c>
      <c r="BV811" s="299">
        <f t="shared" si="246"/>
        <v>1</v>
      </c>
      <c r="BW811" s="318">
        <v>0</v>
      </c>
      <c r="BX811" s="297">
        <f t="shared" si="247"/>
        <v>0.43</v>
      </c>
      <c r="BY811">
        <f t="shared" si="248"/>
        <v>0</v>
      </c>
      <c r="BZ811" s="303">
        <f t="shared" si="249"/>
        <v>0</v>
      </c>
      <c r="CB811" s="298">
        <v>0.6</v>
      </c>
      <c r="CC811" s="298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35">
      <c r="A812" s="4">
        <v>2013</v>
      </c>
      <c r="B812" s="315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2"/>
        <v>49</v>
      </c>
      <c r="BK812" s="135" t="str">
        <f t="shared" si="244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5"/>
        <v>0</v>
      </c>
      <c r="BV812" s="299">
        <f t="shared" si="246"/>
        <v>1</v>
      </c>
      <c r="BW812" s="318">
        <v>0</v>
      </c>
      <c r="BX812" s="297">
        <f t="shared" si="247"/>
        <v>0.43</v>
      </c>
      <c r="BY812">
        <f t="shared" si="248"/>
        <v>0</v>
      </c>
      <c r="BZ812" s="303">
        <f t="shared" si="249"/>
        <v>0</v>
      </c>
      <c r="CB812" s="298">
        <v>0.6</v>
      </c>
      <c r="CC812" s="298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35">
      <c r="A813" s="4">
        <v>2013</v>
      </c>
      <c r="B813" s="315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2"/>
        <v>50</v>
      </c>
      <c r="BK813" s="135" t="str">
        <f t="shared" si="244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5"/>
        <v>0</v>
      </c>
      <c r="BV813" s="299">
        <f t="shared" si="246"/>
        <v>1</v>
      </c>
      <c r="BW813" s="318">
        <v>0</v>
      </c>
      <c r="BX813" s="297">
        <f t="shared" si="247"/>
        <v>0.43</v>
      </c>
      <c r="BY813">
        <f t="shared" si="248"/>
        <v>0</v>
      </c>
      <c r="BZ813" s="303">
        <f t="shared" si="249"/>
        <v>0</v>
      </c>
      <c r="CB813" s="298">
        <v>0.6</v>
      </c>
      <c r="CC813" s="298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35">
      <c r="A814" s="4">
        <v>2013</v>
      </c>
      <c r="B814" s="315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2"/>
        <v>51</v>
      </c>
      <c r="BK814" s="135" t="str">
        <f t="shared" si="244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5"/>
        <v>0</v>
      </c>
      <c r="BV814" s="299">
        <f t="shared" si="246"/>
        <v>1</v>
      </c>
      <c r="BW814" s="318">
        <v>0</v>
      </c>
      <c r="BX814" s="297">
        <f t="shared" si="247"/>
        <v>0.43</v>
      </c>
      <c r="BY814">
        <f t="shared" si="248"/>
        <v>0</v>
      </c>
      <c r="BZ814" s="303">
        <f t="shared" si="249"/>
        <v>0</v>
      </c>
      <c r="CB814" s="298">
        <v>0.6</v>
      </c>
      <c r="CC814" s="298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35">
      <c r="A815" s="4">
        <v>2013</v>
      </c>
      <c r="B815" s="315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2"/>
        <v>52</v>
      </c>
      <c r="BK815" s="135" t="str">
        <f t="shared" si="244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5"/>
        <v>0</v>
      </c>
      <c r="BV815" s="299">
        <f t="shared" si="246"/>
        <v>1</v>
      </c>
      <c r="BW815" s="318">
        <v>0</v>
      </c>
      <c r="BX815" s="297">
        <f t="shared" si="247"/>
        <v>0.43</v>
      </c>
      <c r="BY815">
        <f t="shared" si="248"/>
        <v>0</v>
      </c>
      <c r="BZ815" s="303">
        <f t="shared" si="249"/>
        <v>0</v>
      </c>
      <c r="CB815" s="298">
        <v>0.6</v>
      </c>
      <c r="CC815" s="298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35">
      <c r="A816" s="4">
        <v>2013</v>
      </c>
      <c r="B816" s="315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2"/>
        <v>52</v>
      </c>
      <c r="BK816" s="135" t="str">
        <f t="shared" si="244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5"/>
        <v>0</v>
      </c>
      <c r="BV816" s="299">
        <f t="shared" si="246"/>
        <v>1</v>
      </c>
      <c r="BW816" s="318">
        <v>0</v>
      </c>
      <c r="BX816" s="297">
        <f t="shared" si="247"/>
        <v>0.43</v>
      </c>
      <c r="BY816">
        <f t="shared" si="248"/>
        <v>0</v>
      </c>
      <c r="BZ816" s="303">
        <f t="shared" si="249"/>
        <v>0</v>
      </c>
      <c r="CB816" s="298">
        <v>0.6</v>
      </c>
      <c r="CC816" s="298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35">
      <c r="A817" s="4">
        <v>2013</v>
      </c>
      <c r="B817" s="315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2"/>
        <v>53</v>
      </c>
      <c r="BK817" s="135" t="str">
        <f t="shared" si="244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5"/>
        <v>0</v>
      </c>
      <c r="BV817" s="299">
        <f t="shared" si="246"/>
        <v>1</v>
      </c>
      <c r="BW817" s="318">
        <v>0</v>
      </c>
      <c r="BX817" s="297">
        <f t="shared" si="247"/>
        <v>0.43</v>
      </c>
      <c r="BY817">
        <f t="shared" si="248"/>
        <v>0</v>
      </c>
      <c r="BZ817" s="303">
        <f t="shared" si="249"/>
        <v>0</v>
      </c>
      <c r="CB817" s="298">
        <v>0.6</v>
      </c>
      <c r="CC817" s="298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35">
      <c r="A818" s="4">
        <v>2013</v>
      </c>
      <c r="B818" s="315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2"/>
        <v>54</v>
      </c>
      <c r="BK818" s="135" t="str">
        <f t="shared" si="244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5"/>
        <v>0</v>
      </c>
      <c r="BV818" s="299">
        <f t="shared" si="246"/>
        <v>1</v>
      </c>
      <c r="BW818" s="318">
        <v>0</v>
      </c>
      <c r="BX818" s="297">
        <f t="shared" si="247"/>
        <v>0.43</v>
      </c>
      <c r="BY818">
        <f t="shared" si="248"/>
        <v>0</v>
      </c>
      <c r="BZ818" s="303">
        <f t="shared" si="249"/>
        <v>0</v>
      </c>
      <c r="CB818" s="298">
        <v>0.6</v>
      </c>
      <c r="CC818" s="298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35">
      <c r="A819" s="4">
        <v>2013</v>
      </c>
      <c r="B819" s="315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2"/>
        <v>55</v>
      </c>
      <c r="BK819" s="135" t="str">
        <f t="shared" si="244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5"/>
        <v>0</v>
      </c>
      <c r="BV819" s="299">
        <f t="shared" si="246"/>
        <v>1</v>
      </c>
      <c r="BW819" s="318">
        <v>0</v>
      </c>
      <c r="BX819" s="297">
        <f t="shared" si="247"/>
        <v>0.43</v>
      </c>
      <c r="BY819">
        <f t="shared" si="248"/>
        <v>0</v>
      </c>
      <c r="BZ819" s="303">
        <f t="shared" si="249"/>
        <v>0</v>
      </c>
      <c r="CB819" s="298">
        <v>0.6</v>
      </c>
      <c r="CC819" s="298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35">
      <c r="A820" s="4">
        <v>2013</v>
      </c>
      <c r="B820" s="315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2"/>
        <v>56</v>
      </c>
      <c r="BK820" s="135" t="str">
        <f t="shared" si="244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5"/>
        <v>0</v>
      </c>
      <c r="BV820" s="299">
        <f t="shared" si="246"/>
        <v>1</v>
      </c>
      <c r="BW820" s="318">
        <v>0</v>
      </c>
      <c r="BX820" s="297">
        <f t="shared" si="247"/>
        <v>0.43</v>
      </c>
      <c r="BY820">
        <f t="shared" si="248"/>
        <v>0</v>
      </c>
      <c r="BZ820" s="303">
        <f t="shared" si="249"/>
        <v>0</v>
      </c>
      <c r="CB820" s="298">
        <v>0.6</v>
      </c>
      <c r="CC820" s="298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35">
      <c r="A821" s="4">
        <v>2013</v>
      </c>
      <c r="B821" s="315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2"/>
        <v>57</v>
      </c>
      <c r="BK821" s="135" t="str">
        <f t="shared" si="244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5"/>
        <v>0</v>
      </c>
      <c r="BV821" s="299">
        <f t="shared" si="246"/>
        <v>1</v>
      </c>
      <c r="BW821" s="318">
        <v>0</v>
      </c>
      <c r="BX821" s="297">
        <f t="shared" si="247"/>
        <v>0.43</v>
      </c>
      <c r="BY821">
        <f t="shared" si="248"/>
        <v>0</v>
      </c>
      <c r="BZ821" s="303">
        <f t="shared" si="249"/>
        <v>0</v>
      </c>
      <c r="CB821" s="298">
        <v>0.6</v>
      </c>
      <c r="CC821" s="298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35">
      <c r="A822" s="4">
        <v>2013</v>
      </c>
      <c r="B822" s="315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2"/>
        <v>58</v>
      </c>
      <c r="BK822" s="135" t="str">
        <f t="shared" si="244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5"/>
        <v>0</v>
      </c>
      <c r="BV822" s="299">
        <f t="shared" si="246"/>
        <v>1</v>
      </c>
      <c r="BW822" s="318">
        <v>0</v>
      </c>
      <c r="BX822" s="297">
        <f t="shared" si="247"/>
        <v>0.43</v>
      </c>
      <c r="BY822">
        <f t="shared" si="248"/>
        <v>0</v>
      </c>
      <c r="BZ822" s="303">
        <f t="shared" si="249"/>
        <v>0</v>
      </c>
      <c r="CB822" s="298">
        <v>0.6</v>
      </c>
      <c r="CC822" s="298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35">
      <c r="A823" s="4">
        <v>2013</v>
      </c>
      <c r="B823" s="315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2"/>
        <v>59</v>
      </c>
      <c r="BK823" s="135" t="str">
        <f t="shared" si="244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5"/>
        <v>0</v>
      </c>
      <c r="BV823" s="299">
        <f t="shared" si="246"/>
        <v>1</v>
      </c>
      <c r="BW823" s="318">
        <v>0</v>
      </c>
      <c r="BX823" s="297">
        <f t="shared" si="247"/>
        <v>0.43</v>
      </c>
      <c r="BY823">
        <f t="shared" si="248"/>
        <v>0</v>
      </c>
      <c r="BZ823" s="303">
        <f t="shared" si="249"/>
        <v>0</v>
      </c>
      <c r="CB823" s="298">
        <v>0.6</v>
      </c>
      <c r="CC823" s="298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35">
      <c r="A824" s="4">
        <v>2013</v>
      </c>
      <c r="B824" s="315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2"/>
        <v>59</v>
      </c>
      <c r="BK824" s="135" t="str">
        <f t="shared" si="244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5"/>
        <v>0</v>
      </c>
      <c r="BV824" s="299">
        <f t="shared" si="246"/>
        <v>1</v>
      </c>
      <c r="BW824" s="318">
        <v>0</v>
      </c>
      <c r="BX824" s="297">
        <f t="shared" si="247"/>
        <v>0.43</v>
      </c>
      <c r="BY824">
        <f t="shared" si="248"/>
        <v>0</v>
      </c>
      <c r="BZ824" s="303">
        <f t="shared" si="249"/>
        <v>0</v>
      </c>
      <c r="CB824" s="298">
        <v>0.6</v>
      </c>
      <c r="CC824" s="298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35">
      <c r="A825" s="4">
        <v>2013</v>
      </c>
      <c r="B825" s="315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2"/>
        <v>60</v>
      </c>
      <c r="BK825" s="135" t="str">
        <f t="shared" si="244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5"/>
        <v>0</v>
      </c>
      <c r="BV825" s="299">
        <f t="shared" si="246"/>
        <v>1</v>
      </c>
      <c r="BW825" s="318">
        <v>0</v>
      </c>
      <c r="BX825" s="297">
        <f t="shared" si="247"/>
        <v>0.43</v>
      </c>
      <c r="BY825">
        <f t="shared" si="248"/>
        <v>0</v>
      </c>
      <c r="BZ825" s="303">
        <f t="shared" si="249"/>
        <v>0</v>
      </c>
      <c r="CB825" s="298">
        <v>0.6</v>
      </c>
      <c r="CC825" s="298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35">
      <c r="A826" s="4">
        <v>2013</v>
      </c>
      <c r="B826" s="315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2"/>
        <v>61</v>
      </c>
      <c r="BK826" s="135" t="str">
        <f t="shared" si="244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5"/>
        <v>0</v>
      </c>
      <c r="BV826" s="299">
        <f t="shared" si="246"/>
        <v>1</v>
      </c>
      <c r="BW826" s="318">
        <v>0</v>
      </c>
      <c r="BX826" s="297">
        <f t="shared" si="247"/>
        <v>0.43</v>
      </c>
      <c r="BY826">
        <f t="shared" si="248"/>
        <v>0</v>
      </c>
      <c r="BZ826" s="303">
        <f t="shared" si="249"/>
        <v>0</v>
      </c>
      <c r="CB826" s="298">
        <v>0.6</v>
      </c>
      <c r="CC826" s="298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35">
      <c r="A827" s="4">
        <v>2013</v>
      </c>
      <c r="B827" s="315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2"/>
        <v>62</v>
      </c>
      <c r="BK827" s="135" t="str">
        <f t="shared" si="244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5"/>
        <v>0</v>
      </c>
      <c r="BV827" s="299">
        <f t="shared" si="246"/>
        <v>1</v>
      </c>
      <c r="BW827" s="318">
        <v>0</v>
      </c>
      <c r="BX827" s="297">
        <f t="shared" si="247"/>
        <v>0.43</v>
      </c>
      <c r="BY827">
        <f t="shared" si="248"/>
        <v>0</v>
      </c>
      <c r="BZ827" s="303">
        <f t="shared" si="249"/>
        <v>0</v>
      </c>
      <c r="CB827" s="298">
        <v>0.6</v>
      </c>
      <c r="CC827" s="298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35">
      <c r="A828" s="4">
        <v>2013</v>
      </c>
      <c r="B828" s="315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2"/>
        <v>63</v>
      </c>
      <c r="BK828" s="135" t="str">
        <f t="shared" si="244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5"/>
        <v>0</v>
      </c>
      <c r="BV828" s="299">
        <f t="shared" si="246"/>
        <v>1</v>
      </c>
      <c r="BW828" s="318">
        <v>0</v>
      </c>
      <c r="BX828" s="297">
        <f t="shared" si="247"/>
        <v>0.43</v>
      </c>
      <c r="BY828">
        <f t="shared" si="248"/>
        <v>0</v>
      </c>
      <c r="BZ828" s="303">
        <f t="shared" si="249"/>
        <v>0</v>
      </c>
      <c r="CB828" s="298">
        <v>0.6</v>
      </c>
      <c r="CC828" s="298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35">
      <c r="A829" s="4">
        <v>2013</v>
      </c>
      <c r="B829" s="315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2"/>
        <v>64</v>
      </c>
      <c r="BK829" s="135" t="str">
        <f t="shared" si="244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5"/>
        <v>0</v>
      </c>
      <c r="BV829" s="299">
        <f t="shared" si="246"/>
        <v>1</v>
      </c>
      <c r="BW829" s="318">
        <v>0</v>
      </c>
      <c r="BX829" s="297">
        <f t="shared" si="247"/>
        <v>0.43</v>
      </c>
      <c r="BY829">
        <f t="shared" si="248"/>
        <v>0</v>
      </c>
      <c r="BZ829" s="303">
        <f t="shared" si="249"/>
        <v>0</v>
      </c>
      <c r="CB829" s="298">
        <v>0.6</v>
      </c>
      <c r="CC829" s="298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35">
      <c r="A830" s="4">
        <v>2013</v>
      </c>
      <c r="B830" s="315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2"/>
        <v>65</v>
      </c>
      <c r="BK830" s="135" t="str">
        <f t="shared" si="244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5"/>
        <v>0</v>
      </c>
      <c r="BV830" s="299">
        <f t="shared" si="246"/>
        <v>1</v>
      </c>
      <c r="BW830" s="318">
        <v>0</v>
      </c>
      <c r="BX830" s="297">
        <f t="shared" si="247"/>
        <v>0.43</v>
      </c>
      <c r="BY830">
        <f t="shared" si="248"/>
        <v>0</v>
      </c>
      <c r="BZ830" s="303">
        <f t="shared" si="249"/>
        <v>0</v>
      </c>
      <c r="CB830" s="298">
        <v>0.6</v>
      </c>
      <c r="CC830" s="298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35">
      <c r="A831" s="4">
        <v>2013</v>
      </c>
      <c r="B831" s="315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2"/>
        <v>66</v>
      </c>
      <c r="BK831" s="135" t="str">
        <f t="shared" si="244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5"/>
        <v>0</v>
      </c>
      <c r="BV831" s="299">
        <f t="shared" si="246"/>
        <v>1</v>
      </c>
      <c r="BW831" s="318">
        <v>0</v>
      </c>
      <c r="BX831" s="297">
        <f t="shared" si="247"/>
        <v>0.43</v>
      </c>
      <c r="BY831">
        <f t="shared" si="248"/>
        <v>0</v>
      </c>
      <c r="BZ831" s="303">
        <f t="shared" si="249"/>
        <v>0</v>
      </c>
      <c r="CB831" s="298">
        <v>0.6</v>
      </c>
      <c r="CC831" s="298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35">
      <c r="A832" s="4">
        <v>2013</v>
      </c>
      <c r="B832" s="315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2"/>
        <v>67</v>
      </c>
      <c r="BK832" s="135" t="str">
        <f t="shared" si="244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5"/>
        <v>0</v>
      </c>
      <c r="BV832" s="299">
        <f t="shared" si="246"/>
        <v>1</v>
      </c>
      <c r="BW832" s="318">
        <v>0</v>
      </c>
      <c r="BX832" s="297">
        <f t="shared" si="247"/>
        <v>0.43</v>
      </c>
      <c r="BY832">
        <f t="shared" si="248"/>
        <v>0</v>
      </c>
      <c r="BZ832" s="303">
        <f t="shared" si="249"/>
        <v>0</v>
      </c>
      <c r="CB832" s="298">
        <v>0.6</v>
      </c>
      <c r="CC832" s="298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35">
      <c r="A833" s="4">
        <v>2013</v>
      </c>
      <c r="B833" s="315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2"/>
        <v>67</v>
      </c>
      <c r="BK833" s="135" t="str">
        <f t="shared" si="244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5"/>
        <v>0</v>
      </c>
      <c r="BV833" s="299">
        <f t="shared" si="246"/>
        <v>1</v>
      </c>
      <c r="BW833" s="318">
        <v>0</v>
      </c>
      <c r="BX833" s="297">
        <f t="shared" si="247"/>
        <v>0.43</v>
      </c>
      <c r="BY833">
        <f t="shared" si="248"/>
        <v>0</v>
      </c>
      <c r="BZ833" s="303">
        <f t="shared" si="249"/>
        <v>0</v>
      </c>
      <c r="CB833" s="298">
        <v>0.6</v>
      </c>
      <c r="CC833" s="298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35">
      <c r="A834" s="4">
        <v>2013</v>
      </c>
      <c r="B834" s="315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2"/>
        <v>68</v>
      </c>
      <c r="BK834" s="135" t="str">
        <f t="shared" si="244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5"/>
        <v>0</v>
      </c>
      <c r="BV834" s="299">
        <f t="shared" si="246"/>
        <v>1</v>
      </c>
      <c r="BW834" s="318">
        <v>0</v>
      </c>
      <c r="BX834" s="297">
        <f t="shared" si="247"/>
        <v>0.43</v>
      </c>
      <c r="BY834">
        <f t="shared" si="248"/>
        <v>0</v>
      </c>
      <c r="BZ834" s="303">
        <f t="shared" si="249"/>
        <v>0</v>
      </c>
      <c r="CB834" s="298">
        <v>0.6</v>
      </c>
      <c r="CC834" s="298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35">
      <c r="A835" s="4">
        <v>2013</v>
      </c>
      <c r="B835" s="315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1">+AC835</f>
        <v>69</v>
      </c>
      <c r="BK835" s="135" t="str">
        <f t="shared" si="244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5"/>
        <v>0</v>
      </c>
      <c r="BV835" s="299">
        <f t="shared" si="246"/>
        <v>1</v>
      </c>
      <c r="BW835" s="318">
        <v>0</v>
      </c>
      <c r="BX835" s="297">
        <f t="shared" si="247"/>
        <v>0.43</v>
      </c>
      <c r="BY835">
        <f t="shared" si="248"/>
        <v>0</v>
      </c>
      <c r="BZ835" s="303">
        <f t="shared" si="249"/>
        <v>0</v>
      </c>
      <c r="CB835" s="298">
        <v>0.6</v>
      </c>
      <c r="CC835" s="298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35">
      <c r="A836" s="4">
        <v>2013</v>
      </c>
      <c r="B836" s="315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1"/>
        <v>70</v>
      </c>
      <c r="BK836" s="135" t="str">
        <f t="shared" ref="BK836:BK899" si="263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4">IF(BT836="Résineux",0%,100%)</f>
        <v>0</v>
      </c>
      <c r="BV836" s="299">
        <f t="shared" ref="BV836:BV899" si="265">+IF(BT836="Résineux",100%,0%)</f>
        <v>1</v>
      </c>
      <c r="BW836" s="318">
        <v>0</v>
      </c>
      <c r="BX836" s="297">
        <f t="shared" ref="BX836:BX899" si="266">+IF(BV836&lt;&gt;0,0.43,0.25)</f>
        <v>0.43</v>
      </c>
      <c r="BY836">
        <f t="shared" ref="BY836:BY899" si="267">+IF(BJ836&lt;=30,AV836*BX836,0)</f>
        <v>0</v>
      </c>
      <c r="BZ836" s="303">
        <f t="shared" ref="BZ836:BZ899" si="268">+IF(BJ836&gt;=31,0,BY836+BZ835)</f>
        <v>0</v>
      </c>
      <c r="CB836" s="298">
        <v>0.6</v>
      </c>
      <c r="CC836" s="298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35">
      <c r="A837" s="4">
        <v>2013</v>
      </c>
      <c r="B837" s="315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1"/>
        <v>71</v>
      </c>
      <c r="BK837" s="135" t="str">
        <f t="shared" si="263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4"/>
        <v>0</v>
      </c>
      <c r="BV837" s="299">
        <f t="shared" si="265"/>
        <v>1</v>
      </c>
      <c r="BW837" s="318">
        <v>0</v>
      </c>
      <c r="BX837" s="297">
        <f t="shared" si="266"/>
        <v>0.43</v>
      </c>
      <c r="BY837">
        <f t="shared" si="267"/>
        <v>0</v>
      </c>
      <c r="BZ837" s="303">
        <f t="shared" si="268"/>
        <v>0</v>
      </c>
      <c r="CB837" s="298">
        <v>0.6</v>
      </c>
      <c r="CC837" s="298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35">
      <c r="A838" s="4">
        <v>2013</v>
      </c>
      <c r="B838" s="315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1"/>
        <v>72</v>
      </c>
      <c r="BK838" s="135" t="str">
        <f t="shared" si="263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4"/>
        <v>0</v>
      </c>
      <c r="BV838" s="299">
        <f t="shared" si="265"/>
        <v>1</v>
      </c>
      <c r="BW838" s="318">
        <v>0</v>
      </c>
      <c r="BX838" s="297">
        <f t="shared" si="266"/>
        <v>0.43</v>
      </c>
      <c r="BY838">
        <f t="shared" si="267"/>
        <v>0</v>
      </c>
      <c r="BZ838" s="303">
        <f t="shared" si="268"/>
        <v>0</v>
      </c>
      <c r="CB838" s="298">
        <v>0.6</v>
      </c>
      <c r="CC838" s="298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35">
      <c r="A839" s="4">
        <v>2013</v>
      </c>
      <c r="B839" s="315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1"/>
        <v>73</v>
      </c>
      <c r="BK839" s="135" t="str">
        <f t="shared" si="263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4"/>
        <v>0</v>
      </c>
      <c r="BV839" s="299">
        <f t="shared" si="265"/>
        <v>1</v>
      </c>
      <c r="BW839" s="318">
        <v>0</v>
      </c>
      <c r="BX839" s="297">
        <f t="shared" si="266"/>
        <v>0.43</v>
      </c>
      <c r="BY839">
        <f t="shared" si="267"/>
        <v>0</v>
      </c>
      <c r="BZ839" s="303">
        <f t="shared" si="268"/>
        <v>0</v>
      </c>
      <c r="CB839" s="298">
        <v>0.6</v>
      </c>
      <c r="CC839" s="298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35">
      <c r="A840" s="4">
        <v>2013</v>
      </c>
      <c r="B840" s="315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1"/>
        <v>74</v>
      </c>
      <c r="BK840" s="135" t="str">
        <f t="shared" si="263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4"/>
        <v>0</v>
      </c>
      <c r="BV840" s="299">
        <f t="shared" si="265"/>
        <v>1</v>
      </c>
      <c r="BW840" s="318">
        <v>0</v>
      </c>
      <c r="BX840" s="297">
        <f t="shared" si="266"/>
        <v>0.43</v>
      </c>
      <c r="BY840">
        <f t="shared" si="267"/>
        <v>0</v>
      </c>
      <c r="BZ840" s="303">
        <f t="shared" si="268"/>
        <v>0</v>
      </c>
      <c r="CB840" s="298">
        <v>0.6</v>
      </c>
      <c r="CC840" s="298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35">
      <c r="A841" s="4">
        <v>2013</v>
      </c>
      <c r="B841" s="315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1"/>
        <v>75</v>
      </c>
      <c r="BK841" s="135" t="str">
        <f t="shared" si="263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4"/>
        <v>0</v>
      </c>
      <c r="BV841" s="299">
        <f t="shared" si="265"/>
        <v>1</v>
      </c>
      <c r="BW841" s="318">
        <v>0</v>
      </c>
      <c r="BX841" s="297">
        <f t="shared" si="266"/>
        <v>0.43</v>
      </c>
      <c r="BY841">
        <f t="shared" si="267"/>
        <v>0</v>
      </c>
      <c r="BZ841" s="303">
        <f t="shared" si="268"/>
        <v>0</v>
      </c>
      <c r="CB841" s="298">
        <v>0.6</v>
      </c>
      <c r="CC841" s="298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35">
      <c r="A842" s="4">
        <v>2013</v>
      </c>
      <c r="B842" s="315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1"/>
        <v>75</v>
      </c>
      <c r="BK842" s="135" t="str">
        <f t="shared" si="263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4"/>
        <v>0</v>
      </c>
      <c r="BV842" s="299">
        <f t="shared" si="265"/>
        <v>1</v>
      </c>
      <c r="BW842" s="318">
        <v>0</v>
      </c>
      <c r="BX842" s="297">
        <f t="shared" si="266"/>
        <v>0.43</v>
      </c>
      <c r="BY842">
        <f t="shared" si="267"/>
        <v>0</v>
      </c>
      <c r="BZ842" s="303">
        <f t="shared" si="268"/>
        <v>0</v>
      </c>
      <c r="CB842" s="298">
        <v>0.6</v>
      </c>
      <c r="CC842" s="298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35">
      <c r="A843" s="4">
        <v>2013</v>
      </c>
      <c r="B843" s="315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1"/>
        <v>76</v>
      </c>
      <c r="BK843" s="135" t="str">
        <f t="shared" si="263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4"/>
        <v>0</v>
      </c>
      <c r="BV843" s="299">
        <f t="shared" si="265"/>
        <v>1</v>
      </c>
      <c r="BW843" s="318">
        <v>0</v>
      </c>
      <c r="BX843" s="297">
        <f t="shared" si="266"/>
        <v>0.43</v>
      </c>
      <c r="BY843">
        <f t="shared" si="267"/>
        <v>0</v>
      </c>
      <c r="BZ843" s="303">
        <f t="shared" si="268"/>
        <v>0</v>
      </c>
      <c r="CB843" s="298">
        <v>0.6</v>
      </c>
      <c r="CC843" s="298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35">
      <c r="A844" s="4">
        <v>2013</v>
      </c>
      <c r="B844" s="315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1"/>
        <v>77</v>
      </c>
      <c r="BK844" s="135" t="str">
        <f t="shared" si="263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4"/>
        <v>0</v>
      </c>
      <c r="BV844" s="299">
        <f t="shared" si="265"/>
        <v>1</v>
      </c>
      <c r="BW844" s="318">
        <v>0</v>
      </c>
      <c r="BX844" s="297">
        <f t="shared" si="266"/>
        <v>0.43</v>
      </c>
      <c r="BY844">
        <f t="shared" si="267"/>
        <v>0</v>
      </c>
      <c r="BZ844" s="303">
        <f t="shared" si="268"/>
        <v>0</v>
      </c>
      <c r="CB844" s="298">
        <v>0.6</v>
      </c>
      <c r="CC844" s="298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35">
      <c r="A845" s="4">
        <v>2013</v>
      </c>
      <c r="B845" s="315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1"/>
        <v>78</v>
      </c>
      <c r="BK845" s="135" t="str">
        <f t="shared" si="263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4"/>
        <v>0</v>
      </c>
      <c r="BV845" s="299">
        <f t="shared" si="265"/>
        <v>1</v>
      </c>
      <c r="BW845" s="318">
        <v>0</v>
      </c>
      <c r="BX845" s="297">
        <f t="shared" si="266"/>
        <v>0.43</v>
      </c>
      <c r="BY845">
        <f t="shared" si="267"/>
        <v>0</v>
      </c>
      <c r="BZ845" s="303">
        <f t="shared" si="268"/>
        <v>0</v>
      </c>
      <c r="CB845" s="298">
        <v>0.6</v>
      </c>
      <c r="CC845" s="298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35">
      <c r="A846" s="4">
        <v>2013</v>
      </c>
      <c r="B846" s="315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1"/>
        <v>79</v>
      </c>
      <c r="BK846" s="135" t="str">
        <f t="shared" si="263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4"/>
        <v>0</v>
      </c>
      <c r="BV846" s="299">
        <f t="shared" si="265"/>
        <v>1</v>
      </c>
      <c r="BW846" s="318">
        <v>0</v>
      </c>
      <c r="BX846" s="297">
        <f t="shared" si="266"/>
        <v>0.43</v>
      </c>
      <c r="BY846">
        <f t="shared" si="267"/>
        <v>0</v>
      </c>
      <c r="BZ846" s="303">
        <f t="shared" si="268"/>
        <v>0</v>
      </c>
      <c r="CB846" s="298">
        <v>0.6</v>
      </c>
      <c r="CC846" s="298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35">
      <c r="A847" s="4">
        <v>2013</v>
      </c>
      <c r="B847" s="315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1"/>
        <v>80</v>
      </c>
      <c r="BK847" s="135" t="str">
        <f t="shared" si="263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4"/>
        <v>0</v>
      </c>
      <c r="BV847" s="299">
        <f t="shared" si="265"/>
        <v>1</v>
      </c>
      <c r="BW847" s="318">
        <v>0</v>
      </c>
      <c r="BX847" s="297">
        <f t="shared" si="266"/>
        <v>0.43</v>
      </c>
      <c r="BY847">
        <f t="shared" si="267"/>
        <v>0</v>
      </c>
      <c r="BZ847" s="303">
        <f t="shared" si="268"/>
        <v>0</v>
      </c>
      <c r="CB847" s="298">
        <v>0.6</v>
      </c>
      <c r="CC847" s="298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35">
      <c r="A848" s="4">
        <v>2013</v>
      </c>
      <c r="B848" s="315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1"/>
        <v>81</v>
      </c>
      <c r="BK848" s="135" t="str">
        <f t="shared" si="263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4"/>
        <v>0</v>
      </c>
      <c r="BV848" s="299">
        <f t="shared" si="265"/>
        <v>1</v>
      </c>
      <c r="BW848" s="318">
        <v>0</v>
      </c>
      <c r="BX848" s="297">
        <f t="shared" si="266"/>
        <v>0.43</v>
      </c>
      <c r="BY848">
        <f t="shared" si="267"/>
        <v>0</v>
      </c>
      <c r="BZ848" s="303">
        <f t="shared" si="268"/>
        <v>0</v>
      </c>
      <c r="CB848" s="298">
        <v>0.6</v>
      </c>
      <c r="CC848" s="298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35">
      <c r="A849" s="4">
        <v>2013</v>
      </c>
      <c r="B849" s="315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1"/>
        <v>82</v>
      </c>
      <c r="BK849" s="135" t="str">
        <f t="shared" si="263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4"/>
        <v>0</v>
      </c>
      <c r="BV849" s="299">
        <f t="shared" si="265"/>
        <v>1</v>
      </c>
      <c r="BW849" s="318">
        <v>0</v>
      </c>
      <c r="BX849" s="297">
        <f t="shared" si="266"/>
        <v>0.43</v>
      </c>
      <c r="BY849">
        <f t="shared" si="267"/>
        <v>0</v>
      </c>
      <c r="BZ849" s="303">
        <f t="shared" si="268"/>
        <v>0</v>
      </c>
      <c r="CB849" s="298">
        <v>0.6</v>
      </c>
      <c r="CC849" s="298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35">
      <c r="A850" s="4">
        <v>2013</v>
      </c>
      <c r="B850" s="315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1"/>
        <v>83</v>
      </c>
      <c r="BK850" s="135" t="str">
        <f t="shared" si="263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4"/>
        <v>0</v>
      </c>
      <c r="BV850" s="299">
        <f t="shared" si="265"/>
        <v>1</v>
      </c>
      <c r="BW850" s="318">
        <v>0</v>
      </c>
      <c r="BX850" s="297">
        <f t="shared" si="266"/>
        <v>0.43</v>
      </c>
      <c r="BY850">
        <f t="shared" si="267"/>
        <v>0</v>
      </c>
      <c r="BZ850" s="303">
        <f t="shared" si="268"/>
        <v>0</v>
      </c>
      <c r="CB850" s="298">
        <v>0.6</v>
      </c>
      <c r="CC850" s="298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35">
      <c r="A851" s="4">
        <v>2013</v>
      </c>
      <c r="B851" s="315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1"/>
        <v>83</v>
      </c>
      <c r="BK851" s="135" t="str">
        <f t="shared" si="263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4"/>
        <v>0</v>
      </c>
      <c r="BV851" s="299">
        <f t="shared" si="265"/>
        <v>1</v>
      </c>
      <c r="BW851" s="318">
        <v>0</v>
      </c>
      <c r="BX851" s="297">
        <f t="shared" si="266"/>
        <v>0.43</v>
      </c>
      <c r="BY851">
        <f t="shared" si="267"/>
        <v>0</v>
      </c>
      <c r="BZ851" s="303">
        <f t="shared" si="268"/>
        <v>0</v>
      </c>
      <c r="CB851" s="298">
        <v>0.6</v>
      </c>
      <c r="CC851" s="298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35">
      <c r="A852" s="4">
        <v>2013</v>
      </c>
      <c r="B852" s="315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1"/>
        <v>84</v>
      </c>
      <c r="BK852" s="135" t="str">
        <f t="shared" si="263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4"/>
        <v>0</v>
      </c>
      <c r="BV852" s="299">
        <f t="shared" si="265"/>
        <v>1</v>
      </c>
      <c r="BW852" s="318">
        <v>0</v>
      </c>
      <c r="BX852" s="297">
        <f t="shared" si="266"/>
        <v>0.43</v>
      </c>
      <c r="BY852">
        <f t="shared" si="267"/>
        <v>0</v>
      </c>
      <c r="BZ852" s="303">
        <f t="shared" si="268"/>
        <v>0</v>
      </c>
      <c r="CB852" s="298">
        <v>0.6</v>
      </c>
      <c r="CC852" s="298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35">
      <c r="A853" s="4">
        <v>2013</v>
      </c>
      <c r="B853" s="315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1"/>
        <v>85</v>
      </c>
      <c r="BK853" s="135" t="str">
        <f t="shared" si="263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4"/>
        <v>0</v>
      </c>
      <c r="BV853" s="299">
        <f t="shared" si="265"/>
        <v>1</v>
      </c>
      <c r="BW853" s="318">
        <v>0</v>
      </c>
      <c r="BX853" s="297">
        <f t="shared" si="266"/>
        <v>0.43</v>
      </c>
      <c r="BY853">
        <f t="shared" si="267"/>
        <v>0</v>
      </c>
      <c r="BZ853" s="303">
        <f t="shared" si="268"/>
        <v>0</v>
      </c>
      <c r="CB853" s="298">
        <v>0.6</v>
      </c>
      <c r="CC853" s="298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35">
      <c r="A854" s="4">
        <v>2013</v>
      </c>
      <c r="B854" s="315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1"/>
        <v>86</v>
      </c>
      <c r="BK854" s="135" t="str">
        <f t="shared" si="263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4"/>
        <v>0</v>
      </c>
      <c r="BV854" s="299">
        <f t="shared" si="265"/>
        <v>1</v>
      </c>
      <c r="BW854" s="318">
        <v>0</v>
      </c>
      <c r="BX854" s="297">
        <f t="shared" si="266"/>
        <v>0.43</v>
      </c>
      <c r="BY854">
        <f t="shared" si="267"/>
        <v>0</v>
      </c>
      <c r="BZ854" s="303">
        <f t="shared" si="268"/>
        <v>0</v>
      </c>
      <c r="CB854" s="298">
        <v>0.6</v>
      </c>
      <c r="CC854" s="298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35">
      <c r="A855" s="4">
        <v>2013</v>
      </c>
      <c r="B855" s="315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1"/>
        <v>87</v>
      </c>
      <c r="BK855" s="135" t="str">
        <f t="shared" si="263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4"/>
        <v>0</v>
      </c>
      <c r="BV855" s="299">
        <f t="shared" si="265"/>
        <v>1</v>
      </c>
      <c r="BW855" s="318">
        <v>0</v>
      </c>
      <c r="BX855" s="297">
        <f t="shared" si="266"/>
        <v>0.43</v>
      </c>
      <c r="BY855">
        <f t="shared" si="267"/>
        <v>0</v>
      </c>
      <c r="BZ855" s="303">
        <f t="shared" si="268"/>
        <v>0</v>
      </c>
      <c r="CB855" s="298">
        <v>0.6</v>
      </c>
      <c r="CC855" s="298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35">
      <c r="A856" s="4">
        <v>2013</v>
      </c>
      <c r="B856" s="315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1"/>
        <v>88</v>
      </c>
      <c r="BK856" s="135" t="str">
        <f t="shared" si="263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4"/>
        <v>0</v>
      </c>
      <c r="BV856" s="299">
        <f t="shared" si="265"/>
        <v>1</v>
      </c>
      <c r="BW856" s="318">
        <v>0</v>
      </c>
      <c r="BX856" s="297">
        <f t="shared" si="266"/>
        <v>0.43</v>
      </c>
      <c r="BY856">
        <f t="shared" si="267"/>
        <v>0</v>
      </c>
      <c r="BZ856" s="303">
        <f t="shared" si="268"/>
        <v>0</v>
      </c>
      <c r="CB856" s="298">
        <v>0.6</v>
      </c>
      <c r="CC856" s="298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35">
      <c r="A857" s="4">
        <v>2013</v>
      </c>
      <c r="B857" s="315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1"/>
        <v>89</v>
      </c>
      <c r="BK857" s="135" t="str">
        <f t="shared" si="263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4"/>
        <v>0</v>
      </c>
      <c r="BV857" s="299">
        <f t="shared" si="265"/>
        <v>1</v>
      </c>
      <c r="BW857" s="318">
        <v>0</v>
      </c>
      <c r="BX857" s="297">
        <f t="shared" si="266"/>
        <v>0.43</v>
      </c>
      <c r="BY857">
        <f t="shared" si="267"/>
        <v>0</v>
      </c>
      <c r="BZ857" s="303">
        <f t="shared" si="268"/>
        <v>0</v>
      </c>
      <c r="CB857" s="298">
        <v>0.6</v>
      </c>
      <c r="CC857" s="298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35">
      <c r="A858" s="4">
        <v>2013</v>
      </c>
      <c r="B858" s="315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1"/>
        <v>90</v>
      </c>
      <c r="BK858" s="135" t="str">
        <f t="shared" si="263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4"/>
        <v>0</v>
      </c>
      <c r="BV858" s="299">
        <f t="shared" si="265"/>
        <v>1</v>
      </c>
      <c r="BW858" s="318">
        <v>0</v>
      </c>
      <c r="BX858" s="297">
        <f t="shared" si="266"/>
        <v>0.43</v>
      </c>
      <c r="BY858">
        <f t="shared" si="267"/>
        <v>0</v>
      </c>
      <c r="BZ858" s="303">
        <f t="shared" si="268"/>
        <v>0</v>
      </c>
      <c r="CB858" s="298">
        <v>0.6</v>
      </c>
      <c r="CC858" s="298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35">
      <c r="A859" s="4">
        <v>2013</v>
      </c>
      <c r="B859" s="315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1"/>
        <v>91</v>
      </c>
      <c r="BK859" s="135" t="str">
        <f t="shared" si="263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4"/>
        <v>0</v>
      </c>
      <c r="BV859" s="299">
        <f t="shared" si="265"/>
        <v>1</v>
      </c>
      <c r="BW859" s="318">
        <v>0</v>
      </c>
      <c r="BX859" s="297">
        <f t="shared" si="266"/>
        <v>0.43</v>
      </c>
      <c r="BY859">
        <f t="shared" si="267"/>
        <v>0</v>
      </c>
      <c r="BZ859" s="303">
        <f t="shared" si="268"/>
        <v>0</v>
      </c>
      <c r="CB859" s="298">
        <v>0.6</v>
      </c>
      <c r="CC859" s="298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35">
      <c r="A860" s="4">
        <v>2013</v>
      </c>
      <c r="B860" s="315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1"/>
        <v>91</v>
      </c>
      <c r="BK860" s="135" t="str">
        <f t="shared" si="263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4"/>
        <v>0</v>
      </c>
      <c r="BV860" s="299">
        <f t="shared" si="265"/>
        <v>1</v>
      </c>
      <c r="BW860" s="318">
        <v>0</v>
      </c>
      <c r="BX860" s="297">
        <f t="shared" si="266"/>
        <v>0.43</v>
      </c>
      <c r="BY860">
        <f t="shared" si="267"/>
        <v>0</v>
      </c>
      <c r="BZ860" s="303">
        <f t="shared" si="268"/>
        <v>0</v>
      </c>
      <c r="CB860" s="298">
        <v>0.6</v>
      </c>
      <c r="CC860" s="298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35">
      <c r="A861" s="4">
        <v>2013</v>
      </c>
      <c r="B861" s="315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1"/>
        <v>92</v>
      </c>
      <c r="BK861" s="135" t="str">
        <f t="shared" si="263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4"/>
        <v>0</v>
      </c>
      <c r="BV861" s="299">
        <f t="shared" si="265"/>
        <v>1</v>
      </c>
      <c r="BW861" s="318">
        <v>0</v>
      </c>
      <c r="BX861" s="297">
        <f t="shared" si="266"/>
        <v>0.43</v>
      </c>
      <c r="BY861">
        <f t="shared" si="267"/>
        <v>0</v>
      </c>
      <c r="BZ861" s="303">
        <f t="shared" si="268"/>
        <v>0</v>
      </c>
      <c r="CB861" s="298">
        <v>0.6</v>
      </c>
      <c r="CC861" s="298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35">
      <c r="A862" s="4">
        <v>2013</v>
      </c>
      <c r="B862" s="315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1"/>
        <v>93</v>
      </c>
      <c r="BK862" s="135" t="str">
        <f t="shared" si="263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4"/>
        <v>0</v>
      </c>
      <c r="BV862" s="299">
        <f t="shared" si="265"/>
        <v>1</v>
      </c>
      <c r="BW862" s="318">
        <v>0</v>
      </c>
      <c r="BX862" s="297">
        <f t="shared" si="266"/>
        <v>0.43</v>
      </c>
      <c r="BY862">
        <f t="shared" si="267"/>
        <v>0</v>
      </c>
      <c r="BZ862" s="303">
        <f t="shared" si="268"/>
        <v>0</v>
      </c>
      <c r="CB862" s="298">
        <v>0.6</v>
      </c>
      <c r="CC862" s="298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35">
      <c r="A863" s="4">
        <v>2013</v>
      </c>
      <c r="B863" s="315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1"/>
        <v>94</v>
      </c>
      <c r="BK863" s="135" t="str">
        <f t="shared" si="263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4"/>
        <v>0</v>
      </c>
      <c r="BV863" s="299">
        <f t="shared" si="265"/>
        <v>1</v>
      </c>
      <c r="BW863" s="318">
        <v>0</v>
      </c>
      <c r="BX863" s="297">
        <f t="shared" si="266"/>
        <v>0.43</v>
      </c>
      <c r="BY863">
        <f t="shared" si="267"/>
        <v>0</v>
      </c>
      <c r="BZ863" s="303">
        <f t="shared" si="268"/>
        <v>0</v>
      </c>
      <c r="CB863" s="298">
        <v>0.6</v>
      </c>
      <c r="CC863" s="298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35">
      <c r="A864" s="4">
        <v>2013</v>
      </c>
      <c r="B864" s="315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1"/>
        <v>95</v>
      </c>
      <c r="BK864" s="135" t="str">
        <f t="shared" si="263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4"/>
        <v>0</v>
      </c>
      <c r="BV864" s="299">
        <f t="shared" si="265"/>
        <v>1</v>
      </c>
      <c r="BW864" s="318">
        <v>0</v>
      </c>
      <c r="BX864" s="297">
        <f t="shared" si="266"/>
        <v>0.43</v>
      </c>
      <c r="BY864">
        <f t="shared" si="267"/>
        <v>0</v>
      </c>
      <c r="BZ864" s="303">
        <f t="shared" si="268"/>
        <v>0</v>
      </c>
      <c r="CB864" s="298">
        <v>0.6</v>
      </c>
      <c r="CC864" s="298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35">
      <c r="A865" s="4">
        <v>2013</v>
      </c>
      <c r="B865" s="315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1"/>
        <v>96</v>
      </c>
      <c r="BK865" s="135" t="str">
        <f t="shared" si="263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4"/>
        <v>0</v>
      </c>
      <c r="BV865" s="299">
        <f t="shared" si="265"/>
        <v>1</v>
      </c>
      <c r="BW865" s="318">
        <v>0</v>
      </c>
      <c r="BX865" s="297">
        <f t="shared" si="266"/>
        <v>0.43</v>
      </c>
      <c r="BY865">
        <f t="shared" si="267"/>
        <v>0</v>
      </c>
      <c r="BZ865" s="303">
        <f t="shared" si="268"/>
        <v>0</v>
      </c>
      <c r="CB865" s="298">
        <v>0.6</v>
      </c>
      <c r="CC865" s="298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35">
      <c r="A866" s="4">
        <v>2013</v>
      </c>
      <c r="B866" s="315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1"/>
        <v>97</v>
      </c>
      <c r="BK866" s="135" t="str">
        <f t="shared" si="263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4"/>
        <v>0</v>
      </c>
      <c r="BV866" s="299">
        <f t="shared" si="265"/>
        <v>1</v>
      </c>
      <c r="BW866" s="318">
        <v>0</v>
      </c>
      <c r="BX866" s="297">
        <f t="shared" si="266"/>
        <v>0.43</v>
      </c>
      <c r="BY866">
        <f t="shared" si="267"/>
        <v>0</v>
      </c>
      <c r="BZ866" s="303">
        <f t="shared" si="268"/>
        <v>0</v>
      </c>
      <c r="CB866" s="298">
        <v>0.6</v>
      </c>
      <c r="CC866" s="298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35">
      <c r="A867" s="4">
        <v>2013</v>
      </c>
      <c r="B867" s="315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1"/>
        <v>98</v>
      </c>
      <c r="BK867" s="135" t="str">
        <f t="shared" si="263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4"/>
        <v>0</v>
      </c>
      <c r="BV867" s="299">
        <f t="shared" si="265"/>
        <v>1</v>
      </c>
      <c r="BW867" s="318">
        <v>0</v>
      </c>
      <c r="BX867" s="297">
        <f t="shared" si="266"/>
        <v>0.43</v>
      </c>
      <c r="BY867">
        <f t="shared" si="267"/>
        <v>0</v>
      </c>
      <c r="BZ867" s="303">
        <f t="shared" si="268"/>
        <v>0</v>
      </c>
      <c r="CB867" s="298">
        <v>0.6</v>
      </c>
      <c r="CC867" s="298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35">
      <c r="A868" s="4">
        <v>2013</v>
      </c>
      <c r="B868" s="315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1"/>
        <v>99</v>
      </c>
      <c r="BK868" s="135" t="str">
        <f t="shared" si="263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4"/>
        <v>0</v>
      </c>
      <c r="BV868" s="299">
        <f t="shared" si="265"/>
        <v>1</v>
      </c>
      <c r="BW868" s="318">
        <v>0</v>
      </c>
      <c r="BX868" s="297">
        <f t="shared" si="266"/>
        <v>0.43</v>
      </c>
      <c r="BY868">
        <f t="shared" si="267"/>
        <v>0</v>
      </c>
      <c r="BZ868" s="303">
        <f t="shared" si="268"/>
        <v>0</v>
      </c>
      <c r="CB868" s="298">
        <v>0.6</v>
      </c>
      <c r="CC868" s="298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35">
      <c r="A869" s="4">
        <v>2013</v>
      </c>
      <c r="B869" s="315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1"/>
        <v>99</v>
      </c>
      <c r="BK869" s="135" t="str">
        <f t="shared" si="263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4"/>
        <v>0</v>
      </c>
      <c r="BV869" s="299">
        <f t="shared" si="265"/>
        <v>1</v>
      </c>
      <c r="BW869" s="318">
        <v>0</v>
      </c>
      <c r="BX869" s="297">
        <f t="shared" si="266"/>
        <v>0.43</v>
      </c>
      <c r="BY869">
        <f t="shared" si="267"/>
        <v>0</v>
      </c>
      <c r="BZ869" s="303">
        <f t="shared" si="268"/>
        <v>0</v>
      </c>
      <c r="CB869" s="298">
        <v>0.6</v>
      </c>
      <c r="CC869" s="298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35">
      <c r="A870" s="4">
        <v>2013</v>
      </c>
      <c r="B870" s="315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1"/>
        <v>100</v>
      </c>
      <c r="BK870" s="135" t="str">
        <f t="shared" si="263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4"/>
        <v>0</v>
      </c>
      <c r="BV870" s="299">
        <f t="shared" si="265"/>
        <v>1</v>
      </c>
      <c r="BW870" s="318">
        <v>0</v>
      </c>
      <c r="BX870" s="297">
        <f t="shared" si="266"/>
        <v>0.43</v>
      </c>
      <c r="BY870">
        <f t="shared" si="267"/>
        <v>0</v>
      </c>
      <c r="BZ870" s="303">
        <f t="shared" si="268"/>
        <v>0</v>
      </c>
      <c r="CB870" s="298">
        <v>0.6</v>
      </c>
      <c r="CC870" s="298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35">
      <c r="A871" s="4">
        <v>2013</v>
      </c>
      <c r="B871" s="315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1"/>
        <v>101</v>
      </c>
      <c r="BK871" s="135" t="str">
        <f t="shared" si="263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4"/>
        <v>0</v>
      </c>
      <c r="BV871" s="299">
        <f t="shared" si="265"/>
        <v>1</v>
      </c>
      <c r="BW871" s="318">
        <v>0</v>
      </c>
      <c r="BX871" s="297">
        <f t="shared" si="266"/>
        <v>0.43</v>
      </c>
      <c r="BY871">
        <f t="shared" si="267"/>
        <v>0</v>
      </c>
      <c r="BZ871" s="303">
        <f t="shared" si="268"/>
        <v>0</v>
      </c>
      <c r="CB871" s="298">
        <v>0.6</v>
      </c>
      <c r="CC871" s="298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35">
      <c r="A872" s="4">
        <v>2013</v>
      </c>
      <c r="B872" s="315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1"/>
        <v>102</v>
      </c>
      <c r="BK872" s="135" t="str">
        <f t="shared" si="263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4"/>
        <v>0</v>
      </c>
      <c r="BV872" s="299">
        <f t="shared" si="265"/>
        <v>1</v>
      </c>
      <c r="BW872" s="318">
        <v>0</v>
      </c>
      <c r="BX872" s="297">
        <f t="shared" si="266"/>
        <v>0.43</v>
      </c>
      <c r="BY872">
        <f t="shared" si="267"/>
        <v>0</v>
      </c>
      <c r="BZ872" s="303">
        <f t="shared" si="268"/>
        <v>0</v>
      </c>
      <c r="CB872" s="298">
        <v>0.6</v>
      </c>
      <c r="CC872" s="298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35">
      <c r="A873" s="4">
        <v>2013</v>
      </c>
      <c r="B873" s="315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1"/>
        <v>103</v>
      </c>
      <c r="BK873" s="135" t="str">
        <f t="shared" si="263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4"/>
        <v>0</v>
      </c>
      <c r="BV873" s="299">
        <f t="shared" si="265"/>
        <v>1</v>
      </c>
      <c r="BW873" s="318">
        <v>0</v>
      </c>
      <c r="BX873" s="297">
        <f t="shared" si="266"/>
        <v>0.43</v>
      </c>
      <c r="BY873">
        <f t="shared" si="267"/>
        <v>0</v>
      </c>
      <c r="BZ873" s="303">
        <f t="shared" si="268"/>
        <v>0</v>
      </c>
      <c r="CB873" s="298">
        <v>0.6</v>
      </c>
      <c r="CC873" s="298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35">
      <c r="A874" s="4">
        <v>2013</v>
      </c>
      <c r="B874" s="315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1"/>
        <v>104</v>
      </c>
      <c r="BK874" s="135" t="str">
        <f t="shared" si="263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4"/>
        <v>0</v>
      </c>
      <c r="BV874" s="299">
        <f t="shared" si="265"/>
        <v>1</v>
      </c>
      <c r="BW874" s="318">
        <v>0</v>
      </c>
      <c r="BX874" s="297">
        <f t="shared" si="266"/>
        <v>0.43</v>
      </c>
      <c r="BY874">
        <f t="shared" si="267"/>
        <v>0</v>
      </c>
      <c r="BZ874" s="303">
        <f t="shared" si="268"/>
        <v>0</v>
      </c>
      <c r="CB874" s="298">
        <v>0.6</v>
      </c>
      <c r="CC874" s="298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35">
      <c r="A875" s="4">
        <v>2013</v>
      </c>
      <c r="B875" s="315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1"/>
        <v>105</v>
      </c>
      <c r="BK875" s="135" t="str">
        <f t="shared" si="263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4"/>
        <v>0</v>
      </c>
      <c r="BV875" s="299">
        <f t="shared" si="265"/>
        <v>1</v>
      </c>
      <c r="BW875" s="318">
        <v>0</v>
      </c>
      <c r="BX875" s="297">
        <f t="shared" si="266"/>
        <v>0.43</v>
      </c>
      <c r="BY875">
        <f t="shared" si="267"/>
        <v>0</v>
      </c>
      <c r="BZ875" s="303">
        <f t="shared" si="268"/>
        <v>0</v>
      </c>
      <c r="CB875" s="298">
        <v>0.6</v>
      </c>
      <c r="CC875" s="298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35">
      <c r="A876" s="4">
        <v>2013</v>
      </c>
      <c r="B876" s="315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1"/>
        <v>106</v>
      </c>
      <c r="BK876" s="135" t="str">
        <f t="shared" si="263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4"/>
        <v>0</v>
      </c>
      <c r="BV876" s="299">
        <f t="shared" si="265"/>
        <v>1</v>
      </c>
      <c r="BW876" s="318">
        <v>0</v>
      </c>
      <c r="BX876" s="297">
        <f t="shared" si="266"/>
        <v>0.43</v>
      </c>
      <c r="BY876">
        <f t="shared" si="267"/>
        <v>0</v>
      </c>
      <c r="BZ876" s="303">
        <f t="shared" si="268"/>
        <v>0</v>
      </c>
      <c r="CB876" s="298">
        <v>0.6</v>
      </c>
      <c r="CC876" s="298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35">
      <c r="A877" s="4">
        <v>2013</v>
      </c>
      <c r="B877" s="315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1"/>
        <v>107</v>
      </c>
      <c r="BK877" s="135" t="str">
        <f t="shared" si="263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4"/>
        <v>0</v>
      </c>
      <c r="BV877" s="299">
        <f t="shared" si="265"/>
        <v>1</v>
      </c>
      <c r="BW877" s="318">
        <v>0</v>
      </c>
      <c r="BX877" s="297">
        <f t="shared" si="266"/>
        <v>0.43</v>
      </c>
      <c r="BY877">
        <f t="shared" si="267"/>
        <v>0</v>
      </c>
      <c r="BZ877" s="303">
        <f t="shared" si="268"/>
        <v>0</v>
      </c>
      <c r="CB877" s="298">
        <v>0.6</v>
      </c>
      <c r="CC877" s="298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35">
      <c r="A878" s="4">
        <v>2013</v>
      </c>
      <c r="B878" s="315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1"/>
        <v>107</v>
      </c>
      <c r="BK878" s="135" t="str">
        <f t="shared" si="263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4"/>
        <v>0</v>
      </c>
      <c r="BV878" s="299">
        <f t="shared" si="265"/>
        <v>1</v>
      </c>
      <c r="BW878" s="318">
        <v>0</v>
      </c>
      <c r="BX878" s="297">
        <f t="shared" si="266"/>
        <v>0.43</v>
      </c>
      <c r="BY878">
        <f t="shared" si="267"/>
        <v>0</v>
      </c>
      <c r="BZ878" s="303">
        <f t="shared" si="268"/>
        <v>0</v>
      </c>
      <c r="CB878" s="298">
        <v>0.6</v>
      </c>
      <c r="CC878" s="298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35">
      <c r="A879" s="4">
        <v>2013</v>
      </c>
      <c r="B879" s="315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1"/>
        <v>108</v>
      </c>
      <c r="BK879" s="135" t="str">
        <f t="shared" si="263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4"/>
        <v>0</v>
      </c>
      <c r="BV879" s="299">
        <f t="shared" si="265"/>
        <v>1</v>
      </c>
      <c r="BW879" s="318">
        <v>0</v>
      </c>
      <c r="BX879" s="297">
        <f t="shared" si="266"/>
        <v>0.43</v>
      </c>
      <c r="BY879">
        <f t="shared" si="267"/>
        <v>0</v>
      </c>
      <c r="BZ879" s="303">
        <f t="shared" si="268"/>
        <v>0</v>
      </c>
      <c r="CB879" s="298">
        <v>0.6</v>
      </c>
      <c r="CC879" s="298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35">
      <c r="A880" s="4">
        <v>2013</v>
      </c>
      <c r="B880" s="315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1"/>
        <v>109</v>
      </c>
      <c r="BK880" s="135" t="str">
        <f t="shared" si="263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4"/>
        <v>0</v>
      </c>
      <c r="BV880" s="299">
        <f t="shared" si="265"/>
        <v>1</v>
      </c>
      <c r="BW880" s="318">
        <v>0</v>
      </c>
      <c r="BX880" s="297">
        <f t="shared" si="266"/>
        <v>0.43</v>
      </c>
      <c r="BY880">
        <f t="shared" si="267"/>
        <v>0</v>
      </c>
      <c r="BZ880" s="303">
        <f t="shared" si="268"/>
        <v>0</v>
      </c>
      <c r="CB880" s="298">
        <v>0.6</v>
      </c>
      <c r="CC880" s="298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35">
      <c r="A881" s="4">
        <v>2013</v>
      </c>
      <c r="B881" s="315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1"/>
        <v>110</v>
      </c>
      <c r="BK881" s="135" t="str">
        <f t="shared" si="263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4"/>
        <v>0</v>
      </c>
      <c r="BV881" s="299">
        <f t="shared" si="265"/>
        <v>1</v>
      </c>
      <c r="BW881" s="318">
        <v>0</v>
      </c>
      <c r="BX881" s="297">
        <f t="shared" si="266"/>
        <v>0.43</v>
      </c>
      <c r="BY881">
        <f t="shared" si="267"/>
        <v>0</v>
      </c>
      <c r="BZ881" s="303">
        <f t="shared" si="268"/>
        <v>0</v>
      </c>
      <c r="CB881" s="298">
        <v>0.6</v>
      </c>
      <c r="CC881" s="298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35">
      <c r="A882" s="4">
        <v>2013</v>
      </c>
      <c r="B882" s="315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1"/>
        <v>111</v>
      </c>
      <c r="BK882" s="135" t="str">
        <f t="shared" si="263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4"/>
        <v>0</v>
      </c>
      <c r="BV882" s="299">
        <f t="shared" si="265"/>
        <v>1</v>
      </c>
      <c r="BW882" s="318">
        <v>0</v>
      </c>
      <c r="BX882" s="297">
        <f t="shared" si="266"/>
        <v>0.43</v>
      </c>
      <c r="BY882">
        <f t="shared" si="267"/>
        <v>0</v>
      </c>
      <c r="BZ882" s="303">
        <f t="shared" si="268"/>
        <v>0</v>
      </c>
      <c r="CB882" s="298">
        <v>0.6</v>
      </c>
      <c r="CC882" s="298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35">
      <c r="A883" s="4">
        <v>2013</v>
      </c>
      <c r="B883" s="315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1"/>
        <v>112</v>
      </c>
      <c r="BK883" s="135" t="str">
        <f t="shared" si="263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4"/>
        <v>0</v>
      </c>
      <c r="BV883" s="299">
        <f t="shared" si="265"/>
        <v>1</v>
      </c>
      <c r="BW883" s="318">
        <v>0</v>
      </c>
      <c r="BX883" s="297">
        <f t="shared" si="266"/>
        <v>0.43</v>
      </c>
      <c r="BY883">
        <f t="shared" si="267"/>
        <v>0</v>
      </c>
      <c r="BZ883" s="303">
        <f t="shared" si="268"/>
        <v>0</v>
      </c>
      <c r="CB883" s="298">
        <v>0.6</v>
      </c>
      <c r="CC883" s="298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35">
      <c r="A884" s="4">
        <v>2013</v>
      </c>
      <c r="B884" s="315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1"/>
        <v>113</v>
      </c>
      <c r="BK884" s="135" t="str">
        <f t="shared" si="263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4"/>
        <v>0</v>
      </c>
      <c r="BV884" s="299">
        <f t="shared" si="265"/>
        <v>1</v>
      </c>
      <c r="BW884" s="318">
        <v>0</v>
      </c>
      <c r="BX884" s="297">
        <f t="shared" si="266"/>
        <v>0.43</v>
      </c>
      <c r="BY884">
        <f t="shared" si="267"/>
        <v>0</v>
      </c>
      <c r="BZ884" s="303">
        <f t="shared" si="268"/>
        <v>0</v>
      </c>
      <c r="CB884" s="298">
        <v>0.6</v>
      </c>
      <c r="CC884" s="298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35">
      <c r="A885" s="4">
        <v>2013</v>
      </c>
      <c r="B885" s="315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1"/>
        <v>114</v>
      </c>
      <c r="BK885" s="135" t="str">
        <f t="shared" si="263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4"/>
        <v>0</v>
      </c>
      <c r="BV885" s="299">
        <f t="shared" si="265"/>
        <v>1</v>
      </c>
      <c r="BW885" s="318">
        <v>0</v>
      </c>
      <c r="BX885" s="297">
        <f t="shared" si="266"/>
        <v>0.43</v>
      </c>
      <c r="BY885">
        <f t="shared" si="267"/>
        <v>0</v>
      </c>
      <c r="BZ885" s="303">
        <f t="shared" si="268"/>
        <v>0</v>
      </c>
      <c r="CB885" s="298">
        <v>0.6</v>
      </c>
      <c r="CC885" s="298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35">
      <c r="A886" s="4">
        <v>2013</v>
      </c>
      <c r="B886" s="315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1"/>
        <v>115</v>
      </c>
      <c r="BK886" s="135" t="str">
        <f t="shared" si="263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4"/>
        <v>0</v>
      </c>
      <c r="BV886" s="299">
        <f t="shared" si="265"/>
        <v>1</v>
      </c>
      <c r="BW886" s="318">
        <v>0</v>
      </c>
      <c r="BX886" s="297">
        <f t="shared" si="266"/>
        <v>0.43</v>
      </c>
      <c r="BY886">
        <f t="shared" si="267"/>
        <v>0</v>
      </c>
      <c r="BZ886" s="303">
        <f t="shared" si="268"/>
        <v>0</v>
      </c>
      <c r="CB886" s="298">
        <v>0.6</v>
      </c>
      <c r="CC886" s="298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35">
      <c r="A887" s="4">
        <v>2013</v>
      </c>
      <c r="B887" s="315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1"/>
        <v>116</v>
      </c>
      <c r="BK887" s="135" t="str">
        <f t="shared" si="263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4"/>
        <v>0</v>
      </c>
      <c r="BV887" s="299">
        <f t="shared" si="265"/>
        <v>1</v>
      </c>
      <c r="BW887" s="318">
        <v>0</v>
      </c>
      <c r="BX887" s="297">
        <f t="shared" si="266"/>
        <v>0.43</v>
      </c>
      <c r="BY887">
        <f t="shared" si="267"/>
        <v>0</v>
      </c>
      <c r="BZ887" s="303">
        <f t="shared" si="268"/>
        <v>0</v>
      </c>
      <c r="CB887" s="298">
        <v>0.6</v>
      </c>
      <c r="CC887" s="298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35">
      <c r="A888" s="4">
        <v>2013</v>
      </c>
      <c r="B888" s="315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1"/>
        <v>116</v>
      </c>
      <c r="BK888" s="135" t="str">
        <f t="shared" si="263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4"/>
        <v>0</v>
      </c>
      <c r="BV888" s="299">
        <f t="shared" si="265"/>
        <v>1</v>
      </c>
      <c r="BW888" s="318">
        <v>0</v>
      </c>
      <c r="BX888" s="297">
        <f t="shared" si="266"/>
        <v>0.43</v>
      </c>
      <c r="BY888">
        <f t="shared" si="267"/>
        <v>0</v>
      </c>
      <c r="BZ888" s="303">
        <f t="shared" si="268"/>
        <v>0</v>
      </c>
      <c r="CB888" s="298">
        <v>0.6</v>
      </c>
      <c r="CC888" s="298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35">
      <c r="A889" s="4">
        <v>2013</v>
      </c>
      <c r="B889" s="315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1"/>
        <v>117</v>
      </c>
      <c r="BK889" s="135" t="str">
        <f t="shared" si="263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4"/>
        <v>0</v>
      </c>
      <c r="BV889" s="299">
        <f t="shared" si="265"/>
        <v>1</v>
      </c>
      <c r="BW889" s="318">
        <v>0</v>
      </c>
      <c r="BX889" s="297">
        <f t="shared" si="266"/>
        <v>0.43</v>
      </c>
      <c r="BY889">
        <f t="shared" si="267"/>
        <v>0</v>
      </c>
      <c r="BZ889" s="303">
        <f t="shared" si="268"/>
        <v>0</v>
      </c>
      <c r="CB889" s="298">
        <v>0.6</v>
      </c>
      <c r="CC889" s="298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35">
      <c r="A890" s="4">
        <v>2013</v>
      </c>
      <c r="B890" s="315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1"/>
        <v>118</v>
      </c>
      <c r="BK890" s="135" t="str">
        <f t="shared" si="263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4"/>
        <v>0</v>
      </c>
      <c r="BV890" s="299">
        <f t="shared" si="265"/>
        <v>1</v>
      </c>
      <c r="BW890" s="318">
        <v>0</v>
      </c>
      <c r="BX890" s="297">
        <f t="shared" si="266"/>
        <v>0.43</v>
      </c>
      <c r="BY890">
        <f t="shared" si="267"/>
        <v>0</v>
      </c>
      <c r="BZ890" s="303">
        <f t="shared" si="268"/>
        <v>0</v>
      </c>
      <c r="CB890" s="298">
        <v>0.6</v>
      </c>
      <c r="CC890" s="298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35">
      <c r="A891" s="4">
        <v>2013</v>
      </c>
      <c r="B891" s="315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1"/>
        <v>119</v>
      </c>
      <c r="BK891" s="135" t="str">
        <f t="shared" si="263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4"/>
        <v>0</v>
      </c>
      <c r="BV891" s="299">
        <f t="shared" si="265"/>
        <v>1</v>
      </c>
      <c r="BW891" s="318">
        <v>0</v>
      </c>
      <c r="BX891" s="297">
        <f t="shared" si="266"/>
        <v>0.43</v>
      </c>
      <c r="BY891">
        <f t="shared" si="267"/>
        <v>0</v>
      </c>
      <c r="BZ891" s="303">
        <f t="shared" si="268"/>
        <v>0</v>
      </c>
      <c r="CB891" s="298">
        <v>0.6</v>
      </c>
      <c r="CC891" s="298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35">
      <c r="A892" s="4">
        <v>2013</v>
      </c>
      <c r="B892" s="315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1"/>
        <v>120</v>
      </c>
      <c r="BK892" s="135" t="str">
        <f t="shared" si="263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4"/>
        <v>0</v>
      </c>
      <c r="BV892" s="299">
        <f t="shared" si="265"/>
        <v>1</v>
      </c>
      <c r="BW892" s="318">
        <v>0</v>
      </c>
      <c r="BX892" s="297">
        <f t="shared" si="266"/>
        <v>0.43</v>
      </c>
      <c r="BY892">
        <f t="shared" si="267"/>
        <v>0</v>
      </c>
      <c r="BZ892" s="303">
        <f t="shared" si="268"/>
        <v>0</v>
      </c>
      <c r="CB892" s="298">
        <v>0.6</v>
      </c>
      <c r="CC892" s="298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35">
      <c r="A893" s="4">
        <v>2013</v>
      </c>
      <c r="B893" s="315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1"/>
        <v>121</v>
      </c>
      <c r="BK893" s="135" t="str">
        <f t="shared" si="263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4"/>
        <v>0</v>
      </c>
      <c r="BV893" s="299">
        <f t="shared" si="265"/>
        <v>1</v>
      </c>
      <c r="BW893" s="318">
        <v>0</v>
      </c>
      <c r="BX893" s="297">
        <f t="shared" si="266"/>
        <v>0.43</v>
      </c>
      <c r="BY893">
        <f t="shared" si="267"/>
        <v>0</v>
      </c>
      <c r="BZ893" s="303">
        <f t="shared" si="268"/>
        <v>0</v>
      </c>
      <c r="CB893" s="298">
        <v>0.6</v>
      </c>
      <c r="CC893" s="298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35">
      <c r="A894" s="4">
        <v>2013</v>
      </c>
      <c r="B894" s="315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1"/>
        <v>122</v>
      </c>
      <c r="BK894" s="135" t="str">
        <f t="shared" si="263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4"/>
        <v>0</v>
      </c>
      <c r="BV894" s="299">
        <f t="shared" si="265"/>
        <v>1</v>
      </c>
      <c r="BW894" s="318">
        <v>0</v>
      </c>
      <c r="BX894" s="297">
        <f t="shared" si="266"/>
        <v>0.43</v>
      </c>
      <c r="BY894">
        <f t="shared" si="267"/>
        <v>0</v>
      </c>
      <c r="BZ894" s="303">
        <f t="shared" si="268"/>
        <v>0</v>
      </c>
      <c r="CB894" s="298">
        <v>0.6</v>
      </c>
      <c r="CC894" s="298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35">
      <c r="A895" s="4">
        <v>2013</v>
      </c>
      <c r="B895" s="315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1"/>
        <v>123</v>
      </c>
      <c r="BK895" s="135" t="str">
        <f t="shared" si="263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4"/>
        <v>0</v>
      </c>
      <c r="BV895" s="299">
        <f t="shared" si="265"/>
        <v>1</v>
      </c>
      <c r="BW895" s="318">
        <v>0</v>
      </c>
      <c r="BX895" s="297">
        <f t="shared" si="266"/>
        <v>0.43</v>
      </c>
      <c r="BY895">
        <f t="shared" si="267"/>
        <v>0</v>
      </c>
      <c r="BZ895" s="303">
        <f t="shared" si="268"/>
        <v>0</v>
      </c>
      <c r="CB895" s="298">
        <v>0.6</v>
      </c>
      <c r="CC895" s="298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35">
      <c r="A896" s="4">
        <v>2013</v>
      </c>
      <c r="B896" s="315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1"/>
        <v>124</v>
      </c>
      <c r="BK896" s="135" t="str">
        <f t="shared" si="263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4"/>
        <v>0</v>
      </c>
      <c r="BV896" s="299">
        <f t="shared" si="265"/>
        <v>1</v>
      </c>
      <c r="BW896" s="318">
        <v>0</v>
      </c>
      <c r="BX896" s="297">
        <f t="shared" si="266"/>
        <v>0.43</v>
      </c>
      <c r="BY896">
        <f t="shared" si="267"/>
        <v>0</v>
      </c>
      <c r="BZ896" s="303">
        <f t="shared" si="268"/>
        <v>0</v>
      </c>
      <c r="CB896" s="298">
        <v>0.6</v>
      </c>
      <c r="CC896" s="298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35">
      <c r="A897" s="4">
        <v>2013</v>
      </c>
      <c r="B897" s="315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1"/>
        <v>125</v>
      </c>
      <c r="BK897" s="135" t="str">
        <f t="shared" si="263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4"/>
        <v>0</v>
      </c>
      <c r="BV897" s="299">
        <f t="shared" si="265"/>
        <v>1</v>
      </c>
      <c r="BW897" s="318">
        <v>0</v>
      </c>
      <c r="BX897" s="297">
        <f t="shared" si="266"/>
        <v>0.43</v>
      </c>
      <c r="BY897">
        <f t="shared" si="267"/>
        <v>0</v>
      </c>
      <c r="BZ897" s="303">
        <f t="shared" si="268"/>
        <v>0</v>
      </c>
      <c r="CB897" s="298">
        <v>0.6</v>
      </c>
      <c r="CC897" s="298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35">
      <c r="A898" s="4">
        <v>2013</v>
      </c>
      <c r="B898" s="315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1"/>
        <v>125</v>
      </c>
      <c r="BK898" s="135" t="str">
        <f t="shared" si="263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4"/>
        <v>0</v>
      </c>
      <c r="BV898" s="299">
        <f t="shared" si="265"/>
        <v>1</v>
      </c>
      <c r="BW898" s="318">
        <v>0</v>
      </c>
      <c r="BX898" s="297">
        <f t="shared" si="266"/>
        <v>0.43</v>
      </c>
      <c r="BY898">
        <f t="shared" si="267"/>
        <v>0</v>
      </c>
      <c r="BZ898" s="303">
        <f t="shared" si="268"/>
        <v>0</v>
      </c>
      <c r="CB898" s="298">
        <v>0.6</v>
      </c>
      <c r="CC898" s="298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35">
      <c r="A899" s="4">
        <v>2013</v>
      </c>
      <c r="B899" s="315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0">+AC899</f>
        <v>126</v>
      </c>
      <c r="BK899" s="135" t="str">
        <f t="shared" si="263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4"/>
        <v>0</v>
      </c>
      <c r="BV899" s="299">
        <f t="shared" si="265"/>
        <v>1</v>
      </c>
      <c r="BW899" s="318">
        <v>0</v>
      </c>
      <c r="BX899" s="297">
        <f t="shared" si="266"/>
        <v>0.43</v>
      </c>
      <c r="BY899">
        <f t="shared" si="267"/>
        <v>0</v>
      </c>
      <c r="BZ899" s="303">
        <f t="shared" si="268"/>
        <v>0</v>
      </c>
      <c r="CB899" s="298">
        <v>0.6</v>
      </c>
      <c r="CC899" s="298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35">
      <c r="A900" s="4">
        <v>2013</v>
      </c>
      <c r="B900" s="315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0"/>
        <v>127</v>
      </c>
      <c r="BK900" s="135" t="str">
        <f t="shared" ref="BK900:BK963" si="282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3">IF(BT900="Résineux",0%,100%)</f>
        <v>0</v>
      </c>
      <c r="BV900" s="299">
        <f t="shared" ref="BV900:BV963" si="284">+IF(BT900="Résineux",100%,0%)</f>
        <v>1</v>
      </c>
      <c r="BW900" s="318">
        <v>0</v>
      </c>
      <c r="BX900" s="297">
        <f t="shared" ref="BX900:BX963" si="285">+IF(BV900&lt;&gt;0,0.43,0.25)</f>
        <v>0.43</v>
      </c>
      <c r="BY900">
        <f t="shared" ref="BY900:BY963" si="286">+IF(BJ900&lt;=30,AV900*BX900,0)</f>
        <v>0</v>
      </c>
      <c r="BZ900" s="303">
        <f t="shared" ref="BZ900:BZ963" si="287">+IF(BJ900&gt;=31,0,BY900+BZ899)</f>
        <v>0</v>
      </c>
      <c r="CB900" s="298">
        <v>0.6</v>
      </c>
      <c r="CC900" s="298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35">
      <c r="A901" s="4">
        <v>2013</v>
      </c>
      <c r="B901" s="315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0"/>
        <v>128</v>
      </c>
      <c r="BK901" s="135" t="str">
        <f t="shared" si="282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3"/>
        <v>0</v>
      </c>
      <c r="BV901" s="299">
        <f t="shared" si="284"/>
        <v>1</v>
      </c>
      <c r="BW901" s="318">
        <v>0</v>
      </c>
      <c r="BX901" s="297">
        <f t="shared" si="285"/>
        <v>0.43</v>
      </c>
      <c r="BY901">
        <f t="shared" si="286"/>
        <v>0</v>
      </c>
      <c r="BZ901" s="303">
        <f t="shared" si="287"/>
        <v>0</v>
      </c>
      <c r="CB901" s="298">
        <v>0.6</v>
      </c>
      <c r="CC901" s="298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35">
      <c r="A902" s="4">
        <v>2013</v>
      </c>
      <c r="B902" s="315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0"/>
        <v>129</v>
      </c>
      <c r="BK902" s="135" t="str">
        <f t="shared" si="282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3"/>
        <v>0</v>
      </c>
      <c r="BV902" s="299">
        <f t="shared" si="284"/>
        <v>1</v>
      </c>
      <c r="BW902" s="318">
        <v>0</v>
      </c>
      <c r="BX902" s="297">
        <f t="shared" si="285"/>
        <v>0.43</v>
      </c>
      <c r="BY902">
        <f t="shared" si="286"/>
        <v>0</v>
      </c>
      <c r="BZ902" s="303">
        <f t="shared" si="287"/>
        <v>0</v>
      </c>
      <c r="CB902" s="298">
        <v>0.6</v>
      </c>
      <c r="CC902" s="298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35">
      <c r="A903" s="4">
        <v>2013</v>
      </c>
      <c r="B903" s="315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0"/>
        <v>130</v>
      </c>
      <c r="BK903" s="135" t="str">
        <f t="shared" si="282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3"/>
        <v>0</v>
      </c>
      <c r="BV903" s="299">
        <f t="shared" si="284"/>
        <v>1</v>
      </c>
      <c r="BW903" s="318">
        <v>0</v>
      </c>
      <c r="BX903" s="297">
        <f t="shared" si="285"/>
        <v>0.43</v>
      </c>
      <c r="BY903">
        <f t="shared" si="286"/>
        <v>0</v>
      </c>
      <c r="BZ903" s="303">
        <f t="shared" si="287"/>
        <v>0</v>
      </c>
      <c r="CB903" s="298">
        <v>0.6</v>
      </c>
      <c r="CC903" s="298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35">
      <c r="A904" s="4">
        <v>2013</v>
      </c>
      <c r="B904" s="315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0"/>
        <v>131</v>
      </c>
      <c r="BK904" s="135" t="str">
        <f t="shared" si="282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3"/>
        <v>0</v>
      </c>
      <c r="BV904" s="299">
        <f t="shared" si="284"/>
        <v>1</v>
      </c>
      <c r="BW904" s="318">
        <v>0</v>
      </c>
      <c r="BX904" s="297">
        <f t="shared" si="285"/>
        <v>0.43</v>
      </c>
      <c r="BY904">
        <f t="shared" si="286"/>
        <v>0</v>
      </c>
      <c r="BZ904" s="303">
        <f t="shared" si="287"/>
        <v>0</v>
      </c>
      <c r="CB904" s="298">
        <v>0.6</v>
      </c>
      <c r="CC904" s="298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35">
      <c r="A905" s="4">
        <v>2013</v>
      </c>
      <c r="B905" s="315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0"/>
        <v>132</v>
      </c>
      <c r="BK905" s="135" t="str">
        <f t="shared" si="282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3"/>
        <v>0</v>
      </c>
      <c r="BV905" s="299">
        <f t="shared" si="284"/>
        <v>1</v>
      </c>
      <c r="BW905" s="318">
        <v>0</v>
      </c>
      <c r="BX905" s="297">
        <f t="shared" si="285"/>
        <v>0.43</v>
      </c>
      <c r="BY905">
        <f t="shared" si="286"/>
        <v>0</v>
      </c>
      <c r="BZ905" s="303">
        <f t="shared" si="287"/>
        <v>0</v>
      </c>
      <c r="CB905" s="298">
        <v>0.6</v>
      </c>
      <c r="CC905" s="298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35">
      <c r="A906" s="4">
        <v>2013</v>
      </c>
      <c r="B906" s="315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0"/>
        <v>133</v>
      </c>
      <c r="BK906" s="135" t="str">
        <f t="shared" si="282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3"/>
        <v>0</v>
      </c>
      <c r="BV906" s="299">
        <f t="shared" si="284"/>
        <v>1</v>
      </c>
      <c r="BW906" s="318">
        <v>0</v>
      </c>
      <c r="BX906" s="297">
        <f t="shared" si="285"/>
        <v>0.43</v>
      </c>
      <c r="BY906">
        <f t="shared" si="286"/>
        <v>0</v>
      </c>
      <c r="BZ906" s="303">
        <f t="shared" si="287"/>
        <v>0</v>
      </c>
      <c r="CB906" s="298">
        <v>0.6</v>
      </c>
      <c r="CC906" s="298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35">
      <c r="A907" s="4">
        <v>2013</v>
      </c>
      <c r="B907" s="315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0"/>
        <v>134</v>
      </c>
      <c r="BK907" s="135" t="str">
        <f t="shared" si="282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3"/>
        <v>0</v>
      </c>
      <c r="BV907" s="299">
        <f t="shared" si="284"/>
        <v>1</v>
      </c>
      <c r="BW907" s="318">
        <v>0</v>
      </c>
      <c r="BX907" s="297">
        <f t="shared" si="285"/>
        <v>0.43</v>
      </c>
      <c r="BY907">
        <f t="shared" si="286"/>
        <v>0</v>
      </c>
      <c r="BZ907" s="303">
        <f t="shared" si="287"/>
        <v>0</v>
      </c>
      <c r="CB907" s="298">
        <v>0.6</v>
      </c>
      <c r="CC907" s="298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35">
      <c r="A908" s="4">
        <v>2013</v>
      </c>
      <c r="B908" s="315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0"/>
        <v>134</v>
      </c>
      <c r="BK908" s="135" t="str">
        <f t="shared" si="282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3"/>
        <v>0</v>
      </c>
      <c r="BV908" s="299">
        <f t="shared" si="284"/>
        <v>1</v>
      </c>
      <c r="BW908" s="318">
        <v>0</v>
      </c>
      <c r="BX908" s="297">
        <f t="shared" si="285"/>
        <v>0.43</v>
      </c>
      <c r="BY908">
        <f t="shared" si="286"/>
        <v>0</v>
      </c>
      <c r="BZ908" s="303">
        <f t="shared" si="287"/>
        <v>0</v>
      </c>
      <c r="CB908" s="298">
        <v>0.6</v>
      </c>
      <c r="CC908" s="298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35">
      <c r="A909" s="4">
        <v>2013</v>
      </c>
      <c r="B909" s="315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0"/>
        <v>30</v>
      </c>
      <c r="BK909" s="135" t="str">
        <f t="shared" si="282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3"/>
        <v>0</v>
      </c>
      <c r="BV909" s="299">
        <f t="shared" si="284"/>
        <v>1</v>
      </c>
      <c r="BW909" s="318">
        <v>0</v>
      </c>
      <c r="BX909" s="297">
        <f t="shared" si="285"/>
        <v>0.43</v>
      </c>
      <c r="BY909">
        <f t="shared" si="286"/>
        <v>0</v>
      </c>
      <c r="BZ909" s="303">
        <f t="shared" si="287"/>
        <v>0</v>
      </c>
      <c r="CB909" s="298">
        <v>0.6</v>
      </c>
      <c r="CC909" s="298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35">
      <c r="A910" s="4">
        <v>2013</v>
      </c>
      <c r="B910" s="315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0"/>
        <v>45</v>
      </c>
      <c r="BK910" s="135" t="str">
        <f t="shared" si="282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3"/>
        <v>0</v>
      </c>
      <c r="BV910" s="299">
        <f t="shared" si="284"/>
        <v>1</v>
      </c>
      <c r="BW910" s="318">
        <v>0</v>
      </c>
      <c r="BX910" s="297">
        <f t="shared" si="285"/>
        <v>0.43</v>
      </c>
      <c r="BY910">
        <f t="shared" si="286"/>
        <v>0</v>
      </c>
      <c r="BZ910" s="303">
        <f t="shared" si="287"/>
        <v>0</v>
      </c>
      <c r="CB910" s="298">
        <v>0.6</v>
      </c>
      <c r="CC910" s="298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35">
      <c r="A911" s="4">
        <v>2013</v>
      </c>
      <c r="B911" s="315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0"/>
        <v>45</v>
      </c>
      <c r="BK911" s="135" t="str">
        <f t="shared" si="282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3"/>
        <v>0</v>
      </c>
      <c r="BV911" s="299">
        <f t="shared" si="284"/>
        <v>1</v>
      </c>
      <c r="BW911" s="318">
        <v>0</v>
      </c>
      <c r="BX911" s="297">
        <f t="shared" si="285"/>
        <v>0.43</v>
      </c>
      <c r="BY911">
        <f t="shared" si="286"/>
        <v>0</v>
      </c>
      <c r="BZ911" s="303">
        <f t="shared" si="287"/>
        <v>0</v>
      </c>
      <c r="CB911" s="298">
        <v>0.6</v>
      </c>
      <c r="CC911" s="298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35">
      <c r="A912" s="4">
        <v>2013</v>
      </c>
      <c r="B912" s="315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0"/>
        <v>46</v>
      </c>
      <c r="BK912" s="135" t="str">
        <f t="shared" si="282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3"/>
        <v>0</v>
      </c>
      <c r="BV912" s="299">
        <f t="shared" si="284"/>
        <v>1</v>
      </c>
      <c r="BW912" s="318">
        <v>0</v>
      </c>
      <c r="BX912" s="297">
        <f t="shared" si="285"/>
        <v>0.43</v>
      </c>
      <c r="BY912">
        <f t="shared" si="286"/>
        <v>0</v>
      </c>
      <c r="BZ912" s="303">
        <f t="shared" si="287"/>
        <v>0</v>
      </c>
      <c r="CB912" s="298">
        <v>0.6</v>
      </c>
      <c r="CC912" s="298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35">
      <c r="A913" s="4">
        <v>2013</v>
      </c>
      <c r="B913" s="315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0"/>
        <v>47</v>
      </c>
      <c r="BK913" s="135" t="str">
        <f t="shared" si="282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3"/>
        <v>0</v>
      </c>
      <c r="BV913" s="299">
        <f t="shared" si="284"/>
        <v>1</v>
      </c>
      <c r="BW913" s="318">
        <v>0</v>
      </c>
      <c r="BX913" s="297">
        <f t="shared" si="285"/>
        <v>0.43</v>
      </c>
      <c r="BY913">
        <f t="shared" si="286"/>
        <v>0</v>
      </c>
      <c r="BZ913" s="303">
        <f t="shared" si="287"/>
        <v>0</v>
      </c>
      <c r="CB913" s="298">
        <v>0.6</v>
      </c>
      <c r="CC913" s="298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35">
      <c r="A914" s="4">
        <v>2013</v>
      </c>
      <c r="B914" s="315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0"/>
        <v>48</v>
      </c>
      <c r="BK914" s="135" t="str">
        <f t="shared" si="282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3"/>
        <v>0</v>
      </c>
      <c r="BV914" s="299">
        <f t="shared" si="284"/>
        <v>1</v>
      </c>
      <c r="BW914" s="318">
        <v>0</v>
      </c>
      <c r="BX914" s="297">
        <f t="shared" si="285"/>
        <v>0.43</v>
      </c>
      <c r="BY914">
        <f t="shared" si="286"/>
        <v>0</v>
      </c>
      <c r="BZ914" s="303">
        <f t="shared" si="287"/>
        <v>0</v>
      </c>
      <c r="CB914" s="298">
        <v>0.6</v>
      </c>
      <c r="CC914" s="298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35">
      <c r="A915" s="4">
        <v>2013</v>
      </c>
      <c r="B915" s="315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0"/>
        <v>49</v>
      </c>
      <c r="BK915" s="135" t="str">
        <f t="shared" si="282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3"/>
        <v>0</v>
      </c>
      <c r="BV915" s="299">
        <f t="shared" si="284"/>
        <v>1</v>
      </c>
      <c r="BW915" s="318">
        <v>0</v>
      </c>
      <c r="BX915" s="297">
        <f t="shared" si="285"/>
        <v>0.43</v>
      </c>
      <c r="BY915">
        <f t="shared" si="286"/>
        <v>0</v>
      </c>
      <c r="BZ915" s="303">
        <f t="shared" si="287"/>
        <v>0</v>
      </c>
      <c r="CB915" s="298">
        <v>0.6</v>
      </c>
      <c r="CC915" s="298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35">
      <c r="A916" s="4">
        <v>2013</v>
      </c>
      <c r="B916" s="315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0"/>
        <v>50</v>
      </c>
      <c r="BK916" s="135" t="str">
        <f t="shared" si="282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3"/>
        <v>0</v>
      </c>
      <c r="BV916" s="299">
        <f t="shared" si="284"/>
        <v>1</v>
      </c>
      <c r="BW916" s="318">
        <v>0</v>
      </c>
      <c r="BX916" s="297">
        <f t="shared" si="285"/>
        <v>0.43</v>
      </c>
      <c r="BY916">
        <f t="shared" si="286"/>
        <v>0</v>
      </c>
      <c r="BZ916" s="303">
        <f t="shared" si="287"/>
        <v>0</v>
      </c>
      <c r="CB916" s="298">
        <v>0.6</v>
      </c>
      <c r="CC916" s="298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35">
      <c r="A917" s="4">
        <v>2013</v>
      </c>
      <c r="B917" s="315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0"/>
        <v>51</v>
      </c>
      <c r="BK917" s="135" t="str">
        <f t="shared" si="282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3"/>
        <v>0</v>
      </c>
      <c r="BV917" s="299">
        <f t="shared" si="284"/>
        <v>1</v>
      </c>
      <c r="BW917" s="318">
        <v>0</v>
      </c>
      <c r="BX917" s="297">
        <f t="shared" si="285"/>
        <v>0.43</v>
      </c>
      <c r="BY917">
        <f t="shared" si="286"/>
        <v>0</v>
      </c>
      <c r="BZ917" s="303">
        <f t="shared" si="287"/>
        <v>0</v>
      </c>
      <c r="CB917" s="298">
        <v>0.6</v>
      </c>
      <c r="CC917" s="298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35">
      <c r="A918" s="4">
        <v>2013</v>
      </c>
      <c r="B918" s="315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0"/>
        <v>52</v>
      </c>
      <c r="BK918" s="135" t="str">
        <f t="shared" si="282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3"/>
        <v>0</v>
      </c>
      <c r="BV918" s="299">
        <f t="shared" si="284"/>
        <v>1</v>
      </c>
      <c r="BW918" s="318">
        <v>0</v>
      </c>
      <c r="BX918" s="297">
        <f t="shared" si="285"/>
        <v>0.43</v>
      </c>
      <c r="BY918">
        <f t="shared" si="286"/>
        <v>0</v>
      </c>
      <c r="BZ918" s="303">
        <f t="shared" si="287"/>
        <v>0</v>
      </c>
      <c r="CB918" s="298">
        <v>0.6</v>
      </c>
      <c r="CC918" s="298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35">
      <c r="A919" s="4">
        <v>2013</v>
      </c>
      <c r="B919" s="315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0"/>
        <v>52</v>
      </c>
      <c r="BK919" s="135" t="str">
        <f t="shared" si="282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3"/>
        <v>0</v>
      </c>
      <c r="BV919" s="299">
        <f t="shared" si="284"/>
        <v>1</v>
      </c>
      <c r="BW919" s="318">
        <v>0</v>
      </c>
      <c r="BX919" s="297">
        <f t="shared" si="285"/>
        <v>0.43</v>
      </c>
      <c r="BY919">
        <f t="shared" si="286"/>
        <v>0</v>
      </c>
      <c r="BZ919" s="303">
        <f t="shared" si="287"/>
        <v>0</v>
      </c>
      <c r="CB919" s="298">
        <v>0.6</v>
      </c>
      <c r="CC919" s="298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35">
      <c r="A920" s="4">
        <v>2013</v>
      </c>
      <c r="B920" s="315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0"/>
        <v>53</v>
      </c>
      <c r="BK920" s="135" t="str">
        <f t="shared" si="282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3"/>
        <v>0</v>
      </c>
      <c r="BV920" s="299">
        <f t="shared" si="284"/>
        <v>1</v>
      </c>
      <c r="BW920" s="318">
        <v>0</v>
      </c>
      <c r="BX920" s="297">
        <f t="shared" si="285"/>
        <v>0.43</v>
      </c>
      <c r="BY920">
        <f t="shared" si="286"/>
        <v>0</v>
      </c>
      <c r="BZ920" s="303">
        <f t="shared" si="287"/>
        <v>0</v>
      </c>
      <c r="CB920" s="298">
        <v>0.6</v>
      </c>
      <c r="CC920" s="298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35">
      <c r="A921" s="4">
        <v>2013</v>
      </c>
      <c r="B921" s="315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0"/>
        <v>54</v>
      </c>
      <c r="BK921" s="135" t="str">
        <f t="shared" si="282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3"/>
        <v>0</v>
      </c>
      <c r="BV921" s="299">
        <f t="shared" si="284"/>
        <v>1</v>
      </c>
      <c r="BW921" s="318">
        <v>0</v>
      </c>
      <c r="BX921" s="297">
        <f t="shared" si="285"/>
        <v>0.43</v>
      </c>
      <c r="BY921">
        <f t="shared" si="286"/>
        <v>0</v>
      </c>
      <c r="BZ921" s="303">
        <f t="shared" si="287"/>
        <v>0</v>
      </c>
      <c r="CB921" s="298">
        <v>0.6</v>
      </c>
      <c r="CC921" s="298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35">
      <c r="A922" s="4">
        <v>2013</v>
      </c>
      <c r="B922" s="315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0"/>
        <v>55</v>
      </c>
      <c r="BK922" s="135" t="str">
        <f t="shared" si="282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3"/>
        <v>0</v>
      </c>
      <c r="BV922" s="299">
        <f t="shared" si="284"/>
        <v>1</v>
      </c>
      <c r="BW922" s="318">
        <v>0</v>
      </c>
      <c r="BX922" s="297">
        <f t="shared" si="285"/>
        <v>0.43</v>
      </c>
      <c r="BY922">
        <f t="shared" si="286"/>
        <v>0</v>
      </c>
      <c r="BZ922" s="303">
        <f t="shared" si="287"/>
        <v>0</v>
      </c>
      <c r="CB922" s="298">
        <v>0.6</v>
      </c>
      <c r="CC922" s="298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35">
      <c r="A923" s="4">
        <v>2013</v>
      </c>
      <c r="B923" s="315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0"/>
        <v>56</v>
      </c>
      <c r="BK923" s="135" t="str">
        <f t="shared" si="282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3"/>
        <v>0</v>
      </c>
      <c r="BV923" s="299">
        <f t="shared" si="284"/>
        <v>1</v>
      </c>
      <c r="BW923" s="318">
        <v>0</v>
      </c>
      <c r="BX923" s="297">
        <f t="shared" si="285"/>
        <v>0.43</v>
      </c>
      <c r="BY923">
        <f t="shared" si="286"/>
        <v>0</v>
      </c>
      <c r="BZ923" s="303">
        <f t="shared" si="287"/>
        <v>0</v>
      </c>
      <c r="CB923" s="298">
        <v>0.6</v>
      </c>
      <c r="CC923" s="298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35">
      <c r="A924" s="4">
        <v>2013</v>
      </c>
      <c r="B924" s="315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0"/>
        <v>57</v>
      </c>
      <c r="BK924" s="135" t="str">
        <f t="shared" si="282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3"/>
        <v>0</v>
      </c>
      <c r="BV924" s="299">
        <f t="shared" si="284"/>
        <v>1</v>
      </c>
      <c r="BW924" s="318">
        <v>0</v>
      </c>
      <c r="BX924" s="297">
        <f t="shared" si="285"/>
        <v>0.43</v>
      </c>
      <c r="BY924">
        <f t="shared" si="286"/>
        <v>0</v>
      </c>
      <c r="BZ924" s="303">
        <f t="shared" si="287"/>
        <v>0</v>
      </c>
      <c r="CB924" s="298">
        <v>0.6</v>
      </c>
      <c r="CC924" s="298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35">
      <c r="A925" s="4">
        <v>2013</v>
      </c>
      <c r="B925" s="315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0"/>
        <v>58</v>
      </c>
      <c r="BK925" s="135" t="str">
        <f t="shared" si="282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3"/>
        <v>0</v>
      </c>
      <c r="BV925" s="299">
        <f t="shared" si="284"/>
        <v>1</v>
      </c>
      <c r="BW925" s="318">
        <v>0</v>
      </c>
      <c r="BX925" s="297">
        <f t="shared" si="285"/>
        <v>0.43</v>
      </c>
      <c r="BY925">
        <f t="shared" si="286"/>
        <v>0</v>
      </c>
      <c r="BZ925" s="303">
        <f t="shared" si="287"/>
        <v>0</v>
      </c>
      <c r="CB925" s="298">
        <v>0.6</v>
      </c>
      <c r="CC925" s="298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35">
      <c r="A926" s="4">
        <v>2013</v>
      </c>
      <c r="B926" s="315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0"/>
        <v>59</v>
      </c>
      <c r="BK926" s="135" t="str">
        <f t="shared" si="282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3"/>
        <v>0</v>
      </c>
      <c r="BV926" s="299">
        <f t="shared" si="284"/>
        <v>1</v>
      </c>
      <c r="BW926" s="318">
        <v>0</v>
      </c>
      <c r="BX926" s="297">
        <f t="shared" si="285"/>
        <v>0.43</v>
      </c>
      <c r="BY926">
        <f t="shared" si="286"/>
        <v>0</v>
      </c>
      <c r="BZ926" s="303">
        <f t="shared" si="287"/>
        <v>0</v>
      </c>
      <c r="CB926" s="298">
        <v>0.6</v>
      </c>
      <c r="CC926" s="298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35">
      <c r="A927" s="4">
        <v>2013</v>
      </c>
      <c r="B927" s="315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0"/>
        <v>59</v>
      </c>
      <c r="BK927" s="135" t="str">
        <f t="shared" si="282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3"/>
        <v>0</v>
      </c>
      <c r="BV927" s="299">
        <f t="shared" si="284"/>
        <v>1</v>
      </c>
      <c r="BW927" s="318">
        <v>0</v>
      </c>
      <c r="BX927" s="297">
        <f t="shared" si="285"/>
        <v>0.43</v>
      </c>
      <c r="BY927">
        <f t="shared" si="286"/>
        <v>0</v>
      </c>
      <c r="BZ927" s="303">
        <f t="shared" si="287"/>
        <v>0</v>
      </c>
      <c r="CB927" s="298">
        <v>0.6</v>
      </c>
      <c r="CC927" s="298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35">
      <c r="A928" s="4">
        <v>2013</v>
      </c>
      <c r="B928" s="315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0"/>
        <v>60</v>
      </c>
      <c r="BK928" s="135" t="str">
        <f t="shared" si="282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3"/>
        <v>0</v>
      </c>
      <c r="BV928" s="299">
        <f t="shared" si="284"/>
        <v>1</v>
      </c>
      <c r="BW928" s="318">
        <v>0</v>
      </c>
      <c r="BX928" s="297">
        <f t="shared" si="285"/>
        <v>0.43</v>
      </c>
      <c r="BY928">
        <f t="shared" si="286"/>
        <v>0</v>
      </c>
      <c r="BZ928" s="303">
        <f t="shared" si="287"/>
        <v>0</v>
      </c>
      <c r="CB928" s="298">
        <v>0.6</v>
      </c>
      <c r="CC928" s="298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35">
      <c r="A929" s="4">
        <v>2013</v>
      </c>
      <c r="B929" s="315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0"/>
        <v>61</v>
      </c>
      <c r="BK929" s="135" t="str">
        <f t="shared" si="282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3"/>
        <v>0</v>
      </c>
      <c r="BV929" s="299">
        <f t="shared" si="284"/>
        <v>1</v>
      </c>
      <c r="BW929" s="318">
        <v>0</v>
      </c>
      <c r="BX929" s="297">
        <f t="shared" si="285"/>
        <v>0.43</v>
      </c>
      <c r="BY929">
        <f t="shared" si="286"/>
        <v>0</v>
      </c>
      <c r="BZ929" s="303">
        <f t="shared" si="287"/>
        <v>0</v>
      </c>
      <c r="CB929" s="298">
        <v>0.6</v>
      </c>
      <c r="CC929" s="298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35">
      <c r="A930" s="4">
        <v>2013</v>
      </c>
      <c r="B930" s="315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0"/>
        <v>62</v>
      </c>
      <c r="BK930" s="135" t="str">
        <f t="shared" si="282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3"/>
        <v>0</v>
      </c>
      <c r="BV930" s="299">
        <f t="shared" si="284"/>
        <v>1</v>
      </c>
      <c r="BW930" s="318">
        <v>0</v>
      </c>
      <c r="BX930" s="297">
        <f t="shared" si="285"/>
        <v>0.43</v>
      </c>
      <c r="BY930">
        <f t="shared" si="286"/>
        <v>0</v>
      </c>
      <c r="BZ930" s="303">
        <f t="shared" si="287"/>
        <v>0</v>
      </c>
      <c r="CB930" s="298">
        <v>0.6</v>
      </c>
      <c r="CC930" s="298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35">
      <c r="A931" s="4">
        <v>2013</v>
      </c>
      <c r="B931" s="315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0"/>
        <v>63</v>
      </c>
      <c r="BK931" s="135" t="str">
        <f t="shared" si="282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3"/>
        <v>0</v>
      </c>
      <c r="BV931" s="299">
        <f t="shared" si="284"/>
        <v>1</v>
      </c>
      <c r="BW931" s="318">
        <v>0</v>
      </c>
      <c r="BX931" s="297">
        <f t="shared" si="285"/>
        <v>0.43</v>
      </c>
      <c r="BY931">
        <f t="shared" si="286"/>
        <v>0</v>
      </c>
      <c r="BZ931" s="303">
        <f t="shared" si="287"/>
        <v>0</v>
      </c>
      <c r="CB931" s="298">
        <v>0.6</v>
      </c>
      <c r="CC931" s="298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35">
      <c r="A932" s="4">
        <v>2013</v>
      </c>
      <c r="B932" s="315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0"/>
        <v>64</v>
      </c>
      <c r="BK932" s="135" t="str">
        <f t="shared" si="282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3"/>
        <v>0</v>
      </c>
      <c r="BV932" s="299">
        <f t="shared" si="284"/>
        <v>1</v>
      </c>
      <c r="BW932" s="318">
        <v>0</v>
      </c>
      <c r="BX932" s="297">
        <f t="shared" si="285"/>
        <v>0.43</v>
      </c>
      <c r="BY932">
        <f t="shared" si="286"/>
        <v>0</v>
      </c>
      <c r="BZ932" s="303">
        <f t="shared" si="287"/>
        <v>0</v>
      </c>
      <c r="CB932" s="298">
        <v>0.6</v>
      </c>
      <c r="CC932" s="298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35">
      <c r="A933" s="4">
        <v>2013</v>
      </c>
      <c r="B933" s="315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0"/>
        <v>65</v>
      </c>
      <c r="BK933" s="135" t="str">
        <f t="shared" si="282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3"/>
        <v>0</v>
      </c>
      <c r="BV933" s="299">
        <f t="shared" si="284"/>
        <v>1</v>
      </c>
      <c r="BW933" s="318">
        <v>0</v>
      </c>
      <c r="BX933" s="297">
        <f t="shared" si="285"/>
        <v>0.43</v>
      </c>
      <c r="BY933">
        <f t="shared" si="286"/>
        <v>0</v>
      </c>
      <c r="BZ933" s="303">
        <f t="shared" si="287"/>
        <v>0</v>
      </c>
      <c r="CB933" s="298">
        <v>0.6</v>
      </c>
      <c r="CC933" s="298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35">
      <c r="A934" s="4">
        <v>2013</v>
      </c>
      <c r="B934" s="315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0"/>
        <v>66</v>
      </c>
      <c r="BK934" s="135" t="str">
        <f t="shared" si="282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3"/>
        <v>0</v>
      </c>
      <c r="BV934" s="299">
        <f t="shared" si="284"/>
        <v>1</v>
      </c>
      <c r="BW934" s="318">
        <v>0</v>
      </c>
      <c r="BX934" s="297">
        <f t="shared" si="285"/>
        <v>0.43</v>
      </c>
      <c r="BY934">
        <f t="shared" si="286"/>
        <v>0</v>
      </c>
      <c r="BZ934" s="303">
        <f t="shared" si="287"/>
        <v>0</v>
      </c>
      <c r="CB934" s="298">
        <v>0.6</v>
      </c>
      <c r="CC934" s="298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35">
      <c r="A935" s="4">
        <v>2013</v>
      </c>
      <c r="B935" s="315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0"/>
        <v>67</v>
      </c>
      <c r="BK935" s="135" t="str">
        <f t="shared" si="282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3"/>
        <v>0</v>
      </c>
      <c r="BV935" s="299">
        <f t="shared" si="284"/>
        <v>1</v>
      </c>
      <c r="BW935" s="318">
        <v>0</v>
      </c>
      <c r="BX935" s="297">
        <f t="shared" si="285"/>
        <v>0.43</v>
      </c>
      <c r="BY935">
        <f t="shared" si="286"/>
        <v>0</v>
      </c>
      <c r="BZ935" s="303">
        <f t="shared" si="287"/>
        <v>0</v>
      </c>
      <c r="CB935" s="298">
        <v>0.6</v>
      </c>
      <c r="CC935" s="298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35">
      <c r="A936" s="4">
        <v>2013</v>
      </c>
      <c r="B936" s="315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0"/>
        <v>67</v>
      </c>
      <c r="BK936" s="135" t="str">
        <f t="shared" si="282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3"/>
        <v>0</v>
      </c>
      <c r="BV936" s="299">
        <f t="shared" si="284"/>
        <v>1</v>
      </c>
      <c r="BW936" s="318">
        <v>0</v>
      </c>
      <c r="BX936" s="297">
        <f t="shared" si="285"/>
        <v>0.43</v>
      </c>
      <c r="BY936">
        <f t="shared" si="286"/>
        <v>0</v>
      </c>
      <c r="BZ936" s="303">
        <f t="shared" si="287"/>
        <v>0</v>
      </c>
      <c r="CB936" s="298">
        <v>0.6</v>
      </c>
      <c r="CC936" s="298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35">
      <c r="A937" s="4">
        <v>2013</v>
      </c>
      <c r="B937" s="315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0"/>
        <v>68</v>
      </c>
      <c r="BK937" s="135" t="str">
        <f t="shared" si="282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3"/>
        <v>0</v>
      </c>
      <c r="BV937" s="299">
        <f t="shared" si="284"/>
        <v>1</v>
      </c>
      <c r="BW937" s="318">
        <v>0</v>
      </c>
      <c r="BX937" s="297">
        <f t="shared" si="285"/>
        <v>0.43</v>
      </c>
      <c r="BY937">
        <f t="shared" si="286"/>
        <v>0</v>
      </c>
      <c r="BZ937" s="303">
        <f t="shared" si="287"/>
        <v>0</v>
      </c>
      <c r="CB937" s="298">
        <v>0.6</v>
      </c>
      <c r="CC937" s="298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35">
      <c r="A938" s="4">
        <v>2013</v>
      </c>
      <c r="B938" s="315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0"/>
        <v>69</v>
      </c>
      <c r="BK938" s="135" t="str">
        <f t="shared" si="282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3"/>
        <v>0</v>
      </c>
      <c r="BV938" s="299">
        <f t="shared" si="284"/>
        <v>1</v>
      </c>
      <c r="BW938" s="318">
        <v>0</v>
      </c>
      <c r="BX938" s="297">
        <f t="shared" si="285"/>
        <v>0.43</v>
      </c>
      <c r="BY938">
        <f t="shared" si="286"/>
        <v>0</v>
      </c>
      <c r="BZ938" s="303">
        <f t="shared" si="287"/>
        <v>0</v>
      </c>
      <c r="CB938" s="298">
        <v>0.6</v>
      </c>
      <c r="CC938" s="298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35">
      <c r="A939" s="4">
        <v>2013</v>
      </c>
      <c r="B939" s="315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0"/>
        <v>70</v>
      </c>
      <c r="BK939" s="135" t="str">
        <f t="shared" si="282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3"/>
        <v>0</v>
      </c>
      <c r="BV939" s="299">
        <f t="shared" si="284"/>
        <v>1</v>
      </c>
      <c r="BW939" s="318">
        <v>0</v>
      </c>
      <c r="BX939" s="297">
        <f t="shared" si="285"/>
        <v>0.43</v>
      </c>
      <c r="BY939">
        <f t="shared" si="286"/>
        <v>0</v>
      </c>
      <c r="BZ939" s="303">
        <f t="shared" si="287"/>
        <v>0</v>
      </c>
      <c r="CB939" s="298">
        <v>0.6</v>
      </c>
      <c r="CC939" s="298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35">
      <c r="A940" s="4">
        <v>2013</v>
      </c>
      <c r="B940" s="315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0"/>
        <v>71</v>
      </c>
      <c r="BK940" s="135" t="str">
        <f t="shared" si="282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3"/>
        <v>0</v>
      </c>
      <c r="BV940" s="299">
        <f t="shared" si="284"/>
        <v>1</v>
      </c>
      <c r="BW940" s="318">
        <v>0</v>
      </c>
      <c r="BX940" s="297">
        <f t="shared" si="285"/>
        <v>0.43</v>
      </c>
      <c r="BY940">
        <f t="shared" si="286"/>
        <v>0</v>
      </c>
      <c r="BZ940" s="303">
        <f t="shared" si="287"/>
        <v>0</v>
      </c>
      <c r="CB940" s="298">
        <v>0.6</v>
      </c>
      <c r="CC940" s="298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35">
      <c r="A941" s="4">
        <v>2013</v>
      </c>
      <c r="B941" s="315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0"/>
        <v>72</v>
      </c>
      <c r="BK941" s="135" t="str">
        <f t="shared" si="282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3"/>
        <v>0</v>
      </c>
      <c r="BV941" s="299">
        <f t="shared" si="284"/>
        <v>1</v>
      </c>
      <c r="BW941" s="318">
        <v>0</v>
      </c>
      <c r="BX941" s="297">
        <f t="shared" si="285"/>
        <v>0.43</v>
      </c>
      <c r="BY941">
        <f t="shared" si="286"/>
        <v>0</v>
      </c>
      <c r="BZ941" s="303">
        <f t="shared" si="287"/>
        <v>0</v>
      </c>
      <c r="CB941" s="298">
        <v>0.6</v>
      </c>
      <c r="CC941" s="298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35">
      <c r="A942" s="4">
        <v>2013</v>
      </c>
      <c r="B942" s="315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0"/>
        <v>73</v>
      </c>
      <c r="BK942" s="135" t="str">
        <f t="shared" si="282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3"/>
        <v>0</v>
      </c>
      <c r="BV942" s="299">
        <f t="shared" si="284"/>
        <v>1</v>
      </c>
      <c r="BW942" s="318">
        <v>0</v>
      </c>
      <c r="BX942" s="297">
        <f t="shared" si="285"/>
        <v>0.43</v>
      </c>
      <c r="BY942">
        <f t="shared" si="286"/>
        <v>0</v>
      </c>
      <c r="BZ942" s="303">
        <f t="shared" si="287"/>
        <v>0</v>
      </c>
      <c r="CB942" s="298">
        <v>0.6</v>
      </c>
      <c r="CC942" s="298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35">
      <c r="A943" s="4">
        <v>2013</v>
      </c>
      <c r="B943" s="315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0"/>
        <v>74</v>
      </c>
      <c r="BK943" s="135" t="str">
        <f t="shared" si="282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3"/>
        <v>0</v>
      </c>
      <c r="BV943" s="299">
        <f t="shared" si="284"/>
        <v>1</v>
      </c>
      <c r="BW943" s="318">
        <v>0</v>
      </c>
      <c r="BX943" s="297">
        <f t="shared" si="285"/>
        <v>0.43</v>
      </c>
      <c r="BY943">
        <f t="shared" si="286"/>
        <v>0</v>
      </c>
      <c r="BZ943" s="303">
        <f t="shared" si="287"/>
        <v>0</v>
      </c>
      <c r="CB943" s="298">
        <v>0.6</v>
      </c>
      <c r="CC943" s="298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35">
      <c r="A944" s="4">
        <v>2013</v>
      </c>
      <c r="B944" s="315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0"/>
        <v>75</v>
      </c>
      <c r="BK944" s="135" t="str">
        <f t="shared" si="282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3"/>
        <v>0</v>
      </c>
      <c r="BV944" s="299">
        <f t="shared" si="284"/>
        <v>1</v>
      </c>
      <c r="BW944" s="318">
        <v>0</v>
      </c>
      <c r="BX944" s="297">
        <f t="shared" si="285"/>
        <v>0.43</v>
      </c>
      <c r="BY944">
        <f t="shared" si="286"/>
        <v>0</v>
      </c>
      <c r="BZ944" s="303">
        <f t="shared" si="287"/>
        <v>0</v>
      </c>
      <c r="CB944" s="298">
        <v>0.6</v>
      </c>
      <c r="CC944" s="298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35">
      <c r="A945" s="4">
        <v>2013</v>
      </c>
      <c r="B945" s="315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0"/>
        <v>75</v>
      </c>
      <c r="BK945" s="135" t="str">
        <f t="shared" si="282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3"/>
        <v>0</v>
      </c>
      <c r="BV945" s="299">
        <f t="shared" si="284"/>
        <v>1</v>
      </c>
      <c r="BW945" s="318">
        <v>0</v>
      </c>
      <c r="BX945" s="297">
        <f t="shared" si="285"/>
        <v>0.43</v>
      </c>
      <c r="BY945">
        <f t="shared" si="286"/>
        <v>0</v>
      </c>
      <c r="BZ945" s="303">
        <f t="shared" si="287"/>
        <v>0</v>
      </c>
      <c r="CB945" s="298">
        <v>0.6</v>
      </c>
      <c r="CC945" s="298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35">
      <c r="A946" s="4">
        <v>2013</v>
      </c>
      <c r="B946" s="315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0"/>
        <v>76</v>
      </c>
      <c r="BK946" s="135" t="str">
        <f t="shared" si="282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3"/>
        <v>0</v>
      </c>
      <c r="BV946" s="299">
        <f t="shared" si="284"/>
        <v>1</v>
      </c>
      <c r="BW946" s="318">
        <v>0</v>
      </c>
      <c r="BX946" s="297">
        <f t="shared" si="285"/>
        <v>0.43</v>
      </c>
      <c r="BY946">
        <f t="shared" si="286"/>
        <v>0</v>
      </c>
      <c r="BZ946" s="303">
        <f t="shared" si="287"/>
        <v>0</v>
      </c>
      <c r="CB946" s="298">
        <v>0.6</v>
      </c>
      <c r="CC946" s="298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35">
      <c r="A947" s="4">
        <v>2013</v>
      </c>
      <c r="B947" s="315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0"/>
        <v>77</v>
      </c>
      <c r="BK947" s="135" t="str">
        <f t="shared" si="282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3"/>
        <v>0</v>
      </c>
      <c r="BV947" s="299">
        <f t="shared" si="284"/>
        <v>1</v>
      </c>
      <c r="BW947" s="318">
        <v>0</v>
      </c>
      <c r="BX947" s="297">
        <f t="shared" si="285"/>
        <v>0.43</v>
      </c>
      <c r="BY947">
        <f t="shared" si="286"/>
        <v>0</v>
      </c>
      <c r="BZ947" s="303">
        <f t="shared" si="287"/>
        <v>0</v>
      </c>
      <c r="CB947" s="298">
        <v>0.6</v>
      </c>
      <c r="CC947" s="298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35">
      <c r="A948" s="4">
        <v>2013</v>
      </c>
      <c r="B948" s="315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0"/>
        <v>78</v>
      </c>
      <c r="BK948" s="135" t="str">
        <f t="shared" si="282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3"/>
        <v>0</v>
      </c>
      <c r="BV948" s="299">
        <f t="shared" si="284"/>
        <v>1</v>
      </c>
      <c r="BW948" s="318">
        <v>0</v>
      </c>
      <c r="BX948" s="297">
        <f t="shared" si="285"/>
        <v>0.43</v>
      </c>
      <c r="BY948">
        <f t="shared" si="286"/>
        <v>0</v>
      </c>
      <c r="BZ948" s="303">
        <f t="shared" si="287"/>
        <v>0</v>
      </c>
      <c r="CB948" s="298">
        <v>0.6</v>
      </c>
      <c r="CC948" s="298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35">
      <c r="A949" s="4">
        <v>2013</v>
      </c>
      <c r="B949" s="315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0"/>
        <v>79</v>
      </c>
      <c r="BK949" s="135" t="str">
        <f t="shared" si="282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3"/>
        <v>0</v>
      </c>
      <c r="BV949" s="299">
        <f t="shared" si="284"/>
        <v>1</v>
      </c>
      <c r="BW949" s="318">
        <v>0</v>
      </c>
      <c r="BX949" s="297">
        <f t="shared" si="285"/>
        <v>0.43</v>
      </c>
      <c r="BY949">
        <f t="shared" si="286"/>
        <v>0</v>
      </c>
      <c r="BZ949" s="303">
        <f t="shared" si="287"/>
        <v>0</v>
      </c>
      <c r="CB949" s="298">
        <v>0.6</v>
      </c>
      <c r="CC949" s="298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35">
      <c r="A950" s="4">
        <v>2013</v>
      </c>
      <c r="B950" s="315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0"/>
        <v>80</v>
      </c>
      <c r="BK950" s="135" t="str">
        <f t="shared" si="282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3"/>
        <v>0</v>
      </c>
      <c r="BV950" s="299">
        <f t="shared" si="284"/>
        <v>1</v>
      </c>
      <c r="BW950" s="318">
        <v>0</v>
      </c>
      <c r="BX950" s="297">
        <f t="shared" si="285"/>
        <v>0.43</v>
      </c>
      <c r="BY950">
        <f t="shared" si="286"/>
        <v>0</v>
      </c>
      <c r="BZ950" s="303">
        <f t="shared" si="287"/>
        <v>0</v>
      </c>
      <c r="CB950" s="298">
        <v>0.6</v>
      </c>
      <c r="CC950" s="298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35">
      <c r="A951" s="4">
        <v>2013</v>
      </c>
      <c r="B951" s="315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0"/>
        <v>81</v>
      </c>
      <c r="BK951" s="135" t="str">
        <f t="shared" si="282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3"/>
        <v>0</v>
      </c>
      <c r="BV951" s="299">
        <f t="shared" si="284"/>
        <v>1</v>
      </c>
      <c r="BW951" s="318">
        <v>0</v>
      </c>
      <c r="BX951" s="297">
        <f t="shared" si="285"/>
        <v>0.43</v>
      </c>
      <c r="BY951">
        <f t="shared" si="286"/>
        <v>0</v>
      </c>
      <c r="BZ951" s="303">
        <f t="shared" si="287"/>
        <v>0</v>
      </c>
      <c r="CB951" s="298">
        <v>0.6</v>
      </c>
      <c r="CC951" s="298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35">
      <c r="A952" s="4">
        <v>2013</v>
      </c>
      <c r="B952" s="315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0"/>
        <v>82</v>
      </c>
      <c r="BK952" s="135" t="str">
        <f t="shared" si="282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3"/>
        <v>0</v>
      </c>
      <c r="BV952" s="299">
        <f t="shared" si="284"/>
        <v>1</v>
      </c>
      <c r="BW952" s="318">
        <v>0</v>
      </c>
      <c r="BX952" s="297">
        <f t="shared" si="285"/>
        <v>0.43</v>
      </c>
      <c r="BY952">
        <f t="shared" si="286"/>
        <v>0</v>
      </c>
      <c r="BZ952" s="303">
        <f t="shared" si="287"/>
        <v>0</v>
      </c>
      <c r="CB952" s="298">
        <v>0.6</v>
      </c>
      <c r="CC952" s="298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35">
      <c r="A953" s="4">
        <v>2013</v>
      </c>
      <c r="B953" s="315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0"/>
        <v>83</v>
      </c>
      <c r="BK953" s="135" t="str">
        <f t="shared" si="282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3"/>
        <v>0</v>
      </c>
      <c r="BV953" s="299">
        <f t="shared" si="284"/>
        <v>1</v>
      </c>
      <c r="BW953" s="318">
        <v>0</v>
      </c>
      <c r="BX953" s="297">
        <f t="shared" si="285"/>
        <v>0.43</v>
      </c>
      <c r="BY953">
        <f t="shared" si="286"/>
        <v>0</v>
      </c>
      <c r="BZ953" s="303">
        <f t="shared" si="287"/>
        <v>0</v>
      </c>
      <c r="CB953" s="298">
        <v>0.6</v>
      </c>
      <c r="CC953" s="298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35">
      <c r="A954" s="4">
        <v>2013</v>
      </c>
      <c r="B954" s="315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0"/>
        <v>83</v>
      </c>
      <c r="BK954" s="135" t="str">
        <f t="shared" si="282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3"/>
        <v>0</v>
      </c>
      <c r="BV954" s="299">
        <f t="shared" si="284"/>
        <v>1</v>
      </c>
      <c r="BW954" s="318">
        <v>0</v>
      </c>
      <c r="BX954" s="297">
        <f t="shared" si="285"/>
        <v>0.43</v>
      </c>
      <c r="BY954">
        <f t="shared" si="286"/>
        <v>0</v>
      </c>
      <c r="BZ954" s="303">
        <f t="shared" si="287"/>
        <v>0</v>
      </c>
      <c r="CB954" s="298">
        <v>0.6</v>
      </c>
      <c r="CC954" s="298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35">
      <c r="A955" s="4">
        <v>2013</v>
      </c>
      <c r="B955" s="315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0"/>
        <v>84</v>
      </c>
      <c r="BK955" s="135" t="str">
        <f t="shared" si="282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3"/>
        <v>0</v>
      </c>
      <c r="BV955" s="299">
        <f t="shared" si="284"/>
        <v>1</v>
      </c>
      <c r="BW955" s="318">
        <v>0</v>
      </c>
      <c r="BX955" s="297">
        <f t="shared" si="285"/>
        <v>0.43</v>
      </c>
      <c r="BY955">
        <f t="shared" si="286"/>
        <v>0</v>
      </c>
      <c r="BZ955" s="303">
        <f t="shared" si="287"/>
        <v>0</v>
      </c>
      <c r="CB955" s="298">
        <v>0.6</v>
      </c>
      <c r="CC955" s="298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35">
      <c r="A956" s="4">
        <v>2013</v>
      </c>
      <c r="B956" s="315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0"/>
        <v>85</v>
      </c>
      <c r="BK956" s="135" t="str">
        <f t="shared" si="282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3"/>
        <v>0</v>
      </c>
      <c r="BV956" s="299">
        <f t="shared" si="284"/>
        <v>1</v>
      </c>
      <c r="BW956" s="318">
        <v>0</v>
      </c>
      <c r="BX956" s="297">
        <f t="shared" si="285"/>
        <v>0.43</v>
      </c>
      <c r="BY956">
        <f t="shared" si="286"/>
        <v>0</v>
      </c>
      <c r="BZ956" s="303">
        <f t="shared" si="287"/>
        <v>0</v>
      </c>
      <c r="CB956" s="298">
        <v>0.6</v>
      </c>
      <c r="CC956" s="298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35">
      <c r="A957" s="4">
        <v>2013</v>
      </c>
      <c r="B957" s="315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0"/>
        <v>86</v>
      </c>
      <c r="BK957" s="135" t="str">
        <f t="shared" si="282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3"/>
        <v>0</v>
      </c>
      <c r="BV957" s="299">
        <f t="shared" si="284"/>
        <v>1</v>
      </c>
      <c r="BW957" s="318">
        <v>0</v>
      </c>
      <c r="BX957" s="297">
        <f t="shared" si="285"/>
        <v>0.43</v>
      </c>
      <c r="BY957">
        <f t="shared" si="286"/>
        <v>0</v>
      </c>
      <c r="BZ957" s="303">
        <f t="shared" si="287"/>
        <v>0</v>
      </c>
      <c r="CB957" s="298">
        <v>0.6</v>
      </c>
      <c r="CC957" s="298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35">
      <c r="A958" s="4">
        <v>2013</v>
      </c>
      <c r="B958" s="315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0"/>
        <v>87</v>
      </c>
      <c r="BK958" s="135" t="str">
        <f t="shared" si="282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3"/>
        <v>0</v>
      </c>
      <c r="BV958" s="299">
        <f t="shared" si="284"/>
        <v>1</v>
      </c>
      <c r="BW958" s="318">
        <v>0</v>
      </c>
      <c r="BX958" s="297">
        <f t="shared" si="285"/>
        <v>0.43</v>
      </c>
      <c r="BY958">
        <f t="shared" si="286"/>
        <v>0</v>
      </c>
      <c r="BZ958" s="303">
        <f t="shared" si="287"/>
        <v>0</v>
      </c>
      <c r="CB958" s="298">
        <v>0.6</v>
      </c>
      <c r="CC958" s="298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35">
      <c r="A959" s="4">
        <v>2013</v>
      </c>
      <c r="B959" s="315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0"/>
        <v>88</v>
      </c>
      <c r="BK959" s="135" t="str">
        <f t="shared" si="282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3"/>
        <v>0</v>
      </c>
      <c r="BV959" s="299">
        <f t="shared" si="284"/>
        <v>1</v>
      </c>
      <c r="BW959" s="318">
        <v>0</v>
      </c>
      <c r="BX959" s="297">
        <f t="shared" si="285"/>
        <v>0.43</v>
      </c>
      <c r="BY959">
        <f t="shared" si="286"/>
        <v>0</v>
      </c>
      <c r="BZ959" s="303">
        <f t="shared" si="287"/>
        <v>0</v>
      </c>
      <c r="CB959" s="298">
        <v>0.6</v>
      </c>
      <c r="CC959" s="298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35">
      <c r="A960" s="4">
        <v>2013</v>
      </c>
      <c r="B960" s="315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0"/>
        <v>89</v>
      </c>
      <c r="BK960" s="135" t="str">
        <f t="shared" si="282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3"/>
        <v>0</v>
      </c>
      <c r="BV960" s="299">
        <f t="shared" si="284"/>
        <v>1</v>
      </c>
      <c r="BW960" s="318">
        <v>0</v>
      </c>
      <c r="BX960" s="297">
        <f t="shared" si="285"/>
        <v>0.43</v>
      </c>
      <c r="BY960">
        <f t="shared" si="286"/>
        <v>0</v>
      </c>
      <c r="BZ960" s="303">
        <f t="shared" si="287"/>
        <v>0</v>
      </c>
      <c r="CB960" s="298">
        <v>0.6</v>
      </c>
      <c r="CC960" s="298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35">
      <c r="A961" s="4">
        <v>2013</v>
      </c>
      <c r="B961" s="315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0"/>
        <v>90</v>
      </c>
      <c r="BK961" s="135" t="str">
        <f t="shared" si="282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3"/>
        <v>0</v>
      </c>
      <c r="BV961" s="299">
        <f t="shared" si="284"/>
        <v>1</v>
      </c>
      <c r="BW961" s="318">
        <v>0</v>
      </c>
      <c r="BX961" s="297">
        <f t="shared" si="285"/>
        <v>0.43</v>
      </c>
      <c r="BY961">
        <f t="shared" si="286"/>
        <v>0</v>
      </c>
      <c r="BZ961" s="303">
        <f t="shared" si="287"/>
        <v>0</v>
      </c>
      <c r="CB961" s="298">
        <v>0.6</v>
      </c>
      <c r="CC961" s="298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35">
      <c r="A962" s="4">
        <v>2013</v>
      </c>
      <c r="B962" s="315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0"/>
        <v>91</v>
      </c>
      <c r="BK962" s="135" t="str">
        <f t="shared" si="282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3"/>
        <v>0</v>
      </c>
      <c r="BV962" s="299">
        <f t="shared" si="284"/>
        <v>1</v>
      </c>
      <c r="BW962" s="318">
        <v>0</v>
      </c>
      <c r="BX962" s="297">
        <f t="shared" si="285"/>
        <v>0.43</v>
      </c>
      <c r="BY962">
        <f t="shared" si="286"/>
        <v>0</v>
      </c>
      <c r="BZ962" s="303">
        <f t="shared" si="287"/>
        <v>0</v>
      </c>
      <c r="CB962" s="298">
        <v>0.6</v>
      </c>
      <c r="CC962" s="298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35">
      <c r="A963" s="4">
        <v>2013</v>
      </c>
      <c r="B963" s="315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299">+AC963</f>
        <v>91</v>
      </c>
      <c r="BK963" s="135" t="str">
        <f t="shared" si="282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3"/>
        <v>0</v>
      </c>
      <c r="BV963" s="299">
        <f t="shared" si="284"/>
        <v>1</v>
      </c>
      <c r="BW963" s="318">
        <v>0</v>
      </c>
      <c r="BX963" s="297">
        <f t="shared" si="285"/>
        <v>0.43</v>
      </c>
      <c r="BY963">
        <f t="shared" si="286"/>
        <v>0</v>
      </c>
      <c r="BZ963" s="303">
        <f t="shared" si="287"/>
        <v>0</v>
      </c>
      <c r="CB963" s="298">
        <v>0.6</v>
      </c>
      <c r="CC963" s="298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35">
      <c r="A964" s="4">
        <v>2013</v>
      </c>
      <c r="B964" s="315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299"/>
        <v>92</v>
      </c>
      <c r="BK964" s="135" t="str">
        <f t="shared" ref="BK964:BK1027" si="301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2">IF(BT964="Résineux",0%,100%)</f>
        <v>0</v>
      </c>
      <c r="BV964" s="299">
        <f t="shared" ref="BV964:BV1027" si="303">+IF(BT964="Résineux",100%,0%)</f>
        <v>1</v>
      </c>
      <c r="BW964" s="318">
        <v>0</v>
      </c>
      <c r="BX964" s="297">
        <f t="shared" ref="BX964:BX1027" si="304">+IF(BV964&lt;&gt;0,0.43,0.25)</f>
        <v>0.43</v>
      </c>
      <c r="BY964">
        <f t="shared" ref="BY964:BY1027" si="305">+IF(BJ964&lt;=30,AV964*BX964,0)</f>
        <v>0</v>
      </c>
      <c r="BZ964" s="303">
        <f t="shared" ref="BZ964:BZ1027" si="306">+IF(BJ964&gt;=31,0,BY964+BZ963)</f>
        <v>0</v>
      </c>
      <c r="CB964" s="298">
        <v>0.6</v>
      </c>
      <c r="CC964" s="298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35">
      <c r="A965" s="4">
        <v>2013</v>
      </c>
      <c r="B965" s="315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299"/>
        <v>93</v>
      </c>
      <c r="BK965" s="135" t="str">
        <f t="shared" si="301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2"/>
        <v>0</v>
      </c>
      <c r="BV965" s="299">
        <f t="shared" si="303"/>
        <v>1</v>
      </c>
      <c r="BW965" s="318">
        <v>0</v>
      </c>
      <c r="BX965" s="297">
        <f t="shared" si="304"/>
        <v>0.43</v>
      </c>
      <c r="BY965">
        <f t="shared" si="305"/>
        <v>0</v>
      </c>
      <c r="BZ965" s="303">
        <f t="shared" si="306"/>
        <v>0</v>
      </c>
      <c r="CB965" s="298">
        <v>0.6</v>
      </c>
      <c r="CC965" s="298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35">
      <c r="A966" s="4">
        <v>2013</v>
      </c>
      <c r="B966" s="315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299"/>
        <v>94</v>
      </c>
      <c r="BK966" s="135" t="str">
        <f t="shared" si="301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2"/>
        <v>0</v>
      </c>
      <c r="BV966" s="299">
        <f t="shared" si="303"/>
        <v>1</v>
      </c>
      <c r="BW966" s="318">
        <v>0</v>
      </c>
      <c r="BX966" s="297">
        <f t="shared" si="304"/>
        <v>0.43</v>
      </c>
      <c r="BY966">
        <f t="shared" si="305"/>
        <v>0</v>
      </c>
      <c r="BZ966" s="303">
        <f t="shared" si="306"/>
        <v>0</v>
      </c>
      <c r="CB966" s="298">
        <v>0.6</v>
      </c>
      <c r="CC966" s="298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35">
      <c r="A967" s="4">
        <v>2013</v>
      </c>
      <c r="B967" s="315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299"/>
        <v>95</v>
      </c>
      <c r="BK967" s="135" t="str">
        <f t="shared" si="301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2"/>
        <v>0</v>
      </c>
      <c r="BV967" s="299">
        <f t="shared" si="303"/>
        <v>1</v>
      </c>
      <c r="BW967" s="318">
        <v>0</v>
      </c>
      <c r="BX967" s="297">
        <f t="shared" si="304"/>
        <v>0.43</v>
      </c>
      <c r="BY967">
        <f t="shared" si="305"/>
        <v>0</v>
      </c>
      <c r="BZ967" s="303">
        <f t="shared" si="306"/>
        <v>0</v>
      </c>
      <c r="CB967" s="298">
        <v>0.6</v>
      </c>
      <c r="CC967" s="298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35">
      <c r="A968" s="4">
        <v>2013</v>
      </c>
      <c r="B968" s="315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299"/>
        <v>96</v>
      </c>
      <c r="BK968" s="135" t="str">
        <f t="shared" si="301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2"/>
        <v>0</v>
      </c>
      <c r="BV968" s="299">
        <f t="shared" si="303"/>
        <v>1</v>
      </c>
      <c r="BW968" s="318">
        <v>0</v>
      </c>
      <c r="BX968" s="297">
        <f t="shared" si="304"/>
        <v>0.43</v>
      </c>
      <c r="BY968">
        <f t="shared" si="305"/>
        <v>0</v>
      </c>
      <c r="BZ968" s="303">
        <f t="shared" si="306"/>
        <v>0</v>
      </c>
      <c r="CB968" s="298">
        <v>0.6</v>
      </c>
      <c r="CC968" s="298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35">
      <c r="A969" s="4">
        <v>2013</v>
      </c>
      <c r="B969" s="315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299"/>
        <v>97</v>
      </c>
      <c r="BK969" s="135" t="str">
        <f t="shared" si="301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2"/>
        <v>0</v>
      </c>
      <c r="BV969" s="299">
        <f t="shared" si="303"/>
        <v>1</v>
      </c>
      <c r="BW969" s="318">
        <v>0</v>
      </c>
      <c r="BX969" s="297">
        <f t="shared" si="304"/>
        <v>0.43</v>
      </c>
      <c r="BY969">
        <f t="shared" si="305"/>
        <v>0</v>
      </c>
      <c r="BZ969" s="303">
        <f t="shared" si="306"/>
        <v>0</v>
      </c>
      <c r="CB969" s="298">
        <v>0.6</v>
      </c>
      <c r="CC969" s="298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35">
      <c r="A970" s="4">
        <v>2013</v>
      </c>
      <c r="B970" s="315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299"/>
        <v>98</v>
      </c>
      <c r="BK970" s="135" t="str">
        <f t="shared" si="301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2"/>
        <v>0</v>
      </c>
      <c r="BV970" s="299">
        <f t="shared" si="303"/>
        <v>1</v>
      </c>
      <c r="BW970" s="318">
        <v>0</v>
      </c>
      <c r="BX970" s="297">
        <f t="shared" si="304"/>
        <v>0.43</v>
      </c>
      <c r="BY970">
        <f t="shared" si="305"/>
        <v>0</v>
      </c>
      <c r="BZ970" s="303">
        <f t="shared" si="306"/>
        <v>0</v>
      </c>
      <c r="CB970" s="298">
        <v>0.6</v>
      </c>
      <c r="CC970" s="298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35">
      <c r="A971" s="4">
        <v>2013</v>
      </c>
      <c r="B971" s="315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299"/>
        <v>99</v>
      </c>
      <c r="BK971" s="135" t="str">
        <f t="shared" si="301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2"/>
        <v>0</v>
      </c>
      <c r="BV971" s="299">
        <f t="shared" si="303"/>
        <v>1</v>
      </c>
      <c r="BW971" s="318">
        <v>0</v>
      </c>
      <c r="BX971" s="297">
        <f t="shared" si="304"/>
        <v>0.43</v>
      </c>
      <c r="BY971">
        <f t="shared" si="305"/>
        <v>0</v>
      </c>
      <c r="BZ971" s="303">
        <f t="shared" si="306"/>
        <v>0</v>
      </c>
      <c r="CB971" s="298">
        <v>0.6</v>
      </c>
      <c r="CC971" s="298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35">
      <c r="A972" s="4">
        <v>2013</v>
      </c>
      <c r="B972" s="315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299"/>
        <v>99</v>
      </c>
      <c r="BK972" s="135" t="str">
        <f t="shared" si="301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2"/>
        <v>0</v>
      </c>
      <c r="BV972" s="299">
        <f t="shared" si="303"/>
        <v>1</v>
      </c>
      <c r="BW972" s="318">
        <v>0</v>
      </c>
      <c r="BX972" s="297">
        <f t="shared" si="304"/>
        <v>0.43</v>
      </c>
      <c r="BY972">
        <f t="shared" si="305"/>
        <v>0</v>
      </c>
      <c r="BZ972" s="303">
        <f t="shared" si="306"/>
        <v>0</v>
      </c>
      <c r="CB972" s="298">
        <v>0.6</v>
      </c>
      <c r="CC972" s="298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35">
      <c r="A973" s="4">
        <v>2021</v>
      </c>
      <c r="B973" s="315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299"/>
        <v>25</v>
      </c>
      <c r="BK973" s="135" t="str">
        <f t="shared" si="301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2"/>
        <v>0</v>
      </c>
      <c r="BV973" s="299">
        <f t="shared" si="303"/>
        <v>1</v>
      </c>
      <c r="BW973" s="318">
        <v>0</v>
      </c>
      <c r="BX973" s="297">
        <f t="shared" si="304"/>
        <v>0.43</v>
      </c>
      <c r="BY973">
        <f t="shared" si="305"/>
        <v>0</v>
      </c>
      <c r="BZ973" s="303">
        <f t="shared" si="306"/>
        <v>0</v>
      </c>
      <c r="CB973" s="298">
        <v>0.6</v>
      </c>
      <c r="CC973" s="298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35">
      <c r="A974" s="4">
        <v>2021</v>
      </c>
      <c r="B974" s="315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299"/>
        <v>30</v>
      </c>
      <c r="BK974" s="135" t="str">
        <f t="shared" si="301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2"/>
        <v>0</v>
      </c>
      <c r="BV974" s="299">
        <f t="shared" si="303"/>
        <v>1</v>
      </c>
      <c r="BW974" s="318">
        <v>0</v>
      </c>
      <c r="BX974" s="297">
        <f t="shared" si="304"/>
        <v>0.43</v>
      </c>
      <c r="BY974">
        <f t="shared" si="305"/>
        <v>0</v>
      </c>
      <c r="BZ974" s="303">
        <f t="shared" si="306"/>
        <v>0</v>
      </c>
      <c r="CB974" s="298">
        <v>0.6</v>
      </c>
      <c r="CC974" s="298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35">
      <c r="A975" s="4">
        <v>2021</v>
      </c>
      <c r="B975" s="315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299"/>
        <v>35</v>
      </c>
      <c r="BK975" s="135" t="str">
        <f t="shared" si="301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2"/>
        <v>0</v>
      </c>
      <c r="BV975" s="299">
        <f t="shared" si="303"/>
        <v>1</v>
      </c>
      <c r="BW975" s="318">
        <v>0</v>
      </c>
      <c r="BX975" s="297">
        <f t="shared" si="304"/>
        <v>0.43</v>
      </c>
      <c r="BY975">
        <f t="shared" si="305"/>
        <v>0</v>
      </c>
      <c r="BZ975" s="303">
        <f t="shared" si="306"/>
        <v>0</v>
      </c>
      <c r="CB975" s="298">
        <v>0.6</v>
      </c>
      <c r="CC975" s="298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35">
      <c r="A976" s="4">
        <v>2021</v>
      </c>
      <c r="B976" s="315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299"/>
        <v>40</v>
      </c>
      <c r="BK976" s="135" t="str">
        <f t="shared" si="301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2"/>
        <v>0</v>
      </c>
      <c r="BV976" s="299">
        <f t="shared" si="303"/>
        <v>1</v>
      </c>
      <c r="BW976" s="318">
        <v>0</v>
      </c>
      <c r="BX976" s="297">
        <f t="shared" si="304"/>
        <v>0.43</v>
      </c>
      <c r="BY976">
        <f t="shared" si="305"/>
        <v>0</v>
      </c>
      <c r="BZ976" s="303">
        <f t="shared" si="306"/>
        <v>0</v>
      </c>
      <c r="CB976" s="298">
        <v>0.6</v>
      </c>
      <c r="CC976" s="298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35">
      <c r="A977" s="4">
        <v>2021</v>
      </c>
      <c r="B977" s="315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299"/>
        <v>40</v>
      </c>
      <c r="BK977" s="135" t="str">
        <f t="shared" si="301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2"/>
        <v>0</v>
      </c>
      <c r="BV977" s="299">
        <f t="shared" si="303"/>
        <v>1</v>
      </c>
      <c r="BW977" s="318">
        <v>0</v>
      </c>
      <c r="BX977" s="297">
        <f t="shared" si="304"/>
        <v>0.43</v>
      </c>
      <c r="BY977">
        <f t="shared" si="305"/>
        <v>0</v>
      </c>
      <c r="BZ977" s="303">
        <f t="shared" si="306"/>
        <v>0</v>
      </c>
      <c r="CB977" s="298">
        <v>0.6</v>
      </c>
      <c r="CC977" s="298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35">
      <c r="A978" s="4">
        <v>2021</v>
      </c>
      <c r="B978" s="315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299"/>
        <v>45</v>
      </c>
      <c r="BK978" s="135" t="str">
        <f t="shared" si="301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2"/>
        <v>0</v>
      </c>
      <c r="BV978" s="299">
        <f t="shared" si="303"/>
        <v>1</v>
      </c>
      <c r="BW978" s="318">
        <v>0</v>
      </c>
      <c r="BX978" s="297">
        <f t="shared" si="304"/>
        <v>0.43</v>
      </c>
      <c r="BY978">
        <f t="shared" si="305"/>
        <v>0</v>
      </c>
      <c r="BZ978" s="303">
        <f t="shared" si="306"/>
        <v>0</v>
      </c>
      <c r="CB978" s="298">
        <v>0.6</v>
      </c>
      <c r="CC978" s="298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35">
      <c r="A979" s="4">
        <v>2021</v>
      </c>
      <c r="B979" s="315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299"/>
        <v>50</v>
      </c>
      <c r="BK979" s="135" t="str">
        <f t="shared" si="301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2"/>
        <v>0</v>
      </c>
      <c r="BV979" s="299">
        <f t="shared" si="303"/>
        <v>1</v>
      </c>
      <c r="BW979" s="318">
        <v>0</v>
      </c>
      <c r="BX979" s="297">
        <f t="shared" si="304"/>
        <v>0.43</v>
      </c>
      <c r="BY979">
        <f t="shared" si="305"/>
        <v>0</v>
      </c>
      <c r="BZ979" s="303">
        <f t="shared" si="306"/>
        <v>0</v>
      </c>
      <c r="CB979" s="298">
        <v>0.6</v>
      </c>
      <c r="CC979" s="298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35">
      <c r="A980" s="4">
        <v>2021</v>
      </c>
      <c r="B980" s="315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299"/>
        <v>55</v>
      </c>
      <c r="BK980" s="135" t="str">
        <f t="shared" si="301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2"/>
        <v>0</v>
      </c>
      <c r="BV980" s="299">
        <f t="shared" si="303"/>
        <v>1</v>
      </c>
      <c r="BW980" s="318">
        <v>0</v>
      </c>
      <c r="BX980" s="297">
        <f t="shared" si="304"/>
        <v>0.43</v>
      </c>
      <c r="BY980">
        <f t="shared" si="305"/>
        <v>0</v>
      </c>
      <c r="BZ980" s="303">
        <f t="shared" si="306"/>
        <v>0</v>
      </c>
      <c r="CB980" s="298">
        <v>0.6</v>
      </c>
      <c r="CC980" s="298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35">
      <c r="A981" s="4">
        <v>2021</v>
      </c>
      <c r="B981" s="315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299"/>
        <v>55</v>
      </c>
      <c r="BK981" s="135" t="str">
        <f t="shared" si="301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2"/>
        <v>0</v>
      </c>
      <c r="BV981" s="299">
        <f t="shared" si="303"/>
        <v>1</v>
      </c>
      <c r="BW981" s="318">
        <v>0</v>
      </c>
      <c r="BX981" s="297">
        <f t="shared" si="304"/>
        <v>0.43</v>
      </c>
      <c r="BY981">
        <f t="shared" si="305"/>
        <v>0</v>
      </c>
      <c r="BZ981" s="303">
        <f t="shared" si="306"/>
        <v>0</v>
      </c>
      <c r="CB981" s="298">
        <v>0.6</v>
      </c>
      <c r="CC981" s="298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35">
      <c r="A982" s="4">
        <v>2021</v>
      </c>
      <c r="B982" s="315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299"/>
        <v>60</v>
      </c>
      <c r="BK982" s="135" t="str">
        <f t="shared" si="301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2"/>
        <v>0</v>
      </c>
      <c r="BV982" s="299">
        <f t="shared" si="303"/>
        <v>1</v>
      </c>
      <c r="BW982" s="318">
        <v>0</v>
      </c>
      <c r="BX982" s="297">
        <f t="shared" si="304"/>
        <v>0.43</v>
      </c>
      <c r="BY982">
        <f t="shared" si="305"/>
        <v>0</v>
      </c>
      <c r="BZ982" s="303">
        <f t="shared" si="306"/>
        <v>0</v>
      </c>
      <c r="CB982" s="298">
        <v>0.6</v>
      </c>
      <c r="CC982" s="298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35">
      <c r="A983" s="4">
        <v>2021</v>
      </c>
      <c r="B983" s="315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299"/>
        <v>65</v>
      </c>
      <c r="BK983" s="135" t="str">
        <f t="shared" si="301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2"/>
        <v>0</v>
      </c>
      <c r="BV983" s="299">
        <f t="shared" si="303"/>
        <v>1</v>
      </c>
      <c r="BW983" s="318">
        <v>0</v>
      </c>
      <c r="BX983" s="297">
        <f t="shared" si="304"/>
        <v>0.43</v>
      </c>
      <c r="BY983">
        <f t="shared" si="305"/>
        <v>0</v>
      </c>
      <c r="BZ983" s="303">
        <f t="shared" si="306"/>
        <v>0</v>
      </c>
      <c r="CB983" s="298">
        <v>0.6</v>
      </c>
      <c r="CC983" s="298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35">
      <c r="A984" s="4">
        <v>2021</v>
      </c>
      <c r="B984" s="315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299"/>
        <v>70</v>
      </c>
      <c r="BK984" s="135" t="str">
        <f t="shared" si="301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2"/>
        <v>0</v>
      </c>
      <c r="BV984" s="299">
        <f t="shared" si="303"/>
        <v>1</v>
      </c>
      <c r="BW984" s="318">
        <v>0</v>
      </c>
      <c r="BX984" s="297">
        <f t="shared" si="304"/>
        <v>0.43</v>
      </c>
      <c r="BY984">
        <f t="shared" si="305"/>
        <v>0</v>
      </c>
      <c r="BZ984" s="303">
        <f t="shared" si="306"/>
        <v>0</v>
      </c>
      <c r="CB984" s="298">
        <v>0.6</v>
      </c>
      <c r="CC984" s="298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35">
      <c r="A985" s="4">
        <v>2021</v>
      </c>
      <c r="B985" s="315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299"/>
        <v>70</v>
      </c>
      <c r="BK985" s="135" t="str">
        <f t="shared" si="301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2"/>
        <v>0</v>
      </c>
      <c r="BV985" s="299">
        <f t="shared" si="303"/>
        <v>1</v>
      </c>
      <c r="BW985" s="318">
        <v>0</v>
      </c>
      <c r="BX985" s="297">
        <f t="shared" si="304"/>
        <v>0.43</v>
      </c>
      <c r="BY985">
        <f t="shared" si="305"/>
        <v>0</v>
      </c>
      <c r="BZ985" s="303">
        <f t="shared" si="306"/>
        <v>0</v>
      </c>
      <c r="CB985" s="298">
        <v>0.6</v>
      </c>
      <c r="CC985" s="298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35">
      <c r="A986" s="4">
        <v>2021</v>
      </c>
      <c r="B986" s="315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299"/>
        <v>75</v>
      </c>
      <c r="BK986" s="135" t="str">
        <f t="shared" si="301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2"/>
        <v>0</v>
      </c>
      <c r="BV986" s="299">
        <f t="shared" si="303"/>
        <v>1</v>
      </c>
      <c r="BW986" s="318">
        <v>0</v>
      </c>
      <c r="BX986" s="297">
        <f t="shared" si="304"/>
        <v>0.43</v>
      </c>
      <c r="BY986">
        <f t="shared" si="305"/>
        <v>0</v>
      </c>
      <c r="BZ986" s="303">
        <f t="shared" si="306"/>
        <v>0</v>
      </c>
      <c r="CB986" s="298">
        <v>0.6</v>
      </c>
      <c r="CC986" s="298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35">
      <c r="A987" s="4">
        <v>2021</v>
      </c>
      <c r="B987" s="315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299"/>
        <v>80</v>
      </c>
      <c r="BK987" s="135" t="str">
        <f t="shared" si="301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2"/>
        <v>0</v>
      </c>
      <c r="BV987" s="299">
        <f t="shared" si="303"/>
        <v>1</v>
      </c>
      <c r="BW987" s="318">
        <v>0</v>
      </c>
      <c r="BX987" s="297">
        <f t="shared" si="304"/>
        <v>0.43</v>
      </c>
      <c r="BY987">
        <f t="shared" si="305"/>
        <v>0</v>
      </c>
      <c r="BZ987" s="303">
        <f t="shared" si="306"/>
        <v>0</v>
      </c>
      <c r="CB987" s="298">
        <v>0.6</v>
      </c>
      <c r="CC987" s="298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35">
      <c r="A988" s="4">
        <v>2021</v>
      </c>
      <c r="B988" s="315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299"/>
        <v>80</v>
      </c>
      <c r="BK988" s="135" t="str">
        <f t="shared" si="301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2"/>
        <v>0</v>
      </c>
      <c r="BV988" s="299">
        <f t="shared" si="303"/>
        <v>1</v>
      </c>
      <c r="BW988" s="318">
        <v>0</v>
      </c>
      <c r="BX988" s="297">
        <f t="shared" si="304"/>
        <v>0.43</v>
      </c>
      <c r="BY988">
        <f t="shared" si="305"/>
        <v>0</v>
      </c>
      <c r="BZ988" s="303">
        <f t="shared" si="306"/>
        <v>0</v>
      </c>
      <c r="CB988" s="298">
        <v>0.6</v>
      </c>
      <c r="CC988" s="298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35">
      <c r="A989" s="4">
        <v>2021</v>
      </c>
      <c r="B989" s="315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299"/>
        <v>85</v>
      </c>
      <c r="BK989" s="135" t="str">
        <f t="shared" si="301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2"/>
        <v>0</v>
      </c>
      <c r="BV989" s="299">
        <f t="shared" si="303"/>
        <v>1</v>
      </c>
      <c r="BW989" s="318">
        <v>0</v>
      </c>
      <c r="BX989" s="297">
        <f t="shared" si="304"/>
        <v>0.43</v>
      </c>
      <c r="BY989">
        <f t="shared" si="305"/>
        <v>0</v>
      </c>
      <c r="BZ989" s="303">
        <f t="shared" si="306"/>
        <v>0</v>
      </c>
      <c r="CB989" s="298">
        <v>0.6</v>
      </c>
      <c r="CC989" s="298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35">
      <c r="A990" s="4">
        <v>2021</v>
      </c>
      <c r="B990" s="315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299"/>
        <v>90</v>
      </c>
      <c r="BK990" s="135" t="str">
        <f t="shared" si="301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2"/>
        <v>0</v>
      </c>
      <c r="BV990" s="299">
        <f t="shared" si="303"/>
        <v>1</v>
      </c>
      <c r="BW990" s="318">
        <v>0</v>
      </c>
      <c r="BX990" s="297">
        <f t="shared" si="304"/>
        <v>0.43</v>
      </c>
      <c r="BY990">
        <f t="shared" si="305"/>
        <v>0</v>
      </c>
      <c r="BZ990" s="303">
        <f t="shared" si="306"/>
        <v>0</v>
      </c>
      <c r="CB990" s="298">
        <v>0.6</v>
      </c>
      <c r="CC990" s="298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35">
      <c r="A991" s="4">
        <v>2021</v>
      </c>
      <c r="B991" s="315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299"/>
        <v>95</v>
      </c>
      <c r="BK991" s="135" t="str">
        <f t="shared" si="301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2"/>
        <v>0</v>
      </c>
      <c r="BV991" s="299">
        <f t="shared" si="303"/>
        <v>1</v>
      </c>
      <c r="BW991" s="318">
        <v>0</v>
      </c>
      <c r="BX991" s="297">
        <f t="shared" si="304"/>
        <v>0.43</v>
      </c>
      <c r="BY991">
        <f t="shared" si="305"/>
        <v>0</v>
      </c>
      <c r="BZ991" s="303">
        <f t="shared" si="306"/>
        <v>0</v>
      </c>
      <c r="CB991" s="298">
        <v>0.6</v>
      </c>
      <c r="CC991" s="298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35">
      <c r="A992" s="4">
        <v>2021</v>
      </c>
      <c r="B992" s="315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299"/>
        <v>95</v>
      </c>
      <c r="BK992" s="135" t="str">
        <f t="shared" si="301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2"/>
        <v>0</v>
      </c>
      <c r="BV992" s="299">
        <f t="shared" si="303"/>
        <v>1</v>
      </c>
      <c r="BW992" s="318">
        <v>0</v>
      </c>
      <c r="BX992" s="297">
        <f t="shared" si="304"/>
        <v>0.43</v>
      </c>
      <c r="BY992">
        <f t="shared" si="305"/>
        <v>0</v>
      </c>
      <c r="BZ992" s="303">
        <f t="shared" si="306"/>
        <v>0</v>
      </c>
      <c r="CB992" s="298">
        <v>0.6</v>
      </c>
      <c r="CC992" s="298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35">
      <c r="A993" s="4">
        <v>2021</v>
      </c>
      <c r="B993" s="315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299"/>
        <v>100</v>
      </c>
      <c r="BK993" s="135" t="str">
        <f t="shared" si="301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2"/>
        <v>0</v>
      </c>
      <c r="BV993" s="299">
        <f t="shared" si="303"/>
        <v>1</v>
      </c>
      <c r="BW993" s="318">
        <v>0</v>
      </c>
      <c r="BX993" s="297">
        <f t="shared" si="304"/>
        <v>0.43</v>
      </c>
      <c r="BY993">
        <f t="shared" si="305"/>
        <v>0</v>
      </c>
      <c r="BZ993" s="303">
        <f t="shared" si="306"/>
        <v>0</v>
      </c>
      <c r="CB993" s="298">
        <v>0.6</v>
      </c>
      <c r="CC993" s="298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35">
      <c r="A994" s="4">
        <v>2021</v>
      </c>
      <c r="B994" s="315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299"/>
        <v>105</v>
      </c>
      <c r="BK994" s="135" t="str">
        <f t="shared" si="301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2"/>
        <v>0</v>
      </c>
      <c r="BV994" s="299">
        <f t="shared" si="303"/>
        <v>1</v>
      </c>
      <c r="BW994" s="318">
        <v>0</v>
      </c>
      <c r="BX994" s="297">
        <f t="shared" si="304"/>
        <v>0.43</v>
      </c>
      <c r="BY994">
        <f t="shared" si="305"/>
        <v>0</v>
      </c>
      <c r="BZ994" s="303">
        <f t="shared" si="306"/>
        <v>0</v>
      </c>
      <c r="CB994" s="298">
        <v>0.6</v>
      </c>
      <c r="CC994" s="298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35">
      <c r="A995" s="4">
        <v>2021</v>
      </c>
      <c r="B995" s="315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299"/>
        <v>105</v>
      </c>
      <c r="BK995" s="135" t="str">
        <f t="shared" si="301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2"/>
        <v>0</v>
      </c>
      <c r="BV995" s="299">
        <f t="shared" si="303"/>
        <v>1</v>
      </c>
      <c r="BW995" s="318">
        <v>0</v>
      </c>
      <c r="BX995" s="297">
        <f t="shared" si="304"/>
        <v>0.43</v>
      </c>
      <c r="BY995">
        <f t="shared" si="305"/>
        <v>0</v>
      </c>
      <c r="BZ995" s="303">
        <f t="shared" si="306"/>
        <v>0</v>
      </c>
      <c r="CB995" s="298">
        <v>0.6</v>
      </c>
      <c r="CC995" s="298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35">
      <c r="A996" s="4">
        <v>2021</v>
      </c>
      <c r="B996" s="315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299"/>
        <v>25</v>
      </c>
      <c r="BK996" s="135" t="str">
        <f t="shared" si="301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2"/>
        <v>0</v>
      </c>
      <c r="BV996" s="299">
        <f t="shared" si="303"/>
        <v>1</v>
      </c>
      <c r="BW996" s="318">
        <v>0</v>
      </c>
      <c r="BX996" s="297">
        <f t="shared" si="304"/>
        <v>0.43</v>
      </c>
      <c r="BY996">
        <f t="shared" si="305"/>
        <v>0</v>
      </c>
      <c r="BZ996" s="303">
        <f t="shared" si="306"/>
        <v>0</v>
      </c>
      <c r="CB996" s="298">
        <v>0.6</v>
      </c>
      <c r="CC996" s="298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35">
      <c r="A997" s="4">
        <v>2021</v>
      </c>
      <c r="B997" s="315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299"/>
        <v>30</v>
      </c>
      <c r="BK997" s="135" t="str">
        <f t="shared" si="301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2"/>
        <v>0</v>
      </c>
      <c r="BV997" s="299">
        <f t="shared" si="303"/>
        <v>1</v>
      </c>
      <c r="BW997" s="318">
        <v>0</v>
      </c>
      <c r="BX997" s="297">
        <f t="shared" si="304"/>
        <v>0.43</v>
      </c>
      <c r="BY997">
        <f t="shared" si="305"/>
        <v>0</v>
      </c>
      <c r="BZ997" s="303">
        <f t="shared" si="306"/>
        <v>0</v>
      </c>
      <c r="CB997" s="298">
        <v>0.6</v>
      </c>
      <c r="CC997" s="298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35">
      <c r="A998" s="4">
        <v>2021</v>
      </c>
      <c r="B998" s="315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299"/>
        <v>35</v>
      </c>
      <c r="BK998" s="135" t="str">
        <f t="shared" si="301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2"/>
        <v>0</v>
      </c>
      <c r="BV998" s="299">
        <f t="shared" si="303"/>
        <v>1</v>
      </c>
      <c r="BW998" s="318">
        <v>0</v>
      </c>
      <c r="BX998" s="297">
        <f t="shared" si="304"/>
        <v>0.43</v>
      </c>
      <c r="BY998">
        <f t="shared" si="305"/>
        <v>0</v>
      </c>
      <c r="BZ998" s="303">
        <f t="shared" si="306"/>
        <v>0</v>
      </c>
      <c r="CB998" s="298">
        <v>0.6</v>
      </c>
      <c r="CC998" s="298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35">
      <c r="A999" s="4">
        <v>2021</v>
      </c>
      <c r="B999" s="315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299"/>
        <v>40</v>
      </c>
      <c r="BK999" s="135" t="str">
        <f t="shared" si="301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2"/>
        <v>0</v>
      </c>
      <c r="BV999" s="299">
        <f t="shared" si="303"/>
        <v>1</v>
      </c>
      <c r="BW999" s="318">
        <v>0</v>
      </c>
      <c r="BX999" s="297">
        <f t="shared" si="304"/>
        <v>0.43</v>
      </c>
      <c r="BY999">
        <f t="shared" si="305"/>
        <v>0</v>
      </c>
      <c r="BZ999" s="303">
        <f t="shared" si="306"/>
        <v>0</v>
      </c>
      <c r="CB999" s="298">
        <v>0.6</v>
      </c>
      <c r="CC999" s="298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35">
      <c r="A1000" s="4">
        <v>2021</v>
      </c>
      <c r="B1000" s="315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299"/>
        <v>45</v>
      </c>
      <c r="BK1000" s="135" t="str">
        <f t="shared" si="301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2"/>
        <v>0</v>
      </c>
      <c r="BV1000" s="299">
        <f t="shared" si="303"/>
        <v>1</v>
      </c>
      <c r="BW1000" s="318">
        <v>0</v>
      </c>
      <c r="BX1000" s="297">
        <f t="shared" si="304"/>
        <v>0.43</v>
      </c>
      <c r="BY1000">
        <f t="shared" si="305"/>
        <v>0</v>
      </c>
      <c r="BZ1000" s="303">
        <f t="shared" si="306"/>
        <v>0</v>
      </c>
      <c r="CB1000" s="298">
        <v>0.6</v>
      </c>
      <c r="CC1000" s="298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35">
      <c r="A1001" s="4">
        <v>2021</v>
      </c>
      <c r="B1001" s="315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299"/>
        <v>45</v>
      </c>
      <c r="BK1001" s="135" t="str">
        <f t="shared" si="301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2"/>
        <v>0</v>
      </c>
      <c r="BV1001" s="299">
        <f t="shared" si="303"/>
        <v>1</v>
      </c>
      <c r="BW1001" s="318">
        <v>0</v>
      </c>
      <c r="BX1001" s="297">
        <f t="shared" si="304"/>
        <v>0.43</v>
      </c>
      <c r="BY1001">
        <f t="shared" si="305"/>
        <v>0</v>
      </c>
      <c r="BZ1001" s="303">
        <f t="shared" si="306"/>
        <v>0</v>
      </c>
      <c r="CB1001" s="298">
        <v>0.6</v>
      </c>
      <c r="CC1001" s="298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35">
      <c r="A1002" s="4">
        <v>2021</v>
      </c>
      <c r="B1002" s="315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299"/>
        <v>50</v>
      </c>
      <c r="BK1002" s="135" t="str">
        <f t="shared" si="301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2"/>
        <v>0</v>
      </c>
      <c r="BV1002" s="299">
        <f t="shared" si="303"/>
        <v>1</v>
      </c>
      <c r="BW1002" s="318">
        <v>0</v>
      </c>
      <c r="BX1002" s="297">
        <f t="shared" si="304"/>
        <v>0.43</v>
      </c>
      <c r="BY1002">
        <f t="shared" si="305"/>
        <v>0</v>
      </c>
      <c r="BZ1002" s="303">
        <f t="shared" si="306"/>
        <v>0</v>
      </c>
      <c r="CB1002" s="298">
        <v>0.6</v>
      </c>
      <c r="CC1002" s="298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35">
      <c r="A1003" s="4">
        <v>2021</v>
      </c>
      <c r="B1003" s="315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299"/>
        <v>55</v>
      </c>
      <c r="BK1003" s="135" t="str">
        <f t="shared" si="301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2"/>
        <v>0</v>
      </c>
      <c r="BV1003" s="299">
        <f t="shared" si="303"/>
        <v>1</v>
      </c>
      <c r="BW1003" s="318">
        <v>0</v>
      </c>
      <c r="BX1003" s="297">
        <f t="shared" si="304"/>
        <v>0.43</v>
      </c>
      <c r="BY1003">
        <f t="shared" si="305"/>
        <v>0</v>
      </c>
      <c r="BZ1003" s="303">
        <f t="shared" si="306"/>
        <v>0</v>
      </c>
      <c r="CB1003" s="298">
        <v>0.6</v>
      </c>
      <c r="CC1003" s="298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35">
      <c r="A1004" s="4">
        <v>2021</v>
      </c>
      <c r="B1004" s="315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299"/>
        <v>60</v>
      </c>
      <c r="BK1004" s="135" t="str">
        <f t="shared" si="301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2"/>
        <v>0</v>
      </c>
      <c r="BV1004" s="299">
        <f t="shared" si="303"/>
        <v>1</v>
      </c>
      <c r="BW1004" s="318">
        <v>0</v>
      </c>
      <c r="BX1004" s="297">
        <f t="shared" si="304"/>
        <v>0.43</v>
      </c>
      <c r="BY1004">
        <f t="shared" si="305"/>
        <v>0</v>
      </c>
      <c r="BZ1004" s="303">
        <f t="shared" si="306"/>
        <v>0</v>
      </c>
      <c r="CB1004" s="298">
        <v>0.6</v>
      </c>
      <c r="CC1004" s="298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35">
      <c r="A1005" s="4">
        <v>2021</v>
      </c>
      <c r="B1005" s="315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299"/>
        <v>60</v>
      </c>
      <c r="BK1005" s="135" t="str">
        <f t="shared" si="301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2"/>
        <v>0</v>
      </c>
      <c r="BV1005" s="299">
        <f t="shared" si="303"/>
        <v>1</v>
      </c>
      <c r="BW1005" s="318">
        <v>0</v>
      </c>
      <c r="BX1005" s="297">
        <f t="shared" si="304"/>
        <v>0.43</v>
      </c>
      <c r="BY1005">
        <f t="shared" si="305"/>
        <v>0</v>
      </c>
      <c r="BZ1005" s="303">
        <f t="shared" si="306"/>
        <v>0</v>
      </c>
      <c r="CB1005" s="298">
        <v>0.6</v>
      </c>
      <c r="CC1005" s="298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35">
      <c r="A1006" s="4">
        <v>2021</v>
      </c>
      <c r="B1006" s="315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299"/>
        <v>65</v>
      </c>
      <c r="BK1006" s="135" t="str">
        <f t="shared" si="301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2"/>
        <v>0</v>
      </c>
      <c r="BV1006" s="299">
        <f t="shared" si="303"/>
        <v>1</v>
      </c>
      <c r="BW1006" s="318">
        <v>0</v>
      </c>
      <c r="BX1006" s="297">
        <f t="shared" si="304"/>
        <v>0.43</v>
      </c>
      <c r="BY1006">
        <f t="shared" si="305"/>
        <v>0</v>
      </c>
      <c r="BZ1006" s="303">
        <f t="shared" si="306"/>
        <v>0</v>
      </c>
      <c r="CB1006" s="298">
        <v>0.6</v>
      </c>
      <c r="CC1006" s="298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35">
      <c r="A1007" s="4">
        <v>2021</v>
      </c>
      <c r="B1007" s="315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299"/>
        <v>70</v>
      </c>
      <c r="BK1007" s="135" t="str">
        <f t="shared" si="301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2"/>
        <v>0</v>
      </c>
      <c r="BV1007" s="299">
        <f t="shared" si="303"/>
        <v>1</v>
      </c>
      <c r="BW1007" s="318">
        <v>0</v>
      </c>
      <c r="BX1007" s="297">
        <f t="shared" si="304"/>
        <v>0.43</v>
      </c>
      <c r="BY1007">
        <f t="shared" si="305"/>
        <v>0</v>
      </c>
      <c r="BZ1007" s="303">
        <f t="shared" si="306"/>
        <v>0</v>
      </c>
      <c r="CB1007" s="298">
        <v>0.6</v>
      </c>
      <c r="CC1007" s="298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35">
      <c r="A1008" s="4">
        <v>2021</v>
      </c>
      <c r="B1008" s="315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299"/>
        <v>75</v>
      </c>
      <c r="BK1008" s="135" t="str">
        <f t="shared" si="301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2"/>
        <v>0</v>
      </c>
      <c r="BV1008" s="299">
        <f t="shared" si="303"/>
        <v>1</v>
      </c>
      <c r="BW1008" s="318">
        <v>0</v>
      </c>
      <c r="BX1008" s="297">
        <f t="shared" si="304"/>
        <v>0.43</v>
      </c>
      <c r="BY1008">
        <f t="shared" si="305"/>
        <v>0</v>
      </c>
      <c r="BZ1008" s="303">
        <f t="shared" si="306"/>
        <v>0</v>
      </c>
      <c r="CB1008" s="298">
        <v>0.6</v>
      </c>
      <c r="CC1008" s="298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35">
      <c r="A1009" s="4">
        <v>2021</v>
      </c>
      <c r="B1009" s="315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299"/>
        <v>75</v>
      </c>
      <c r="BK1009" s="135" t="str">
        <f t="shared" si="301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2"/>
        <v>0</v>
      </c>
      <c r="BV1009" s="299">
        <f t="shared" si="303"/>
        <v>1</v>
      </c>
      <c r="BW1009" s="318">
        <v>0</v>
      </c>
      <c r="BX1009" s="297">
        <f t="shared" si="304"/>
        <v>0.43</v>
      </c>
      <c r="BY1009">
        <f t="shared" si="305"/>
        <v>0</v>
      </c>
      <c r="BZ1009" s="303">
        <f t="shared" si="306"/>
        <v>0</v>
      </c>
      <c r="CB1009" s="298">
        <v>0.6</v>
      </c>
      <c r="CC1009" s="298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35">
      <c r="A1010" s="4">
        <v>2021</v>
      </c>
      <c r="B1010" s="315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299"/>
        <v>80</v>
      </c>
      <c r="BK1010" s="135" t="str">
        <f t="shared" si="301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2"/>
        <v>0</v>
      </c>
      <c r="BV1010" s="299">
        <f t="shared" si="303"/>
        <v>1</v>
      </c>
      <c r="BW1010" s="318">
        <v>0</v>
      </c>
      <c r="BX1010" s="297">
        <f t="shared" si="304"/>
        <v>0.43</v>
      </c>
      <c r="BY1010">
        <f t="shared" si="305"/>
        <v>0</v>
      </c>
      <c r="BZ1010" s="303">
        <f t="shared" si="306"/>
        <v>0</v>
      </c>
      <c r="CB1010" s="298">
        <v>0.6</v>
      </c>
      <c r="CC1010" s="298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35">
      <c r="A1011" s="4">
        <v>2021</v>
      </c>
      <c r="B1011" s="315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299"/>
        <v>85</v>
      </c>
      <c r="BK1011" s="135" t="str">
        <f t="shared" si="301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2"/>
        <v>0</v>
      </c>
      <c r="BV1011" s="299">
        <f t="shared" si="303"/>
        <v>1</v>
      </c>
      <c r="BW1011" s="318">
        <v>0</v>
      </c>
      <c r="BX1011" s="297">
        <f t="shared" si="304"/>
        <v>0.43</v>
      </c>
      <c r="BY1011">
        <f t="shared" si="305"/>
        <v>0</v>
      </c>
      <c r="BZ1011" s="303">
        <f t="shared" si="306"/>
        <v>0</v>
      </c>
      <c r="CB1011" s="298">
        <v>0.6</v>
      </c>
      <c r="CC1011" s="298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35">
      <c r="A1012" s="4">
        <v>2021</v>
      </c>
      <c r="B1012" s="315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299"/>
        <v>90</v>
      </c>
      <c r="BK1012" s="135" t="str">
        <f t="shared" si="301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2"/>
        <v>0</v>
      </c>
      <c r="BV1012" s="299">
        <f t="shared" si="303"/>
        <v>1</v>
      </c>
      <c r="BW1012" s="318">
        <v>0</v>
      </c>
      <c r="BX1012" s="297">
        <f t="shared" si="304"/>
        <v>0.43</v>
      </c>
      <c r="BY1012">
        <f t="shared" si="305"/>
        <v>0</v>
      </c>
      <c r="BZ1012" s="303">
        <f t="shared" si="306"/>
        <v>0</v>
      </c>
      <c r="CB1012" s="298">
        <v>0.6</v>
      </c>
      <c r="CC1012" s="298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35">
      <c r="A1013" s="4">
        <v>2021</v>
      </c>
      <c r="B1013" s="315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299"/>
        <v>90</v>
      </c>
      <c r="BK1013" s="135" t="str">
        <f t="shared" si="301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2"/>
        <v>0</v>
      </c>
      <c r="BV1013" s="299">
        <f t="shared" si="303"/>
        <v>1</v>
      </c>
      <c r="BW1013" s="318">
        <v>0</v>
      </c>
      <c r="BX1013" s="297">
        <f t="shared" si="304"/>
        <v>0.43</v>
      </c>
      <c r="BY1013">
        <f t="shared" si="305"/>
        <v>0</v>
      </c>
      <c r="BZ1013" s="303">
        <f t="shared" si="306"/>
        <v>0</v>
      </c>
      <c r="CB1013" s="298">
        <v>0.6</v>
      </c>
      <c r="CC1013" s="298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35">
      <c r="A1014" s="4">
        <v>2021</v>
      </c>
      <c r="B1014" s="315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299"/>
        <v>95</v>
      </c>
      <c r="BK1014" s="135" t="str">
        <f t="shared" si="301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2"/>
        <v>0</v>
      </c>
      <c r="BV1014" s="299">
        <f t="shared" si="303"/>
        <v>1</v>
      </c>
      <c r="BW1014" s="318">
        <v>0</v>
      </c>
      <c r="BX1014" s="297">
        <f t="shared" si="304"/>
        <v>0.43</v>
      </c>
      <c r="BY1014">
        <f t="shared" si="305"/>
        <v>0</v>
      </c>
      <c r="BZ1014" s="303">
        <f t="shared" si="306"/>
        <v>0</v>
      </c>
      <c r="CB1014" s="298">
        <v>0.6</v>
      </c>
      <c r="CC1014" s="298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35">
      <c r="A1015" s="4">
        <v>2021</v>
      </c>
      <c r="B1015" s="315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299"/>
        <v>100</v>
      </c>
      <c r="BK1015" s="135" t="str">
        <f t="shared" si="301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2"/>
        <v>0</v>
      </c>
      <c r="BV1015" s="299">
        <f t="shared" si="303"/>
        <v>1</v>
      </c>
      <c r="BW1015" s="318">
        <v>0</v>
      </c>
      <c r="BX1015" s="297">
        <f t="shared" si="304"/>
        <v>0.43</v>
      </c>
      <c r="BY1015">
        <f t="shared" si="305"/>
        <v>0</v>
      </c>
      <c r="BZ1015" s="303">
        <f t="shared" si="306"/>
        <v>0</v>
      </c>
      <c r="CB1015" s="298">
        <v>0.6</v>
      </c>
      <c r="CC1015" s="298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35">
      <c r="A1016" s="4">
        <v>2021</v>
      </c>
      <c r="B1016" s="315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299"/>
        <v>100</v>
      </c>
      <c r="BK1016" s="135" t="str">
        <f t="shared" si="301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2"/>
        <v>0</v>
      </c>
      <c r="BV1016" s="299">
        <f t="shared" si="303"/>
        <v>1</v>
      </c>
      <c r="BW1016" s="318">
        <v>0</v>
      </c>
      <c r="BX1016" s="297">
        <f t="shared" si="304"/>
        <v>0.43</v>
      </c>
      <c r="BY1016">
        <f t="shared" si="305"/>
        <v>0</v>
      </c>
      <c r="BZ1016" s="303">
        <f t="shared" si="306"/>
        <v>0</v>
      </c>
      <c r="CB1016" s="298">
        <v>0.6</v>
      </c>
      <c r="CC1016" s="298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35">
      <c r="A1017" s="4">
        <v>2021</v>
      </c>
      <c r="B1017" s="315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299"/>
        <v>105</v>
      </c>
      <c r="BK1017" s="135" t="str">
        <f t="shared" si="301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2"/>
        <v>0</v>
      </c>
      <c r="BV1017" s="299">
        <f t="shared" si="303"/>
        <v>1</v>
      </c>
      <c r="BW1017" s="318">
        <v>0</v>
      </c>
      <c r="BX1017" s="297">
        <f t="shared" si="304"/>
        <v>0.43</v>
      </c>
      <c r="BY1017">
        <f t="shared" si="305"/>
        <v>0</v>
      </c>
      <c r="BZ1017" s="303">
        <f t="shared" si="306"/>
        <v>0</v>
      </c>
      <c r="CB1017" s="298">
        <v>0.6</v>
      </c>
      <c r="CC1017" s="298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35">
      <c r="A1018" s="4">
        <v>2021</v>
      </c>
      <c r="B1018" s="315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299"/>
        <v>110</v>
      </c>
      <c r="BK1018" s="135" t="str">
        <f t="shared" si="301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2"/>
        <v>0</v>
      </c>
      <c r="BV1018" s="299">
        <f t="shared" si="303"/>
        <v>1</v>
      </c>
      <c r="BW1018" s="318">
        <v>0</v>
      </c>
      <c r="BX1018" s="297">
        <f t="shared" si="304"/>
        <v>0.43</v>
      </c>
      <c r="BY1018">
        <f t="shared" si="305"/>
        <v>0</v>
      </c>
      <c r="BZ1018" s="303">
        <f t="shared" si="306"/>
        <v>0</v>
      </c>
      <c r="CB1018" s="298">
        <v>0.6</v>
      </c>
      <c r="CC1018" s="298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35">
      <c r="A1019" s="4">
        <v>2021</v>
      </c>
      <c r="B1019" s="315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299"/>
        <v>110</v>
      </c>
      <c r="BK1019" s="135" t="str">
        <f t="shared" si="301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2"/>
        <v>0</v>
      </c>
      <c r="BV1019" s="299">
        <f t="shared" si="303"/>
        <v>1</v>
      </c>
      <c r="BW1019" s="318">
        <v>0</v>
      </c>
      <c r="BX1019" s="297">
        <f t="shared" si="304"/>
        <v>0.43</v>
      </c>
      <c r="BY1019">
        <f t="shared" si="305"/>
        <v>0</v>
      </c>
      <c r="BZ1019" s="303">
        <f t="shared" si="306"/>
        <v>0</v>
      </c>
      <c r="CB1019" s="298">
        <v>0.6</v>
      </c>
      <c r="CC1019" s="298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35">
      <c r="A1020" s="4">
        <v>2021</v>
      </c>
      <c r="B1020" s="315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299"/>
        <v>25</v>
      </c>
      <c r="BK1020" s="135" t="str">
        <f t="shared" si="301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2"/>
        <v>0</v>
      </c>
      <c r="BV1020" s="299">
        <f t="shared" si="303"/>
        <v>1</v>
      </c>
      <c r="BW1020" s="318">
        <v>0</v>
      </c>
      <c r="BX1020" s="297">
        <f t="shared" si="304"/>
        <v>0.43</v>
      </c>
      <c r="BY1020">
        <f t="shared" si="305"/>
        <v>0</v>
      </c>
      <c r="BZ1020" s="303">
        <f t="shared" si="306"/>
        <v>0</v>
      </c>
      <c r="CB1020" s="298">
        <v>0.6</v>
      </c>
      <c r="CC1020" s="298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35">
      <c r="A1021" s="4">
        <v>2021</v>
      </c>
      <c r="B1021" s="315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299"/>
        <v>30</v>
      </c>
      <c r="BK1021" s="135" t="str">
        <f t="shared" si="301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2"/>
        <v>0</v>
      </c>
      <c r="BV1021" s="299">
        <f t="shared" si="303"/>
        <v>1</v>
      </c>
      <c r="BW1021" s="318">
        <v>0</v>
      </c>
      <c r="BX1021" s="297">
        <f t="shared" si="304"/>
        <v>0.43</v>
      </c>
      <c r="BY1021">
        <f t="shared" si="305"/>
        <v>0</v>
      </c>
      <c r="BZ1021" s="303">
        <f t="shared" si="306"/>
        <v>0</v>
      </c>
      <c r="CB1021" s="298">
        <v>0.6</v>
      </c>
      <c r="CC1021" s="298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35">
      <c r="A1022" s="4">
        <v>2021</v>
      </c>
      <c r="B1022" s="315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299"/>
        <v>35</v>
      </c>
      <c r="BK1022" s="135" t="str">
        <f t="shared" si="301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2"/>
        <v>0</v>
      </c>
      <c r="BV1022" s="299">
        <f t="shared" si="303"/>
        <v>1</v>
      </c>
      <c r="BW1022" s="318">
        <v>0</v>
      </c>
      <c r="BX1022" s="297">
        <f t="shared" si="304"/>
        <v>0.43</v>
      </c>
      <c r="BY1022">
        <f t="shared" si="305"/>
        <v>0</v>
      </c>
      <c r="BZ1022" s="303">
        <f t="shared" si="306"/>
        <v>0</v>
      </c>
      <c r="CB1022" s="298">
        <v>0.6</v>
      </c>
      <c r="CC1022" s="298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35">
      <c r="A1023" s="4">
        <v>2021</v>
      </c>
      <c r="B1023" s="315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299"/>
        <v>40</v>
      </c>
      <c r="BK1023" s="135" t="str">
        <f t="shared" si="301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2"/>
        <v>0</v>
      </c>
      <c r="BV1023" s="299">
        <f t="shared" si="303"/>
        <v>1</v>
      </c>
      <c r="BW1023" s="318">
        <v>0</v>
      </c>
      <c r="BX1023" s="297">
        <f t="shared" si="304"/>
        <v>0.43</v>
      </c>
      <c r="BY1023">
        <f t="shared" si="305"/>
        <v>0</v>
      </c>
      <c r="BZ1023" s="303">
        <f t="shared" si="306"/>
        <v>0</v>
      </c>
      <c r="CB1023" s="298">
        <v>0.6</v>
      </c>
      <c r="CC1023" s="298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35">
      <c r="A1024" s="4">
        <v>2021</v>
      </c>
      <c r="B1024" s="315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299"/>
        <v>45</v>
      </c>
      <c r="BK1024" s="135" t="str">
        <f t="shared" si="301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2"/>
        <v>0</v>
      </c>
      <c r="BV1024" s="299">
        <f t="shared" si="303"/>
        <v>1</v>
      </c>
      <c r="BW1024" s="318">
        <v>0</v>
      </c>
      <c r="BX1024" s="297">
        <f t="shared" si="304"/>
        <v>0.43</v>
      </c>
      <c r="BY1024">
        <f t="shared" si="305"/>
        <v>0</v>
      </c>
      <c r="BZ1024" s="303">
        <f t="shared" si="306"/>
        <v>0</v>
      </c>
      <c r="CB1024" s="298">
        <v>0.6</v>
      </c>
      <c r="CC1024" s="298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35">
      <c r="A1025" s="4">
        <v>2021</v>
      </c>
      <c r="B1025" s="315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299"/>
        <v>50</v>
      </c>
      <c r="BK1025" s="135" t="str">
        <f t="shared" si="301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2"/>
        <v>0</v>
      </c>
      <c r="BV1025" s="299">
        <f t="shared" si="303"/>
        <v>1</v>
      </c>
      <c r="BW1025" s="318">
        <v>0</v>
      </c>
      <c r="BX1025" s="297">
        <f t="shared" si="304"/>
        <v>0.43</v>
      </c>
      <c r="BY1025">
        <f t="shared" si="305"/>
        <v>0</v>
      </c>
      <c r="BZ1025" s="303">
        <f t="shared" si="306"/>
        <v>0</v>
      </c>
      <c r="CB1025" s="298">
        <v>0.6</v>
      </c>
      <c r="CC1025" s="298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35">
      <c r="A1026" s="4">
        <v>2021</v>
      </c>
      <c r="B1026" s="315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299"/>
        <v>50</v>
      </c>
      <c r="BK1026" s="135" t="str">
        <f t="shared" si="301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2"/>
        <v>0</v>
      </c>
      <c r="BV1026" s="299">
        <f t="shared" si="303"/>
        <v>1</v>
      </c>
      <c r="BW1026" s="318">
        <v>0</v>
      </c>
      <c r="BX1026" s="297">
        <f t="shared" si="304"/>
        <v>0.43</v>
      </c>
      <c r="BY1026">
        <f t="shared" si="305"/>
        <v>0</v>
      </c>
      <c r="BZ1026" s="303">
        <f t="shared" si="306"/>
        <v>0</v>
      </c>
      <c r="CB1026" s="298">
        <v>0.6</v>
      </c>
      <c r="CC1026" s="298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35">
      <c r="A1027" s="4">
        <v>2021</v>
      </c>
      <c r="B1027" s="315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18">+AC1027</f>
        <v>55</v>
      </c>
      <c r="BK1027" s="135" t="str">
        <f t="shared" si="301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2"/>
        <v>0</v>
      </c>
      <c r="BV1027" s="299">
        <f t="shared" si="303"/>
        <v>1</v>
      </c>
      <c r="BW1027" s="318">
        <v>0</v>
      </c>
      <c r="BX1027" s="297">
        <f t="shared" si="304"/>
        <v>0.43</v>
      </c>
      <c r="BY1027">
        <f t="shared" si="305"/>
        <v>0</v>
      </c>
      <c r="BZ1027" s="303">
        <f t="shared" si="306"/>
        <v>0</v>
      </c>
      <c r="CB1027" s="298">
        <v>0.6</v>
      </c>
      <c r="CC1027" s="298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35">
      <c r="A1028" s="4">
        <v>2021</v>
      </c>
      <c r="B1028" s="315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18"/>
        <v>60</v>
      </c>
      <c r="BK1028" s="135" t="str">
        <f t="shared" ref="BK1028:BK1091" si="320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1">IF(BT1028="Résineux",0%,100%)</f>
        <v>0</v>
      </c>
      <c r="BV1028" s="299">
        <f t="shared" ref="BV1028:BV1091" si="322">+IF(BT1028="Résineux",100%,0%)</f>
        <v>1</v>
      </c>
      <c r="BW1028" s="318">
        <v>0</v>
      </c>
      <c r="BX1028" s="297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303">
        <f t="shared" ref="BZ1028:BZ1091" si="325">+IF(BJ1028&gt;=31,0,BY1028+BZ1027)</f>
        <v>0</v>
      </c>
      <c r="CB1028" s="298">
        <v>0.6</v>
      </c>
      <c r="CC1028" s="298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35">
      <c r="A1029" s="4">
        <v>2021</v>
      </c>
      <c r="B1029" s="315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18"/>
        <v>65</v>
      </c>
      <c r="BK1029" s="135" t="str">
        <f t="shared" si="320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1"/>
        <v>0</v>
      </c>
      <c r="BV1029" s="299">
        <f t="shared" si="322"/>
        <v>1</v>
      </c>
      <c r="BW1029" s="318">
        <v>0</v>
      </c>
      <c r="BX1029" s="297">
        <f t="shared" si="323"/>
        <v>0.43</v>
      </c>
      <c r="BY1029">
        <f t="shared" si="324"/>
        <v>0</v>
      </c>
      <c r="BZ1029" s="303">
        <f t="shared" si="325"/>
        <v>0</v>
      </c>
      <c r="CB1029" s="298">
        <v>0.6</v>
      </c>
      <c r="CC1029" s="298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35">
      <c r="A1030" s="4">
        <v>2021</v>
      </c>
      <c r="B1030" s="315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18"/>
        <v>70</v>
      </c>
      <c r="BK1030" s="135" t="str">
        <f t="shared" si="320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1"/>
        <v>0</v>
      </c>
      <c r="BV1030" s="299">
        <f t="shared" si="322"/>
        <v>1</v>
      </c>
      <c r="BW1030" s="318">
        <v>0</v>
      </c>
      <c r="BX1030" s="297">
        <f t="shared" si="323"/>
        <v>0.43</v>
      </c>
      <c r="BY1030">
        <f t="shared" si="324"/>
        <v>0</v>
      </c>
      <c r="BZ1030" s="303">
        <f t="shared" si="325"/>
        <v>0</v>
      </c>
      <c r="CB1030" s="298">
        <v>0.6</v>
      </c>
      <c r="CC1030" s="298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35">
      <c r="A1031" s="4">
        <v>2021</v>
      </c>
      <c r="B1031" s="315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18"/>
        <v>70</v>
      </c>
      <c r="BK1031" s="135" t="str">
        <f t="shared" si="320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1"/>
        <v>0</v>
      </c>
      <c r="BV1031" s="299">
        <f t="shared" si="322"/>
        <v>1</v>
      </c>
      <c r="BW1031" s="318">
        <v>0</v>
      </c>
      <c r="BX1031" s="297">
        <f t="shared" si="323"/>
        <v>0.43</v>
      </c>
      <c r="BY1031">
        <f t="shared" si="324"/>
        <v>0</v>
      </c>
      <c r="BZ1031" s="303">
        <f t="shared" si="325"/>
        <v>0</v>
      </c>
      <c r="CB1031" s="298">
        <v>0.6</v>
      </c>
      <c r="CC1031" s="298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35">
      <c r="A1032" s="4">
        <v>2021</v>
      </c>
      <c r="B1032" s="315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18"/>
        <v>75</v>
      </c>
      <c r="BK1032" s="135" t="str">
        <f t="shared" si="320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1"/>
        <v>0</v>
      </c>
      <c r="BV1032" s="299">
        <f t="shared" si="322"/>
        <v>1</v>
      </c>
      <c r="BW1032" s="318">
        <v>0</v>
      </c>
      <c r="BX1032" s="297">
        <f t="shared" si="323"/>
        <v>0.43</v>
      </c>
      <c r="BY1032">
        <f t="shared" si="324"/>
        <v>0</v>
      </c>
      <c r="BZ1032" s="303">
        <f t="shared" si="325"/>
        <v>0</v>
      </c>
      <c r="CB1032" s="298">
        <v>0.6</v>
      </c>
      <c r="CC1032" s="298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35">
      <c r="A1033" s="4">
        <v>2021</v>
      </c>
      <c r="B1033" s="315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18"/>
        <v>80</v>
      </c>
      <c r="BK1033" s="135" t="str">
        <f t="shared" si="320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1"/>
        <v>0</v>
      </c>
      <c r="BV1033" s="299">
        <f t="shared" si="322"/>
        <v>1</v>
      </c>
      <c r="BW1033" s="318">
        <v>0</v>
      </c>
      <c r="BX1033" s="297">
        <f t="shared" si="323"/>
        <v>0.43</v>
      </c>
      <c r="BY1033">
        <f t="shared" si="324"/>
        <v>0</v>
      </c>
      <c r="BZ1033" s="303">
        <f t="shared" si="325"/>
        <v>0</v>
      </c>
      <c r="CB1033" s="298">
        <v>0.6</v>
      </c>
      <c r="CC1033" s="298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35">
      <c r="A1034" s="4">
        <v>2021</v>
      </c>
      <c r="B1034" s="315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18"/>
        <v>85</v>
      </c>
      <c r="BK1034" s="135" t="str">
        <f t="shared" si="320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1"/>
        <v>0</v>
      </c>
      <c r="BV1034" s="299">
        <f t="shared" si="322"/>
        <v>1</v>
      </c>
      <c r="BW1034" s="318">
        <v>0</v>
      </c>
      <c r="BX1034" s="297">
        <f t="shared" si="323"/>
        <v>0.43</v>
      </c>
      <c r="BY1034">
        <f t="shared" si="324"/>
        <v>0</v>
      </c>
      <c r="BZ1034" s="303">
        <f t="shared" si="325"/>
        <v>0</v>
      </c>
      <c r="CB1034" s="298">
        <v>0.6</v>
      </c>
      <c r="CC1034" s="298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35">
      <c r="A1035" s="4">
        <v>2021</v>
      </c>
      <c r="B1035" s="315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18"/>
        <v>85</v>
      </c>
      <c r="BK1035" s="135" t="str">
        <f t="shared" si="320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1"/>
        <v>0</v>
      </c>
      <c r="BV1035" s="299">
        <f t="shared" si="322"/>
        <v>1</v>
      </c>
      <c r="BW1035" s="318">
        <v>0</v>
      </c>
      <c r="BX1035" s="297">
        <f t="shared" si="323"/>
        <v>0.43</v>
      </c>
      <c r="BY1035">
        <f t="shared" si="324"/>
        <v>0</v>
      </c>
      <c r="BZ1035" s="303">
        <f t="shared" si="325"/>
        <v>0</v>
      </c>
      <c r="CB1035" s="298">
        <v>0.6</v>
      </c>
      <c r="CC1035" s="298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35">
      <c r="A1036" s="4">
        <v>2021</v>
      </c>
      <c r="B1036" s="315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18"/>
        <v>90</v>
      </c>
      <c r="BK1036" s="135" t="str">
        <f t="shared" si="320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1"/>
        <v>0</v>
      </c>
      <c r="BV1036" s="299">
        <f t="shared" si="322"/>
        <v>1</v>
      </c>
      <c r="BW1036" s="318">
        <v>0</v>
      </c>
      <c r="BX1036" s="297">
        <f t="shared" si="323"/>
        <v>0.43</v>
      </c>
      <c r="BY1036">
        <f t="shared" si="324"/>
        <v>0</v>
      </c>
      <c r="BZ1036" s="303">
        <f t="shared" si="325"/>
        <v>0</v>
      </c>
      <c r="CB1036" s="298">
        <v>0.6</v>
      </c>
      <c r="CC1036" s="298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35">
      <c r="A1037" s="4">
        <v>2021</v>
      </c>
      <c r="B1037" s="315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18"/>
        <v>95</v>
      </c>
      <c r="BK1037" s="135" t="str">
        <f t="shared" si="320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1"/>
        <v>0</v>
      </c>
      <c r="BV1037" s="299">
        <f t="shared" si="322"/>
        <v>1</v>
      </c>
      <c r="BW1037" s="318">
        <v>0</v>
      </c>
      <c r="BX1037" s="297">
        <f t="shared" si="323"/>
        <v>0.43</v>
      </c>
      <c r="BY1037">
        <f t="shared" si="324"/>
        <v>0</v>
      </c>
      <c r="BZ1037" s="303">
        <f t="shared" si="325"/>
        <v>0</v>
      </c>
      <c r="CB1037" s="298">
        <v>0.6</v>
      </c>
      <c r="CC1037" s="298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35">
      <c r="A1038" s="4">
        <v>2021</v>
      </c>
      <c r="B1038" s="315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18"/>
        <v>100</v>
      </c>
      <c r="BK1038" s="135" t="str">
        <f t="shared" si="320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1"/>
        <v>0</v>
      </c>
      <c r="BV1038" s="299">
        <f t="shared" si="322"/>
        <v>1</v>
      </c>
      <c r="BW1038" s="318">
        <v>0</v>
      </c>
      <c r="BX1038" s="297">
        <f t="shared" si="323"/>
        <v>0.43</v>
      </c>
      <c r="BY1038">
        <f t="shared" si="324"/>
        <v>0</v>
      </c>
      <c r="BZ1038" s="303">
        <f t="shared" si="325"/>
        <v>0</v>
      </c>
      <c r="CB1038" s="298">
        <v>0.6</v>
      </c>
      <c r="CC1038" s="298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35">
      <c r="A1039" s="4">
        <v>2021</v>
      </c>
      <c r="B1039" s="315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18"/>
        <v>100</v>
      </c>
      <c r="BK1039" s="135" t="str">
        <f t="shared" si="320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1"/>
        <v>0</v>
      </c>
      <c r="BV1039" s="299">
        <f t="shared" si="322"/>
        <v>1</v>
      </c>
      <c r="BW1039" s="318">
        <v>0</v>
      </c>
      <c r="BX1039" s="297">
        <f t="shared" si="323"/>
        <v>0.43</v>
      </c>
      <c r="BY1039">
        <f t="shared" si="324"/>
        <v>0</v>
      </c>
      <c r="BZ1039" s="303">
        <f t="shared" si="325"/>
        <v>0</v>
      </c>
      <c r="CB1039" s="298">
        <v>0.6</v>
      </c>
      <c r="CC1039" s="298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35">
      <c r="A1040" s="4">
        <v>2021</v>
      </c>
      <c r="B1040" s="315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18"/>
        <v>105</v>
      </c>
      <c r="BK1040" s="135" t="str">
        <f t="shared" si="320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1"/>
        <v>0</v>
      </c>
      <c r="BV1040" s="299">
        <f t="shared" si="322"/>
        <v>1</v>
      </c>
      <c r="BW1040" s="318">
        <v>0</v>
      </c>
      <c r="BX1040" s="297">
        <f t="shared" si="323"/>
        <v>0.43</v>
      </c>
      <c r="BY1040">
        <f t="shared" si="324"/>
        <v>0</v>
      </c>
      <c r="BZ1040" s="303">
        <f t="shared" si="325"/>
        <v>0</v>
      </c>
      <c r="CB1040" s="298">
        <v>0.6</v>
      </c>
      <c r="CC1040" s="298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35">
      <c r="A1041" s="4">
        <v>2021</v>
      </c>
      <c r="B1041" s="315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18"/>
        <v>110</v>
      </c>
      <c r="BK1041" s="135" t="str">
        <f t="shared" si="320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1"/>
        <v>0</v>
      </c>
      <c r="BV1041" s="299">
        <f t="shared" si="322"/>
        <v>1</v>
      </c>
      <c r="BW1041" s="318">
        <v>0</v>
      </c>
      <c r="BX1041" s="297">
        <f t="shared" si="323"/>
        <v>0.43</v>
      </c>
      <c r="BY1041">
        <f t="shared" si="324"/>
        <v>0</v>
      </c>
      <c r="BZ1041" s="303">
        <f t="shared" si="325"/>
        <v>0</v>
      </c>
      <c r="CB1041" s="298">
        <v>0.6</v>
      </c>
      <c r="CC1041" s="298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35">
      <c r="A1042" s="4">
        <v>2021</v>
      </c>
      <c r="B1042" s="315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18"/>
        <v>110</v>
      </c>
      <c r="BK1042" s="135" t="str">
        <f t="shared" si="320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1"/>
        <v>0</v>
      </c>
      <c r="BV1042" s="299">
        <f t="shared" si="322"/>
        <v>1</v>
      </c>
      <c r="BW1042" s="318">
        <v>0</v>
      </c>
      <c r="BX1042" s="297">
        <f t="shared" si="323"/>
        <v>0.43</v>
      </c>
      <c r="BY1042">
        <f t="shared" si="324"/>
        <v>0</v>
      </c>
      <c r="BZ1042" s="303">
        <f t="shared" si="325"/>
        <v>0</v>
      </c>
      <c r="CB1042" s="298">
        <v>0.6</v>
      </c>
      <c r="CC1042" s="298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35">
      <c r="A1043" s="4">
        <v>2021</v>
      </c>
      <c r="B1043" s="315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18"/>
        <v>30</v>
      </c>
      <c r="BK1043" s="135" t="str">
        <f t="shared" si="320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1"/>
        <v>0</v>
      </c>
      <c r="BV1043" s="299">
        <f t="shared" si="322"/>
        <v>1</v>
      </c>
      <c r="BW1043" s="318">
        <v>0</v>
      </c>
      <c r="BX1043" s="297">
        <f t="shared" si="323"/>
        <v>0.43</v>
      </c>
      <c r="BY1043">
        <f t="shared" si="324"/>
        <v>0</v>
      </c>
      <c r="BZ1043" s="303">
        <f t="shared" si="325"/>
        <v>0</v>
      </c>
      <c r="CB1043" s="298">
        <v>0.6</v>
      </c>
      <c r="CC1043" s="298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35">
      <c r="A1044" s="4">
        <v>2021</v>
      </c>
      <c r="B1044" s="315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18"/>
        <v>35</v>
      </c>
      <c r="BK1044" s="135" t="str">
        <f t="shared" si="320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1"/>
        <v>0</v>
      </c>
      <c r="BV1044" s="299">
        <f t="shared" si="322"/>
        <v>1</v>
      </c>
      <c r="BW1044" s="318">
        <v>0</v>
      </c>
      <c r="BX1044" s="297">
        <f t="shared" si="323"/>
        <v>0.43</v>
      </c>
      <c r="BY1044">
        <f t="shared" si="324"/>
        <v>0</v>
      </c>
      <c r="BZ1044" s="303">
        <f t="shared" si="325"/>
        <v>0</v>
      </c>
      <c r="CB1044" s="298">
        <v>0.6</v>
      </c>
      <c r="CC1044" s="298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35">
      <c r="A1045" s="4">
        <v>2021</v>
      </c>
      <c r="B1045" s="315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18"/>
        <v>40</v>
      </c>
      <c r="BK1045" s="135" t="str">
        <f t="shared" si="320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1"/>
        <v>0</v>
      </c>
      <c r="BV1045" s="299">
        <f t="shared" si="322"/>
        <v>1</v>
      </c>
      <c r="BW1045" s="318">
        <v>0</v>
      </c>
      <c r="BX1045" s="297">
        <f t="shared" si="323"/>
        <v>0.43</v>
      </c>
      <c r="BY1045">
        <f t="shared" si="324"/>
        <v>0</v>
      </c>
      <c r="BZ1045" s="303">
        <f t="shared" si="325"/>
        <v>0</v>
      </c>
      <c r="CB1045" s="298">
        <v>0.6</v>
      </c>
      <c r="CC1045" s="298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35">
      <c r="A1046" s="4">
        <v>2021</v>
      </c>
      <c r="B1046" s="315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18"/>
        <v>45</v>
      </c>
      <c r="BK1046" s="135" t="str">
        <f t="shared" si="320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1"/>
        <v>0</v>
      </c>
      <c r="BV1046" s="299">
        <f t="shared" si="322"/>
        <v>1</v>
      </c>
      <c r="BW1046" s="318">
        <v>0</v>
      </c>
      <c r="BX1046" s="297">
        <f t="shared" si="323"/>
        <v>0.43</v>
      </c>
      <c r="BY1046">
        <f t="shared" si="324"/>
        <v>0</v>
      </c>
      <c r="BZ1046" s="303">
        <f t="shared" si="325"/>
        <v>0</v>
      </c>
      <c r="CB1046" s="298">
        <v>0.6</v>
      </c>
      <c r="CC1046" s="298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35">
      <c r="A1047" s="4">
        <v>2021</v>
      </c>
      <c r="B1047" s="315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18"/>
        <v>50</v>
      </c>
      <c r="BK1047" s="135" t="str">
        <f t="shared" si="320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1"/>
        <v>0</v>
      </c>
      <c r="BV1047" s="299">
        <f t="shared" si="322"/>
        <v>1</v>
      </c>
      <c r="BW1047" s="318">
        <v>0</v>
      </c>
      <c r="BX1047" s="297">
        <f t="shared" si="323"/>
        <v>0.43</v>
      </c>
      <c r="BY1047">
        <f t="shared" si="324"/>
        <v>0</v>
      </c>
      <c r="BZ1047" s="303">
        <f t="shared" si="325"/>
        <v>0</v>
      </c>
      <c r="CB1047" s="298">
        <v>0.6</v>
      </c>
      <c r="CC1047" s="298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35">
      <c r="A1048" s="4">
        <v>2021</v>
      </c>
      <c r="B1048" s="315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18"/>
        <v>55</v>
      </c>
      <c r="BK1048" s="135" t="str">
        <f t="shared" si="320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1"/>
        <v>0</v>
      </c>
      <c r="BV1048" s="299">
        <f t="shared" si="322"/>
        <v>1</v>
      </c>
      <c r="BW1048" s="318">
        <v>0</v>
      </c>
      <c r="BX1048" s="297">
        <f t="shared" si="323"/>
        <v>0.43</v>
      </c>
      <c r="BY1048">
        <f t="shared" si="324"/>
        <v>0</v>
      </c>
      <c r="BZ1048" s="303">
        <f t="shared" si="325"/>
        <v>0</v>
      </c>
      <c r="CB1048" s="298">
        <v>0.6</v>
      </c>
      <c r="CC1048" s="298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35">
      <c r="A1049" s="4">
        <v>2021</v>
      </c>
      <c r="B1049" s="315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18"/>
        <v>60</v>
      </c>
      <c r="BK1049" s="135" t="str">
        <f t="shared" si="320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1"/>
        <v>0</v>
      </c>
      <c r="BV1049" s="299">
        <f t="shared" si="322"/>
        <v>1</v>
      </c>
      <c r="BW1049" s="318">
        <v>0</v>
      </c>
      <c r="BX1049" s="297">
        <f t="shared" si="323"/>
        <v>0.43</v>
      </c>
      <c r="BY1049">
        <f t="shared" si="324"/>
        <v>0</v>
      </c>
      <c r="BZ1049" s="303">
        <f t="shared" si="325"/>
        <v>0</v>
      </c>
      <c r="CB1049" s="298">
        <v>0.6</v>
      </c>
      <c r="CC1049" s="298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35">
      <c r="A1050" s="4">
        <v>2021</v>
      </c>
      <c r="B1050" s="315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18"/>
        <v>65</v>
      </c>
      <c r="BK1050" s="135" t="str">
        <f t="shared" si="320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1"/>
        <v>0</v>
      </c>
      <c r="BV1050" s="299">
        <f t="shared" si="322"/>
        <v>1</v>
      </c>
      <c r="BW1050" s="318">
        <v>0</v>
      </c>
      <c r="BX1050" s="297">
        <f t="shared" si="323"/>
        <v>0.43</v>
      </c>
      <c r="BY1050">
        <f t="shared" si="324"/>
        <v>0</v>
      </c>
      <c r="BZ1050" s="303">
        <f t="shared" si="325"/>
        <v>0</v>
      </c>
      <c r="CB1050" s="298">
        <v>0.6</v>
      </c>
      <c r="CC1050" s="298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35">
      <c r="A1051" s="4">
        <v>2021</v>
      </c>
      <c r="B1051" s="315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18"/>
        <v>65</v>
      </c>
      <c r="BK1051" s="135" t="str">
        <f t="shared" si="320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1"/>
        <v>0</v>
      </c>
      <c r="BV1051" s="299">
        <f t="shared" si="322"/>
        <v>1</v>
      </c>
      <c r="BW1051" s="318">
        <v>0</v>
      </c>
      <c r="BX1051" s="297">
        <f t="shared" si="323"/>
        <v>0.43</v>
      </c>
      <c r="BY1051">
        <f t="shared" si="324"/>
        <v>0</v>
      </c>
      <c r="BZ1051" s="303">
        <f t="shared" si="325"/>
        <v>0</v>
      </c>
      <c r="CB1051" s="298">
        <v>0.6</v>
      </c>
      <c r="CC1051" s="298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35">
      <c r="A1052" s="4">
        <v>2021</v>
      </c>
      <c r="B1052" s="315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18"/>
        <v>70</v>
      </c>
      <c r="BK1052" s="135" t="str">
        <f t="shared" si="320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1"/>
        <v>0</v>
      </c>
      <c r="BV1052" s="299">
        <f t="shared" si="322"/>
        <v>1</v>
      </c>
      <c r="BW1052" s="318">
        <v>0</v>
      </c>
      <c r="BX1052" s="297">
        <f t="shared" si="323"/>
        <v>0.43</v>
      </c>
      <c r="BY1052">
        <f t="shared" si="324"/>
        <v>0</v>
      </c>
      <c r="BZ1052" s="303">
        <f t="shared" si="325"/>
        <v>0</v>
      </c>
      <c r="CB1052" s="298">
        <v>0.6</v>
      </c>
      <c r="CC1052" s="298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35">
      <c r="A1053" s="4">
        <v>2021</v>
      </c>
      <c r="B1053" s="315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18"/>
        <v>75</v>
      </c>
      <c r="BK1053" s="135" t="str">
        <f t="shared" si="320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1"/>
        <v>0</v>
      </c>
      <c r="BV1053" s="299">
        <f t="shared" si="322"/>
        <v>1</v>
      </c>
      <c r="BW1053" s="318">
        <v>0</v>
      </c>
      <c r="BX1053" s="297">
        <f t="shared" si="323"/>
        <v>0.43</v>
      </c>
      <c r="BY1053">
        <f t="shared" si="324"/>
        <v>0</v>
      </c>
      <c r="BZ1053" s="303">
        <f t="shared" si="325"/>
        <v>0</v>
      </c>
      <c r="CB1053" s="298">
        <v>0.6</v>
      </c>
      <c r="CC1053" s="298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35">
      <c r="A1054" s="4">
        <v>2021</v>
      </c>
      <c r="B1054" s="315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18"/>
        <v>80</v>
      </c>
      <c r="BK1054" s="135" t="str">
        <f t="shared" si="320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1"/>
        <v>0</v>
      </c>
      <c r="BV1054" s="299">
        <f t="shared" si="322"/>
        <v>1</v>
      </c>
      <c r="BW1054" s="318">
        <v>0</v>
      </c>
      <c r="BX1054" s="297">
        <f t="shared" si="323"/>
        <v>0.43</v>
      </c>
      <c r="BY1054">
        <f t="shared" si="324"/>
        <v>0</v>
      </c>
      <c r="BZ1054" s="303">
        <f t="shared" si="325"/>
        <v>0</v>
      </c>
      <c r="CB1054" s="298">
        <v>0.6</v>
      </c>
      <c r="CC1054" s="298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35">
      <c r="A1055" s="4">
        <v>2021</v>
      </c>
      <c r="B1055" s="315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18"/>
        <v>85</v>
      </c>
      <c r="BK1055" s="135" t="str">
        <f t="shared" si="320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1"/>
        <v>0</v>
      </c>
      <c r="BV1055" s="299">
        <f t="shared" si="322"/>
        <v>1</v>
      </c>
      <c r="BW1055" s="318">
        <v>0</v>
      </c>
      <c r="BX1055" s="297">
        <f t="shared" si="323"/>
        <v>0.43</v>
      </c>
      <c r="BY1055">
        <f t="shared" si="324"/>
        <v>0</v>
      </c>
      <c r="BZ1055" s="303">
        <f t="shared" si="325"/>
        <v>0</v>
      </c>
      <c r="CB1055" s="298">
        <v>0.6</v>
      </c>
      <c r="CC1055" s="298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35">
      <c r="A1056" s="4">
        <v>2021</v>
      </c>
      <c r="B1056" s="315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18"/>
        <v>85</v>
      </c>
      <c r="BK1056" s="135" t="str">
        <f t="shared" si="320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1"/>
        <v>0</v>
      </c>
      <c r="BV1056" s="299">
        <f t="shared" si="322"/>
        <v>1</v>
      </c>
      <c r="BW1056" s="318">
        <v>0</v>
      </c>
      <c r="BX1056" s="297">
        <f t="shared" si="323"/>
        <v>0.43</v>
      </c>
      <c r="BY1056">
        <f t="shared" si="324"/>
        <v>0</v>
      </c>
      <c r="BZ1056" s="303">
        <f t="shared" si="325"/>
        <v>0</v>
      </c>
      <c r="CB1056" s="298">
        <v>0.6</v>
      </c>
      <c r="CC1056" s="298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35">
      <c r="A1057" s="4">
        <v>2021</v>
      </c>
      <c r="B1057" s="315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18"/>
        <v>90</v>
      </c>
      <c r="BK1057" s="135" t="str">
        <f t="shared" si="320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1"/>
        <v>0</v>
      </c>
      <c r="BV1057" s="299">
        <f t="shared" si="322"/>
        <v>1</v>
      </c>
      <c r="BW1057" s="318">
        <v>0</v>
      </c>
      <c r="BX1057" s="297">
        <f t="shared" si="323"/>
        <v>0.43</v>
      </c>
      <c r="BY1057">
        <f t="shared" si="324"/>
        <v>0</v>
      </c>
      <c r="BZ1057" s="303">
        <f t="shared" si="325"/>
        <v>0</v>
      </c>
      <c r="CB1057" s="298">
        <v>0.6</v>
      </c>
      <c r="CC1057" s="298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35">
      <c r="A1058" s="4">
        <v>2021</v>
      </c>
      <c r="B1058" s="315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18"/>
        <v>95</v>
      </c>
      <c r="BK1058" s="135" t="str">
        <f t="shared" si="320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1"/>
        <v>0</v>
      </c>
      <c r="BV1058" s="299">
        <f t="shared" si="322"/>
        <v>1</v>
      </c>
      <c r="BW1058" s="318">
        <v>0</v>
      </c>
      <c r="BX1058" s="297">
        <f t="shared" si="323"/>
        <v>0.43</v>
      </c>
      <c r="BY1058">
        <f t="shared" si="324"/>
        <v>0</v>
      </c>
      <c r="BZ1058" s="303">
        <f t="shared" si="325"/>
        <v>0</v>
      </c>
      <c r="CB1058" s="298">
        <v>0.6</v>
      </c>
      <c r="CC1058" s="298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35">
      <c r="A1059" s="4">
        <v>2021</v>
      </c>
      <c r="B1059" s="315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18"/>
        <v>100</v>
      </c>
      <c r="BK1059" s="135" t="str">
        <f t="shared" si="320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1"/>
        <v>0</v>
      </c>
      <c r="BV1059" s="299">
        <f t="shared" si="322"/>
        <v>1</v>
      </c>
      <c r="BW1059" s="318">
        <v>0</v>
      </c>
      <c r="BX1059" s="297">
        <f t="shared" si="323"/>
        <v>0.43</v>
      </c>
      <c r="BY1059">
        <f t="shared" si="324"/>
        <v>0</v>
      </c>
      <c r="BZ1059" s="303">
        <f t="shared" si="325"/>
        <v>0</v>
      </c>
      <c r="CB1059" s="298">
        <v>0.6</v>
      </c>
      <c r="CC1059" s="298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35">
      <c r="A1060" s="4">
        <v>2021</v>
      </c>
      <c r="B1060" s="315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18"/>
        <v>105</v>
      </c>
      <c r="BK1060" s="135" t="str">
        <f t="shared" si="320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1"/>
        <v>0</v>
      </c>
      <c r="BV1060" s="299">
        <f t="shared" si="322"/>
        <v>1</v>
      </c>
      <c r="BW1060" s="318">
        <v>0</v>
      </c>
      <c r="BX1060" s="297">
        <f t="shared" si="323"/>
        <v>0.43</v>
      </c>
      <c r="BY1060">
        <f t="shared" si="324"/>
        <v>0</v>
      </c>
      <c r="BZ1060" s="303">
        <f t="shared" si="325"/>
        <v>0</v>
      </c>
      <c r="CB1060" s="298">
        <v>0.6</v>
      </c>
      <c r="CC1060" s="298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35">
      <c r="A1061" s="4">
        <v>2021</v>
      </c>
      <c r="B1061" s="315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18"/>
        <v>105</v>
      </c>
      <c r="BK1061" s="135" t="str">
        <f t="shared" si="320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1"/>
        <v>0</v>
      </c>
      <c r="BV1061" s="299">
        <f t="shared" si="322"/>
        <v>1</v>
      </c>
      <c r="BW1061" s="318">
        <v>0</v>
      </c>
      <c r="BX1061" s="297">
        <f t="shared" si="323"/>
        <v>0.43</v>
      </c>
      <c r="BY1061">
        <f t="shared" si="324"/>
        <v>0</v>
      </c>
      <c r="BZ1061" s="303">
        <f t="shared" si="325"/>
        <v>0</v>
      </c>
      <c r="CB1061" s="298">
        <v>0.6</v>
      </c>
      <c r="CC1061" s="298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35">
      <c r="A1062" s="4">
        <v>2021</v>
      </c>
      <c r="B1062" s="315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18"/>
        <v>110</v>
      </c>
      <c r="BK1062" s="135" t="str">
        <f t="shared" si="320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1"/>
        <v>0</v>
      </c>
      <c r="BV1062" s="299">
        <f t="shared" si="322"/>
        <v>1</v>
      </c>
      <c r="BW1062" s="318">
        <v>0</v>
      </c>
      <c r="BX1062" s="297">
        <f t="shared" si="323"/>
        <v>0.43</v>
      </c>
      <c r="BY1062">
        <f t="shared" si="324"/>
        <v>0</v>
      </c>
      <c r="BZ1062" s="303">
        <f t="shared" si="325"/>
        <v>0</v>
      </c>
      <c r="CB1062" s="298">
        <v>0.6</v>
      </c>
      <c r="CC1062" s="298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35">
      <c r="A1063" s="4">
        <v>2021</v>
      </c>
      <c r="B1063" s="315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18"/>
        <v>115</v>
      </c>
      <c r="BK1063" s="135" t="str">
        <f t="shared" si="320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1"/>
        <v>0</v>
      </c>
      <c r="BV1063" s="299">
        <f t="shared" si="322"/>
        <v>1</v>
      </c>
      <c r="BW1063" s="318">
        <v>0</v>
      </c>
      <c r="BX1063" s="297">
        <f t="shared" si="323"/>
        <v>0.43</v>
      </c>
      <c r="BY1063">
        <f t="shared" si="324"/>
        <v>0</v>
      </c>
      <c r="BZ1063" s="303">
        <f t="shared" si="325"/>
        <v>0</v>
      </c>
      <c r="CB1063" s="298">
        <v>0.6</v>
      </c>
      <c r="CC1063" s="298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35">
      <c r="A1064" s="4">
        <v>2021</v>
      </c>
      <c r="B1064" s="315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18"/>
        <v>115</v>
      </c>
      <c r="BK1064" s="135" t="str">
        <f t="shared" si="320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1"/>
        <v>0</v>
      </c>
      <c r="BV1064" s="299">
        <f t="shared" si="322"/>
        <v>1</v>
      </c>
      <c r="BW1064" s="318">
        <v>0</v>
      </c>
      <c r="BX1064" s="297">
        <f t="shared" si="323"/>
        <v>0.43</v>
      </c>
      <c r="BY1064">
        <f t="shared" si="324"/>
        <v>0</v>
      </c>
      <c r="BZ1064" s="303">
        <f t="shared" si="325"/>
        <v>0</v>
      </c>
      <c r="CB1064" s="298">
        <v>0.6</v>
      </c>
      <c r="CC1064" s="298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35">
      <c r="A1065" s="4">
        <v>2021</v>
      </c>
      <c r="B1065" s="315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18"/>
        <v>30</v>
      </c>
      <c r="BK1065" s="135" t="str">
        <f t="shared" si="320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1"/>
        <v>0</v>
      </c>
      <c r="BV1065" s="299">
        <f t="shared" si="322"/>
        <v>1</v>
      </c>
      <c r="BW1065" s="318">
        <v>0</v>
      </c>
      <c r="BX1065" s="297">
        <f t="shared" si="323"/>
        <v>0.43</v>
      </c>
      <c r="BY1065">
        <f t="shared" si="324"/>
        <v>0</v>
      </c>
      <c r="BZ1065" s="303">
        <f t="shared" si="325"/>
        <v>0</v>
      </c>
      <c r="CB1065" s="298">
        <v>0.6</v>
      </c>
      <c r="CC1065" s="298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35">
      <c r="A1066" s="4">
        <v>2021</v>
      </c>
      <c r="B1066" s="315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18"/>
        <v>70</v>
      </c>
      <c r="BK1066" s="135" t="str">
        <f t="shared" si="320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1"/>
        <v>0</v>
      </c>
      <c r="BV1066" s="299">
        <f t="shared" si="322"/>
        <v>1</v>
      </c>
      <c r="BW1066" s="318">
        <v>0</v>
      </c>
      <c r="BX1066" s="297">
        <f t="shared" si="323"/>
        <v>0.43</v>
      </c>
      <c r="BY1066">
        <f t="shared" si="324"/>
        <v>0</v>
      </c>
      <c r="BZ1066" s="303">
        <f t="shared" si="325"/>
        <v>0</v>
      </c>
      <c r="CB1066" s="298">
        <v>0.6</v>
      </c>
      <c r="CC1066" s="298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35">
      <c r="A1067" s="4">
        <v>2021</v>
      </c>
      <c r="B1067" s="315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18"/>
        <v>75</v>
      </c>
      <c r="BK1067" s="135" t="str">
        <f t="shared" si="320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1"/>
        <v>0</v>
      </c>
      <c r="BV1067" s="299">
        <f t="shared" si="322"/>
        <v>1</v>
      </c>
      <c r="BW1067" s="318">
        <v>0</v>
      </c>
      <c r="BX1067" s="297">
        <f t="shared" si="323"/>
        <v>0.43</v>
      </c>
      <c r="BY1067">
        <f t="shared" si="324"/>
        <v>0</v>
      </c>
      <c r="BZ1067" s="303">
        <f t="shared" si="325"/>
        <v>0</v>
      </c>
      <c r="CB1067" s="298">
        <v>0.6</v>
      </c>
      <c r="CC1067" s="298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35">
      <c r="A1068" s="4">
        <v>2021</v>
      </c>
      <c r="B1068" s="315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18"/>
        <v>75</v>
      </c>
      <c r="BK1068" s="135" t="str">
        <f t="shared" si="320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1"/>
        <v>0</v>
      </c>
      <c r="BV1068" s="299">
        <f t="shared" si="322"/>
        <v>1</v>
      </c>
      <c r="BW1068" s="318">
        <v>0</v>
      </c>
      <c r="BX1068" s="297">
        <f t="shared" si="323"/>
        <v>0.43</v>
      </c>
      <c r="BY1068">
        <f t="shared" si="324"/>
        <v>0</v>
      </c>
      <c r="BZ1068" s="303">
        <f t="shared" si="325"/>
        <v>0</v>
      </c>
      <c r="CB1068" s="298">
        <v>0.6</v>
      </c>
      <c r="CC1068" s="298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35">
      <c r="A1069" s="4">
        <v>2021</v>
      </c>
      <c r="B1069" s="315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18"/>
        <v>80</v>
      </c>
      <c r="BK1069" s="135" t="str">
        <f t="shared" si="320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1"/>
        <v>0</v>
      </c>
      <c r="BV1069" s="299">
        <f t="shared" si="322"/>
        <v>1</v>
      </c>
      <c r="BW1069" s="318">
        <v>0</v>
      </c>
      <c r="BX1069" s="297">
        <f t="shared" si="323"/>
        <v>0.43</v>
      </c>
      <c r="BY1069">
        <f t="shared" si="324"/>
        <v>0</v>
      </c>
      <c r="BZ1069" s="303">
        <f t="shared" si="325"/>
        <v>0</v>
      </c>
      <c r="CB1069" s="298">
        <v>0.6</v>
      </c>
      <c r="CC1069" s="298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35">
      <c r="A1070" s="4">
        <v>2021</v>
      </c>
      <c r="B1070" s="315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18"/>
        <v>85</v>
      </c>
      <c r="BK1070" s="135" t="str">
        <f t="shared" si="320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1"/>
        <v>0</v>
      </c>
      <c r="BV1070" s="299">
        <f t="shared" si="322"/>
        <v>1</v>
      </c>
      <c r="BW1070" s="318">
        <v>0</v>
      </c>
      <c r="BX1070" s="297">
        <f t="shared" si="323"/>
        <v>0.43</v>
      </c>
      <c r="BY1070">
        <f t="shared" si="324"/>
        <v>0</v>
      </c>
      <c r="BZ1070" s="303">
        <f t="shared" si="325"/>
        <v>0</v>
      </c>
      <c r="CB1070" s="298">
        <v>0.6</v>
      </c>
      <c r="CC1070" s="298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35">
      <c r="A1071" s="4">
        <v>2021</v>
      </c>
      <c r="B1071" s="315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18"/>
        <v>90</v>
      </c>
      <c r="BK1071" s="135" t="str">
        <f t="shared" si="320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1"/>
        <v>0</v>
      </c>
      <c r="BV1071" s="299">
        <f t="shared" si="322"/>
        <v>1</v>
      </c>
      <c r="BW1071" s="318">
        <v>0</v>
      </c>
      <c r="BX1071" s="297">
        <f t="shared" si="323"/>
        <v>0.43</v>
      </c>
      <c r="BY1071">
        <f t="shared" si="324"/>
        <v>0</v>
      </c>
      <c r="BZ1071" s="303">
        <f t="shared" si="325"/>
        <v>0</v>
      </c>
      <c r="CB1071" s="298">
        <v>0.6</v>
      </c>
      <c r="CC1071" s="298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35">
      <c r="A1072" s="4">
        <v>2021</v>
      </c>
      <c r="B1072" s="315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18"/>
        <v>95</v>
      </c>
      <c r="BK1072" s="135" t="str">
        <f t="shared" si="320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1"/>
        <v>0</v>
      </c>
      <c r="BV1072" s="299">
        <f t="shared" si="322"/>
        <v>1</v>
      </c>
      <c r="BW1072" s="318">
        <v>0</v>
      </c>
      <c r="BX1072" s="297">
        <f t="shared" si="323"/>
        <v>0.43</v>
      </c>
      <c r="BY1072">
        <f t="shared" si="324"/>
        <v>0</v>
      </c>
      <c r="BZ1072" s="303">
        <f t="shared" si="325"/>
        <v>0</v>
      </c>
      <c r="CB1072" s="298">
        <v>0.6</v>
      </c>
      <c r="CC1072" s="298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35">
      <c r="A1073" s="4">
        <v>2021</v>
      </c>
      <c r="B1073" s="315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18"/>
        <v>95</v>
      </c>
      <c r="BK1073" s="135" t="str">
        <f t="shared" si="320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1"/>
        <v>0</v>
      </c>
      <c r="BV1073" s="299">
        <f t="shared" si="322"/>
        <v>1</v>
      </c>
      <c r="BW1073" s="318">
        <v>0</v>
      </c>
      <c r="BX1073" s="297">
        <f t="shared" si="323"/>
        <v>0.43</v>
      </c>
      <c r="BY1073">
        <f t="shared" si="324"/>
        <v>0</v>
      </c>
      <c r="BZ1073" s="303">
        <f t="shared" si="325"/>
        <v>0</v>
      </c>
      <c r="CB1073" s="298">
        <v>0.6</v>
      </c>
      <c r="CC1073" s="298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35">
      <c r="A1074" s="4">
        <v>2021</v>
      </c>
      <c r="B1074" s="315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18"/>
        <v>100</v>
      </c>
      <c r="BK1074" s="135" t="str">
        <f t="shared" si="320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1"/>
        <v>0</v>
      </c>
      <c r="BV1074" s="299">
        <f t="shared" si="322"/>
        <v>1</v>
      </c>
      <c r="BW1074" s="318">
        <v>0</v>
      </c>
      <c r="BX1074" s="297">
        <f t="shared" si="323"/>
        <v>0.43</v>
      </c>
      <c r="BY1074">
        <f t="shared" si="324"/>
        <v>0</v>
      </c>
      <c r="BZ1074" s="303">
        <f t="shared" si="325"/>
        <v>0</v>
      </c>
      <c r="CB1074" s="298">
        <v>0.6</v>
      </c>
      <c r="CC1074" s="298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35">
      <c r="A1075" s="4">
        <v>2021</v>
      </c>
      <c r="B1075" s="315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18"/>
        <v>105</v>
      </c>
      <c r="BK1075" s="135" t="str">
        <f t="shared" si="320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1"/>
        <v>0</v>
      </c>
      <c r="BV1075" s="299">
        <f t="shared" si="322"/>
        <v>1</v>
      </c>
      <c r="BW1075" s="318">
        <v>0</v>
      </c>
      <c r="BX1075" s="297">
        <f t="shared" si="323"/>
        <v>0.43</v>
      </c>
      <c r="BY1075">
        <f t="shared" si="324"/>
        <v>0</v>
      </c>
      <c r="BZ1075" s="303">
        <f t="shared" si="325"/>
        <v>0</v>
      </c>
      <c r="CB1075" s="298">
        <v>0.6</v>
      </c>
      <c r="CC1075" s="298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35">
      <c r="A1076" s="4">
        <v>2021</v>
      </c>
      <c r="B1076" s="315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18"/>
        <v>110</v>
      </c>
      <c r="BK1076" s="135" t="str">
        <f t="shared" si="320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1"/>
        <v>0</v>
      </c>
      <c r="BV1076" s="299">
        <f t="shared" si="322"/>
        <v>1</v>
      </c>
      <c r="BW1076" s="318">
        <v>0</v>
      </c>
      <c r="BX1076" s="297">
        <f t="shared" si="323"/>
        <v>0.43</v>
      </c>
      <c r="BY1076">
        <f t="shared" si="324"/>
        <v>0</v>
      </c>
      <c r="BZ1076" s="303">
        <f t="shared" si="325"/>
        <v>0</v>
      </c>
      <c r="CB1076" s="298">
        <v>0.6</v>
      </c>
      <c r="CC1076" s="298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35">
      <c r="A1077" s="4">
        <v>2021</v>
      </c>
      <c r="B1077" s="315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18"/>
        <v>115</v>
      </c>
      <c r="BK1077" s="135" t="str">
        <f t="shared" si="320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1"/>
        <v>0</v>
      </c>
      <c r="BV1077" s="299">
        <f t="shared" si="322"/>
        <v>1</v>
      </c>
      <c r="BW1077" s="318">
        <v>0</v>
      </c>
      <c r="BX1077" s="297">
        <f t="shared" si="323"/>
        <v>0.43</v>
      </c>
      <c r="BY1077">
        <f t="shared" si="324"/>
        <v>0</v>
      </c>
      <c r="BZ1077" s="303">
        <f t="shared" si="325"/>
        <v>0</v>
      </c>
      <c r="CB1077" s="298">
        <v>0.6</v>
      </c>
      <c r="CC1077" s="298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35">
      <c r="A1078" s="4">
        <v>2021</v>
      </c>
      <c r="B1078" s="315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18"/>
        <v>115</v>
      </c>
      <c r="BK1078" s="135" t="str">
        <f t="shared" si="320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1"/>
        <v>0</v>
      </c>
      <c r="BV1078" s="299">
        <f t="shared" si="322"/>
        <v>1</v>
      </c>
      <c r="BW1078" s="318">
        <v>0</v>
      </c>
      <c r="BX1078" s="297">
        <f t="shared" si="323"/>
        <v>0.43</v>
      </c>
      <c r="BY1078">
        <f t="shared" si="324"/>
        <v>0</v>
      </c>
      <c r="BZ1078" s="303">
        <f t="shared" si="325"/>
        <v>0</v>
      </c>
      <c r="CB1078" s="298">
        <v>0.6</v>
      </c>
      <c r="CC1078" s="298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35">
      <c r="A1079" s="4">
        <v>2021</v>
      </c>
      <c r="B1079" s="315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18"/>
        <v>120</v>
      </c>
      <c r="BK1079" s="135" t="str">
        <f t="shared" si="320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1"/>
        <v>0</v>
      </c>
      <c r="BV1079" s="299">
        <f t="shared" si="322"/>
        <v>1</v>
      </c>
      <c r="BW1079" s="318">
        <v>0</v>
      </c>
      <c r="BX1079" s="297">
        <f t="shared" si="323"/>
        <v>0.43</v>
      </c>
      <c r="BY1079">
        <f t="shared" si="324"/>
        <v>0</v>
      </c>
      <c r="BZ1079" s="303">
        <f t="shared" si="325"/>
        <v>0</v>
      </c>
      <c r="CB1079" s="298">
        <v>0.6</v>
      </c>
      <c r="CC1079" s="298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35">
      <c r="A1080" s="4">
        <v>2021</v>
      </c>
      <c r="B1080" s="315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18"/>
        <v>125</v>
      </c>
      <c r="BK1080" s="135" t="str">
        <f t="shared" si="320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1"/>
        <v>0</v>
      </c>
      <c r="BV1080" s="299">
        <f t="shared" si="322"/>
        <v>1</v>
      </c>
      <c r="BW1080" s="318">
        <v>0</v>
      </c>
      <c r="BX1080" s="297">
        <f t="shared" si="323"/>
        <v>0.43</v>
      </c>
      <c r="BY1080">
        <f t="shared" si="324"/>
        <v>0</v>
      </c>
      <c r="BZ1080" s="303">
        <f t="shared" si="325"/>
        <v>0</v>
      </c>
      <c r="CB1080" s="298">
        <v>0.6</v>
      </c>
      <c r="CC1080" s="298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35">
      <c r="A1081" s="4">
        <v>2021</v>
      </c>
      <c r="B1081" s="315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18"/>
        <v>130</v>
      </c>
      <c r="BK1081" s="135" t="str">
        <f t="shared" si="320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1"/>
        <v>0</v>
      </c>
      <c r="BV1081" s="299">
        <f t="shared" si="322"/>
        <v>1</v>
      </c>
      <c r="BW1081" s="318">
        <v>0</v>
      </c>
      <c r="BX1081" s="297">
        <f t="shared" si="323"/>
        <v>0.43</v>
      </c>
      <c r="BY1081">
        <f t="shared" si="324"/>
        <v>0</v>
      </c>
      <c r="BZ1081" s="303">
        <f t="shared" si="325"/>
        <v>0</v>
      </c>
      <c r="CB1081" s="298">
        <v>0.6</v>
      </c>
      <c r="CC1081" s="298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35">
      <c r="A1082" s="4">
        <v>2021</v>
      </c>
      <c r="B1082" s="315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18"/>
        <v>135</v>
      </c>
      <c r="BK1082" s="135" t="str">
        <f t="shared" si="320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1"/>
        <v>0</v>
      </c>
      <c r="BV1082" s="299">
        <f t="shared" si="322"/>
        <v>1</v>
      </c>
      <c r="BW1082" s="318">
        <v>0</v>
      </c>
      <c r="BX1082" s="297">
        <f t="shared" si="323"/>
        <v>0.43</v>
      </c>
      <c r="BY1082">
        <f t="shared" si="324"/>
        <v>0</v>
      </c>
      <c r="BZ1082" s="303">
        <f t="shared" si="325"/>
        <v>0</v>
      </c>
      <c r="CB1082" s="298">
        <v>0.6</v>
      </c>
      <c r="CC1082" s="298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35">
      <c r="A1083" s="4">
        <v>2021</v>
      </c>
      <c r="B1083" s="315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18"/>
        <v>135</v>
      </c>
      <c r="BK1083" s="135" t="str">
        <f t="shared" si="320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1"/>
        <v>0</v>
      </c>
      <c r="BV1083" s="299">
        <f t="shared" si="322"/>
        <v>1</v>
      </c>
      <c r="BW1083" s="318">
        <v>0</v>
      </c>
      <c r="BX1083" s="297">
        <f t="shared" si="323"/>
        <v>0.43</v>
      </c>
      <c r="BY1083">
        <f t="shared" si="324"/>
        <v>0</v>
      </c>
      <c r="BZ1083" s="303">
        <f t="shared" si="325"/>
        <v>0</v>
      </c>
      <c r="CB1083" s="298">
        <v>0.6</v>
      </c>
      <c r="CC1083" s="298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35">
      <c r="A1084" s="4">
        <v>2021</v>
      </c>
      <c r="B1084" s="315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18"/>
        <v>140</v>
      </c>
      <c r="BK1084" s="135" t="str">
        <f t="shared" si="320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1"/>
        <v>0</v>
      </c>
      <c r="BV1084" s="299">
        <f t="shared" si="322"/>
        <v>1</v>
      </c>
      <c r="BW1084" s="318">
        <v>0</v>
      </c>
      <c r="BX1084" s="297">
        <f t="shared" si="323"/>
        <v>0.43</v>
      </c>
      <c r="BY1084">
        <f t="shared" si="324"/>
        <v>0</v>
      </c>
      <c r="BZ1084" s="303">
        <f t="shared" si="325"/>
        <v>0</v>
      </c>
      <c r="CB1084" s="298">
        <v>0.6</v>
      </c>
      <c r="CC1084" s="298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35">
      <c r="A1085" s="4">
        <v>2021</v>
      </c>
      <c r="B1085" s="315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18"/>
        <v>145</v>
      </c>
      <c r="BK1085" s="135" t="str">
        <f t="shared" si="320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1"/>
        <v>0</v>
      </c>
      <c r="BV1085" s="299">
        <f t="shared" si="322"/>
        <v>1</v>
      </c>
      <c r="BW1085" s="318">
        <v>0</v>
      </c>
      <c r="BX1085" s="297">
        <f t="shared" si="323"/>
        <v>0.43</v>
      </c>
      <c r="BY1085">
        <f t="shared" si="324"/>
        <v>0</v>
      </c>
      <c r="BZ1085" s="303">
        <f t="shared" si="325"/>
        <v>0</v>
      </c>
      <c r="CB1085" s="298">
        <v>0.6</v>
      </c>
      <c r="CC1085" s="298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35">
      <c r="A1086" s="4">
        <v>2021</v>
      </c>
      <c r="B1086" s="315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18"/>
        <v>150</v>
      </c>
      <c r="BK1086" s="135" t="str">
        <f t="shared" si="320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1"/>
        <v>0</v>
      </c>
      <c r="BV1086" s="299">
        <f t="shared" si="322"/>
        <v>1</v>
      </c>
      <c r="BW1086" s="318">
        <v>0</v>
      </c>
      <c r="BX1086" s="297">
        <f t="shared" si="323"/>
        <v>0.43</v>
      </c>
      <c r="BY1086">
        <f t="shared" si="324"/>
        <v>0</v>
      </c>
      <c r="BZ1086" s="303">
        <f t="shared" si="325"/>
        <v>0</v>
      </c>
      <c r="CB1086" s="298">
        <v>0.6</v>
      </c>
      <c r="CC1086" s="298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35">
      <c r="A1087" s="4">
        <v>2021</v>
      </c>
      <c r="B1087" s="315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18"/>
        <v>150</v>
      </c>
      <c r="BK1087" s="135" t="str">
        <f t="shared" si="320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1"/>
        <v>0</v>
      </c>
      <c r="BV1087" s="299">
        <f t="shared" si="322"/>
        <v>1</v>
      </c>
      <c r="BW1087" s="318">
        <v>0</v>
      </c>
      <c r="BX1087" s="297">
        <f t="shared" si="323"/>
        <v>0.43</v>
      </c>
      <c r="BY1087">
        <f t="shared" si="324"/>
        <v>0</v>
      </c>
      <c r="BZ1087" s="303">
        <f t="shared" si="325"/>
        <v>0</v>
      </c>
      <c r="CB1087" s="298">
        <v>0.6</v>
      </c>
      <c r="CC1087" s="298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35">
      <c r="A1088" s="4">
        <v>2021</v>
      </c>
      <c r="B1088" s="315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18"/>
        <v>155</v>
      </c>
      <c r="BK1088" s="135" t="str">
        <f t="shared" si="320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1"/>
        <v>0</v>
      </c>
      <c r="BV1088" s="299">
        <f t="shared" si="322"/>
        <v>1</v>
      </c>
      <c r="BW1088" s="318">
        <v>0</v>
      </c>
      <c r="BX1088" s="297">
        <f t="shared" si="323"/>
        <v>0.43</v>
      </c>
      <c r="BY1088">
        <f t="shared" si="324"/>
        <v>0</v>
      </c>
      <c r="BZ1088" s="303">
        <f t="shared" si="325"/>
        <v>0</v>
      </c>
      <c r="CB1088" s="298">
        <v>0.6</v>
      </c>
      <c r="CC1088" s="298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35">
      <c r="A1089" s="4">
        <v>2021</v>
      </c>
      <c r="B1089" s="315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18"/>
        <v>160</v>
      </c>
      <c r="BK1089" s="135" t="str">
        <f t="shared" si="320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1"/>
        <v>0</v>
      </c>
      <c r="BV1089" s="299">
        <f t="shared" si="322"/>
        <v>1</v>
      </c>
      <c r="BW1089" s="318">
        <v>0</v>
      </c>
      <c r="BX1089" s="297">
        <f t="shared" si="323"/>
        <v>0.43</v>
      </c>
      <c r="BY1089">
        <f t="shared" si="324"/>
        <v>0</v>
      </c>
      <c r="BZ1089" s="303">
        <f t="shared" si="325"/>
        <v>0</v>
      </c>
      <c r="CB1089" s="298">
        <v>0.6</v>
      </c>
      <c r="CC1089" s="298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35">
      <c r="A1090" s="4">
        <v>2021</v>
      </c>
      <c r="B1090" s="315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18"/>
        <v>160</v>
      </c>
      <c r="BK1090" s="135" t="str">
        <f t="shared" si="320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1"/>
        <v>0</v>
      </c>
      <c r="BV1090" s="299">
        <f t="shared" si="322"/>
        <v>1</v>
      </c>
      <c r="BW1090" s="318">
        <v>0</v>
      </c>
      <c r="BX1090" s="297">
        <f t="shared" si="323"/>
        <v>0.43</v>
      </c>
      <c r="BY1090">
        <f t="shared" si="324"/>
        <v>0</v>
      </c>
      <c r="BZ1090" s="303">
        <f t="shared" si="325"/>
        <v>0</v>
      </c>
      <c r="CB1090" s="298">
        <v>0.6</v>
      </c>
      <c r="CC1090" s="298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35">
      <c r="A1091" s="4">
        <v>2021</v>
      </c>
      <c r="B1091" s="315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38">+AC1091</f>
        <v>165</v>
      </c>
      <c r="BK1091" s="135" t="str">
        <f t="shared" si="320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1"/>
        <v>0</v>
      </c>
      <c r="BV1091" s="299">
        <f t="shared" si="322"/>
        <v>1</v>
      </c>
      <c r="BW1091" s="318">
        <v>0</v>
      </c>
      <c r="BX1091" s="297">
        <f t="shared" si="323"/>
        <v>0.43</v>
      </c>
      <c r="BY1091">
        <f t="shared" si="324"/>
        <v>0</v>
      </c>
      <c r="BZ1091" s="303">
        <f t="shared" si="325"/>
        <v>0</v>
      </c>
      <c r="CB1091" s="298">
        <v>0.6</v>
      </c>
      <c r="CC1091" s="298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35">
      <c r="A1092" s="4">
        <v>2021</v>
      </c>
      <c r="B1092" s="315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38"/>
        <v>170</v>
      </c>
      <c r="BK1092" s="135" t="str">
        <f t="shared" ref="BK1092:BK1155" si="340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1">IF(BT1092="Résineux",0%,100%)</f>
        <v>0</v>
      </c>
      <c r="BV1092" s="299">
        <f t="shared" ref="BV1092:BV1155" si="342">+IF(BT1092="Résineux",100%,0%)</f>
        <v>1</v>
      </c>
      <c r="BW1092" s="318">
        <v>0</v>
      </c>
      <c r="BX1092" s="297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303">
        <f t="shared" ref="BZ1092:BZ1155" si="345">+IF(BJ1092&gt;=31,0,BY1092+BZ1091)</f>
        <v>0</v>
      </c>
      <c r="CB1092" s="298">
        <v>0.6</v>
      </c>
      <c r="CC1092" s="298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35">
      <c r="A1093" s="4">
        <v>2021</v>
      </c>
      <c r="B1093" s="315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38"/>
        <v>170</v>
      </c>
      <c r="BK1093" s="135" t="str">
        <f t="shared" si="340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1"/>
        <v>0</v>
      </c>
      <c r="BV1093" s="299">
        <f t="shared" si="342"/>
        <v>1</v>
      </c>
      <c r="BW1093" s="318">
        <v>0</v>
      </c>
      <c r="BX1093" s="297">
        <f t="shared" si="343"/>
        <v>0.43</v>
      </c>
      <c r="BY1093">
        <f t="shared" si="344"/>
        <v>0</v>
      </c>
      <c r="BZ1093" s="303">
        <f t="shared" si="345"/>
        <v>0</v>
      </c>
      <c r="CB1093" s="298">
        <v>0.6</v>
      </c>
      <c r="CC1093" s="298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35">
      <c r="A1094" s="4">
        <v>2021</v>
      </c>
      <c r="B1094" s="315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38"/>
        <v>30</v>
      </c>
      <c r="BK1094" s="135" t="str">
        <f t="shared" si="340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1"/>
        <v>0</v>
      </c>
      <c r="BV1094" s="299">
        <f t="shared" si="342"/>
        <v>1</v>
      </c>
      <c r="BW1094" s="318">
        <v>0</v>
      </c>
      <c r="BX1094" s="297">
        <f t="shared" si="343"/>
        <v>0.43</v>
      </c>
      <c r="BY1094">
        <f t="shared" si="344"/>
        <v>0</v>
      </c>
      <c r="BZ1094" s="303">
        <f t="shared" si="345"/>
        <v>0</v>
      </c>
      <c r="CB1094" s="298">
        <v>0.6</v>
      </c>
      <c r="CC1094" s="298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35">
      <c r="A1095" s="4">
        <v>2021</v>
      </c>
      <c r="B1095" s="315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38"/>
        <v>40</v>
      </c>
      <c r="BK1095" s="135" t="str">
        <f t="shared" si="340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1"/>
        <v>0</v>
      </c>
      <c r="BV1095" s="299">
        <f t="shared" si="342"/>
        <v>1</v>
      </c>
      <c r="BW1095" s="318">
        <v>0</v>
      </c>
      <c r="BX1095" s="297">
        <f t="shared" si="343"/>
        <v>0.43</v>
      </c>
      <c r="BY1095">
        <f t="shared" si="344"/>
        <v>0</v>
      </c>
      <c r="BZ1095" s="303">
        <f t="shared" si="345"/>
        <v>0</v>
      </c>
      <c r="CB1095" s="298">
        <v>0.6</v>
      </c>
      <c r="CC1095" s="298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35">
      <c r="A1096" s="4">
        <v>2021</v>
      </c>
      <c r="B1096" s="315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38"/>
        <v>45</v>
      </c>
      <c r="BK1096" s="135" t="str">
        <f t="shared" si="340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1"/>
        <v>0</v>
      </c>
      <c r="BV1096" s="299">
        <f t="shared" si="342"/>
        <v>1</v>
      </c>
      <c r="BW1096" s="318">
        <v>0</v>
      </c>
      <c r="BX1096" s="297">
        <f t="shared" si="343"/>
        <v>0.43</v>
      </c>
      <c r="BY1096">
        <f t="shared" si="344"/>
        <v>0</v>
      </c>
      <c r="BZ1096" s="303">
        <f t="shared" si="345"/>
        <v>0</v>
      </c>
      <c r="CB1096" s="298">
        <v>0.6</v>
      </c>
      <c r="CC1096" s="298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35">
      <c r="A1097" s="4">
        <v>2021</v>
      </c>
      <c r="B1097" s="315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38"/>
        <v>50</v>
      </c>
      <c r="BK1097" s="135" t="str">
        <f t="shared" si="340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1"/>
        <v>0</v>
      </c>
      <c r="BV1097" s="299">
        <f t="shared" si="342"/>
        <v>1</v>
      </c>
      <c r="BW1097" s="318">
        <v>0</v>
      </c>
      <c r="BX1097" s="297">
        <f t="shared" si="343"/>
        <v>0.43</v>
      </c>
      <c r="BY1097">
        <f t="shared" si="344"/>
        <v>0</v>
      </c>
      <c r="BZ1097" s="303">
        <f t="shared" si="345"/>
        <v>0</v>
      </c>
      <c r="CB1097" s="298">
        <v>0.6</v>
      </c>
      <c r="CC1097" s="298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35">
      <c r="A1098" s="4">
        <v>2021</v>
      </c>
      <c r="B1098" s="315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38"/>
        <v>50</v>
      </c>
      <c r="BK1098" s="135" t="str">
        <f t="shared" si="340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1"/>
        <v>0</v>
      </c>
      <c r="BV1098" s="299">
        <f t="shared" si="342"/>
        <v>1</v>
      </c>
      <c r="BW1098" s="318">
        <v>0</v>
      </c>
      <c r="BX1098" s="297">
        <f t="shared" si="343"/>
        <v>0.43</v>
      </c>
      <c r="BY1098">
        <f t="shared" si="344"/>
        <v>0</v>
      </c>
      <c r="BZ1098" s="303">
        <f t="shared" si="345"/>
        <v>0</v>
      </c>
      <c r="CB1098" s="298">
        <v>0.6</v>
      </c>
      <c r="CC1098" s="298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35">
      <c r="A1099" s="4">
        <v>2021</v>
      </c>
      <c r="B1099" s="315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38"/>
        <v>55</v>
      </c>
      <c r="BK1099" s="135" t="str">
        <f t="shared" si="340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1"/>
        <v>0</v>
      </c>
      <c r="BV1099" s="299">
        <f t="shared" si="342"/>
        <v>1</v>
      </c>
      <c r="BW1099" s="318">
        <v>0</v>
      </c>
      <c r="BX1099" s="297">
        <f t="shared" si="343"/>
        <v>0.43</v>
      </c>
      <c r="BY1099">
        <f t="shared" si="344"/>
        <v>0</v>
      </c>
      <c r="BZ1099" s="303">
        <f t="shared" si="345"/>
        <v>0</v>
      </c>
      <c r="CB1099" s="298">
        <v>0.6</v>
      </c>
      <c r="CC1099" s="298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35">
      <c r="A1100" s="4">
        <v>2021</v>
      </c>
      <c r="B1100" s="315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38"/>
        <v>60</v>
      </c>
      <c r="BK1100" s="135" t="str">
        <f t="shared" si="340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1"/>
        <v>0</v>
      </c>
      <c r="BV1100" s="299">
        <f t="shared" si="342"/>
        <v>1</v>
      </c>
      <c r="BW1100" s="318">
        <v>0</v>
      </c>
      <c r="BX1100" s="297">
        <f t="shared" si="343"/>
        <v>0.43</v>
      </c>
      <c r="BY1100">
        <f t="shared" si="344"/>
        <v>0</v>
      </c>
      <c r="BZ1100" s="303">
        <f t="shared" si="345"/>
        <v>0</v>
      </c>
      <c r="CB1100" s="298">
        <v>0.6</v>
      </c>
      <c r="CC1100" s="298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35">
      <c r="A1101" s="4">
        <v>2021</v>
      </c>
      <c r="B1101" s="315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38"/>
        <v>60</v>
      </c>
      <c r="BK1101" s="135" t="str">
        <f t="shared" si="340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1"/>
        <v>0</v>
      </c>
      <c r="BV1101" s="299">
        <f t="shared" si="342"/>
        <v>1</v>
      </c>
      <c r="BW1101" s="318">
        <v>0</v>
      </c>
      <c r="BX1101" s="297">
        <f t="shared" si="343"/>
        <v>0.43</v>
      </c>
      <c r="BY1101">
        <f t="shared" si="344"/>
        <v>0</v>
      </c>
      <c r="BZ1101" s="303">
        <f t="shared" si="345"/>
        <v>0</v>
      </c>
      <c r="CB1101" s="298">
        <v>0.6</v>
      </c>
      <c r="CC1101" s="298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35">
      <c r="A1102" s="4">
        <v>2021</v>
      </c>
      <c r="B1102" s="315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38"/>
        <v>65</v>
      </c>
      <c r="BK1102" s="135" t="str">
        <f t="shared" si="340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1"/>
        <v>0</v>
      </c>
      <c r="BV1102" s="299">
        <f t="shared" si="342"/>
        <v>1</v>
      </c>
      <c r="BW1102" s="318">
        <v>0</v>
      </c>
      <c r="BX1102" s="297">
        <f t="shared" si="343"/>
        <v>0.43</v>
      </c>
      <c r="BY1102">
        <f t="shared" si="344"/>
        <v>0</v>
      </c>
      <c r="BZ1102" s="303">
        <f t="shared" si="345"/>
        <v>0</v>
      </c>
      <c r="CB1102" s="298">
        <v>0.6</v>
      </c>
      <c r="CC1102" s="298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35">
      <c r="A1103" s="4">
        <v>2021</v>
      </c>
      <c r="B1103" s="315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38"/>
        <v>70</v>
      </c>
      <c r="BK1103" s="135" t="str">
        <f t="shared" si="340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1"/>
        <v>0</v>
      </c>
      <c r="BV1103" s="299">
        <f t="shared" si="342"/>
        <v>1</v>
      </c>
      <c r="BW1103" s="318">
        <v>0</v>
      </c>
      <c r="BX1103" s="297">
        <f t="shared" si="343"/>
        <v>0.43</v>
      </c>
      <c r="BY1103">
        <f t="shared" si="344"/>
        <v>0</v>
      </c>
      <c r="BZ1103" s="303">
        <f t="shared" si="345"/>
        <v>0</v>
      </c>
      <c r="CB1103" s="298">
        <v>0.6</v>
      </c>
      <c r="CC1103" s="298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35">
      <c r="A1104" s="4">
        <v>2021</v>
      </c>
      <c r="B1104" s="315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38"/>
        <v>70</v>
      </c>
      <c r="BK1104" s="135" t="str">
        <f t="shared" si="340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1"/>
        <v>0</v>
      </c>
      <c r="BV1104" s="299">
        <f t="shared" si="342"/>
        <v>1</v>
      </c>
      <c r="BW1104" s="318">
        <v>0</v>
      </c>
      <c r="BX1104" s="297">
        <f t="shared" si="343"/>
        <v>0.43</v>
      </c>
      <c r="BY1104">
        <f t="shared" si="344"/>
        <v>0</v>
      </c>
      <c r="BZ1104" s="303">
        <f t="shared" si="345"/>
        <v>0</v>
      </c>
      <c r="CB1104" s="298">
        <v>0.6</v>
      </c>
      <c r="CC1104" s="298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35">
      <c r="A1105" s="4">
        <v>2021</v>
      </c>
      <c r="B1105" s="315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38"/>
        <v>75</v>
      </c>
      <c r="BK1105" s="135" t="str">
        <f t="shared" si="340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1"/>
        <v>0</v>
      </c>
      <c r="BV1105" s="299">
        <f t="shared" si="342"/>
        <v>1</v>
      </c>
      <c r="BW1105" s="318">
        <v>0</v>
      </c>
      <c r="BX1105" s="297">
        <f t="shared" si="343"/>
        <v>0.43</v>
      </c>
      <c r="BY1105">
        <f t="shared" si="344"/>
        <v>0</v>
      </c>
      <c r="BZ1105" s="303">
        <f t="shared" si="345"/>
        <v>0</v>
      </c>
      <c r="CB1105" s="298">
        <v>0.6</v>
      </c>
      <c r="CC1105" s="298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35">
      <c r="A1106" s="4">
        <v>2021</v>
      </c>
      <c r="B1106" s="315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38"/>
        <v>80</v>
      </c>
      <c r="BK1106" s="135" t="str">
        <f t="shared" si="340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1"/>
        <v>0</v>
      </c>
      <c r="BV1106" s="299">
        <f t="shared" si="342"/>
        <v>1</v>
      </c>
      <c r="BW1106" s="318">
        <v>0</v>
      </c>
      <c r="BX1106" s="297">
        <f t="shared" si="343"/>
        <v>0.43</v>
      </c>
      <c r="BY1106">
        <f t="shared" si="344"/>
        <v>0</v>
      </c>
      <c r="BZ1106" s="303">
        <f t="shared" si="345"/>
        <v>0</v>
      </c>
      <c r="CB1106" s="298">
        <v>0.6</v>
      </c>
      <c r="CC1106" s="298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35">
      <c r="A1107" s="4">
        <v>2021</v>
      </c>
      <c r="B1107" s="315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38"/>
        <v>80</v>
      </c>
      <c r="BK1107" s="135" t="str">
        <f t="shared" si="340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1"/>
        <v>0</v>
      </c>
      <c r="BV1107" s="299">
        <f t="shared" si="342"/>
        <v>1</v>
      </c>
      <c r="BW1107" s="318">
        <v>0</v>
      </c>
      <c r="BX1107" s="297">
        <f t="shared" si="343"/>
        <v>0.43</v>
      </c>
      <c r="BY1107">
        <f t="shared" si="344"/>
        <v>0</v>
      </c>
      <c r="BZ1107" s="303">
        <f t="shared" si="345"/>
        <v>0</v>
      </c>
      <c r="CB1107" s="298">
        <v>0.6</v>
      </c>
      <c r="CC1107" s="298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35">
      <c r="A1108" s="4">
        <v>2021</v>
      </c>
      <c r="B1108" s="315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38"/>
        <v>85</v>
      </c>
      <c r="BK1108" s="135" t="str">
        <f t="shared" si="340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1"/>
        <v>0</v>
      </c>
      <c r="BV1108" s="299">
        <f t="shared" si="342"/>
        <v>1</v>
      </c>
      <c r="BW1108" s="318">
        <v>0</v>
      </c>
      <c r="BX1108" s="297">
        <f t="shared" si="343"/>
        <v>0.43</v>
      </c>
      <c r="BY1108">
        <f t="shared" si="344"/>
        <v>0</v>
      </c>
      <c r="BZ1108" s="303">
        <f t="shared" si="345"/>
        <v>0</v>
      </c>
      <c r="CB1108" s="298">
        <v>0.6</v>
      </c>
      <c r="CC1108" s="298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35">
      <c r="A1109" s="4">
        <v>2021</v>
      </c>
      <c r="B1109" s="315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38"/>
        <v>90</v>
      </c>
      <c r="BK1109" s="135" t="str">
        <f t="shared" si="340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1"/>
        <v>0</v>
      </c>
      <c r="BV1109" s="299">
        <f t="shared" si="342"/>
        <v>1</v>
      </c>
      <c r="BW1109" s="318">
        <v>0</v>
      </c>
      <c r="BX1109" s="297">
        <f t="shared" si="343"/>
        <v>0.43</v>
      </c>
      <c r="BY1109">
        <f t="shared" si="344"/>
        <v>0</v>
      </c>
      <c r="BZ1109" s="303">
        <f t="shared" si="345"/>
        <v>0</v>
      </c>
      <c r="CB1109" s="298">
        <v>0.6</v>
      </c>
      <c r="CC1109" s="298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35">
      <c r="A1110" s="4">
        <v>2021</v>
      </c>
      <c r="B1110" s="315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38"/>
        <v>90</v>
      </c>
      <c r="BK1110" s="135" t="str">
        <f t="shared" si="340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1"/>
        <v>0</v>
      </c>
      <c r="BV1110" s="299">
        <f t="shared" si="342"/>
        <v>1</v>
      </c>
      <c r="BW1110" s="318">
        <v>0</v>
      </c>
      <c r="BX1110" s="297">
        <f t="shared" si="343"/>
        <v>0.43</v>
      </c>
      <c r="BY1110">
        <f t="shared" si="344"/>
        <v>0</v>
      </c>
      <c r="BZ1110" s="303">
        <f t="shared" si="345"/>
        <v>0</v>
      </c>
      <c r="CB1110" s="298">
        <v>0.6</v>
      </c>
      <c r="CC1110" s="298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35">
      <c r="A1111" s="4">
        <v>2021</v>
      </c>
      <c r="B1111" s="315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38"/>
        <v>95</v>
      </c>
      <c r="BK1111" s="135" t="str">
        <f t="shared" si="340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1"/>
        <v>0</v>
      </c>
      <c r="BV1111" s="299">
        <f t="shared" si="342"/>
        <v>1</v>
      </c>
      <c r="BW1111" s="318">
        <v>0</v>
      </c>
      <c r="BX1111" s="297">
        <f t="shared" si="343"/>
        <v>0.43</v>
      </c>
      <c r="BY1111">
        <f t="shared" si="344"/>
        <v>0</v>
      </c>
      <c r="BZ1111" s="303">
        <f t="shared" si="345"/>
        <v>0</v>
      </c>
      <c r="CB1111" s="298">
        <v>0.6</v>
      </c>
      <c r="CC1111" s="298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35">
      <c r="A1112" s="4">
        <v>2021</v>
      </c>
      <c r="B1112" s="315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38"/>
        <v>100</v>
      </c>
      <c r="BK1112" s="135" t="str">
        <f t="shared" si="340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1"/>
        <v>0</v>
      </c>
      <c r="BV1112" s="299">
        <f t="shared" si="342"/>
        <v>1</v>
      </c>
      <c r="BW1112" s="318">
        <v>0</v>
      </c>
      <c r="BX1112" s="297">
        <f t="shared" si="343"/>
        <v>0.43</v>
      </c>
      <c r="BY1112">
        <f t="shared" si="344"/>
        <v>0</v>
      </c>
      <c r="BZ1112" s="303">
        <f t="shared" si="345"/>
        <v>0</v>
      </c>
      <c r="CB1112" s="298">
        <v>0.6</v>
      </c>
      <c r="CC1112" s="298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35">
      <c r="A1113" s="4">
        <v>2021</v>
      </c>
      <c r="B1113" s="315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38"/>
        <v>100</v>
      </c>
      <c r="BK1113" s="135" t="str">
        <f t="shared" si="340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1"/>
        <v>0</v>
      </c>
      <c r="BV1113" s="299">
        <f t="shared" si="342"/>
        <v>1</v>
      </c>
      <c r="BW1113" s="318">
        <v>0</v>
      </c>
      <c r="BX1113" s="297">
        <f t="shared" si="343"/>
        <v>0.43</v>
      </c>
      <c r="BY1113">
        <f t="shared" si="344"/>
        <v>0</v>
      </c>
      <c r="BZ1113" s="303">
        <f t="shared" si="345"/>
        <v>0</v>
      </c>
      <c r="CB1113" s="298">
        <v>0.6</v>
      </c>
      <c r="CC1113" s="298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35">
      <c r="A1114" s="4">
        <v>2021</v>
      </c>
      <c r="B1114" s="315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38"/>
        <v>105</v>
      </c>
      <c r="BK1114" s="135" t="str">
        <f t="shared" si="340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1"/>
        <v>0</v>
      </c>
      <c r="BV1114" s="299">
        <f t="shared" si="342"/>
        <v>1</v>
      </c>
      <c r="BW1114" s="318">
        <v>0</v>
      </c>
      <c r="BX1114" s="297">
        <f t="shared" si="343"/>
        <v>0.43</v>
      </c>
      <c r="BY1114">
        <f t="shared" si="344"/>
        <v>0</v>
      </c>
      <c r="BZ1114" s="303">
        <f t="shared" si="345"/>
        <v>0</v>
      </c>
      <c r="CB1114" s="298">
        <v>0.6</v>
      </c>
      <c r="CC1114" s="298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35">
      <c r="A1115" s="4">
        <v>2021</v>
      </c>
      <c r="B1115" s="315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38"/>
        <v>110</v>
      </c>
      <c r="BK1115" s="135" t="str">
        <f t="shared" si="340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1"/>
        <v>0</v>
      </c>
      <c r="BV1115" s="299">
        <f t="shared" si="342"/>
        <v>1</v>
      </c>
      <c r="BW1115" s="318">
        <v>0</v>
      </c>
      <c r="BX1115" s="297">
        <f t="shared" si="343"/>
        <v>0.43</v>
      </c>
      <c r="BY1115">
        <f t="shared" si="344"/>
        <v>0</v>
      </c>
      <c r="BZ1115" s="303">
        <f t="shared" si="345"/>
        <v>0</v>
      </c>
      <c r="CB1115" s="298">
        <v>0.6</v>
      </c>
      <c r="CC1115" s="298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35">
      <c r="A1116" s="4">
        <v>2021</v>
      </c>
      <c r="B1116" s="315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38"/>
        <v>110</v>
      </c>
      <c r="BK1116" s="135" t="str">
        <f t="shared" si="340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1"/>
        <v>0</v>
      </c>
      <c r="BV1116" s="299">
        <f t="shared" si="342"/>
        <v>1</v>
      </c>
      <c r="BW1116" s="318">
        <v>0</v>
      </c>
      <c r="BX1116" s="297">
        <f t="shared" si="343"/>
        <v>0.43</v>
      </c>
      <c r="BY1116">
        <f t="shared" si="344"/>
        <v>0</v>
      </c>
      <c r="BZ1116" s="303">
        <f t="shared" si="345"/>
        <v>0</v>
      </c>
      <c r="CB1116" s="298">
        <v>0.6</v>
      </c>
      <c r="CC1116" s="298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35">
      <c r="A1117" s="4">
        <v>2021</v>
      </c>
      <c r="B1117" s="315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38"/>
        <v>115</v>
      </c>
      <c r="BK1117" s="135" t="str">
        <f t="shared" si="340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1"/>
        <v>0</v>
      </c>
      <c r="BV1117" s="299">
        <f t="shared" si="342"/>
        <v>1</v>
      </c>
      <c r="BW1117" s="318">
        <v>0</v>
      </c>
      <c r="BX1117" s="297">
        <f t="shared" si="343"/>
        <v>0.43</v>
      </c>
      <c r="BY1117">
        <f t="shared" si="344"/>
        <v>0</v>
      </c>
      <c r="BZ1117" s="303">
        <f t="shared" si="345"/>
        <v>0</v>
      </c>
      <c r="CB1117" s="298">
        <v>0.6</v>
      </c>
      <c r="CC1117" s="298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35">
      <c r="A1118" s="4">
        <v>2021</v>
      </c>
      <c r="B1118" s="315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38"/>
        <v>120</v>
      </c>
      <c r="BK1118" s="135" t="str">
        <f t="shared" si="340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1"/>
        <v>0</v>
      </c>
      <c r="BV1118" s="299">
        <f t="shared" si="342"/>
        <v>1</v>
      </c>
      <c r="BW1118" s="318">
        <v>0</v>
      </c>
      <c r="BX1118" s="297">
        <f t="shared" si="343"/>
        <v>0.43</v>
      </c>
      <c r="BY1118">
        <f t="shared" si="344"/>
        <v>0</v>
      </c>
      <c r="BZ1118" s="303">
        <f t="shared" si="345"/>
        <v>0</v>
      </c>
      <c r="CB1118" s="298">
        <v>0.6</v>
      </c>
      <c r="CC1118" s="298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35">
      <c r="A1119" s="4">
        <v>2021</v>
      </c>
      <c r="B1119" s="315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38"/>
        <v>120</v>
      </c>
      <c r="BK1119" s="135" t="str">
        <f t="shared" si="340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1"/>
        <v>0</v>
      </c>
      <c r="BV1119" s="299">
        <f t="shared" si="342"/>
        <v>1</v>
      </c>
      <c r="BW1119" s="318">
        <v>0</v>
      </c>
      <c r="BX1119" s="297">
        <f t="shared" si="343"/>
        <v>0.43</v>
      </c>
      <c r="BY1119">
        <f t="shared" si="344"/>
        <v>0</v>
      </c>
      <c r="BZ1119" s="303">
        <f t="shared" si="345"/>
        <v>0</v>
      </c>
      <c r="CB1119" s="298">
        <v>0.6</v>
      </c>
      <c r="CC1119" s="298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35">
      <c r="A1120" s="4">
        <v>2021</v>
      </c>
      <c r="B1120" s="315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38"/>
        <v>30</v>
      </c>
      <c r="BK1120" s="135" t="str">
        <f t="shared" si="340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1"/>
        <v>1</v>
      </c>
      <c r="BV1120" s="299">
        <f t="shared" si="342"/>
        <v>0</v>
      </c>
      <c r="BW1120" s="318">
        <v>0</v>
      </c>
      <c r="BX1120" s="297">
        <f t="shared" si="343"/>
        <v>0.25</v>
      </c>
      <c r="BY1120">
        <f t="shared" si="344"/>
        <v>0</v>
      </c>
      <c r="BZ1120" s="303">
        <f t="shared" si="345"/>
        <v>0</v>
      </c>
      <c r="CB1120" s="298">
        <v>0</v>
      </c>
      <c r="CC1120" s="298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35">
      <c r="A1121" s="4">
        <v>2021</v>
      </c>
      <c r="B1121" s="315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38"/>
        <v>44</v>
      </c>
      <c r="BK1121" s="135" t="str">
        <f t="shared" si="340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1"/>
        <v>1</v>
      </c>
      <c r="BV1121" s="299">
        <f t="shared" si="342"/>
        <v>0</v>
      </c>
      <c r="BW1121" s="318">
        <v>0</v>
      </c>
      <c r="BX1121" s="297">
        <f t="shared" si="343"/>
        <v>0.25</v>
      </c>
      <c r="BY1121">
        <f t="shared" si="344"/>
        <v>0</v>
      </c>
      <c r="BZ1121" s="303">
        <f t="shared" si="345"/>
        <v>0</v>
      </c>
      <c r="CB1121" s="298">
        <v>0</v>
      </c>
      <c r="CC1121" s="298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35">
      <c r="A1122" s="4">
        <v>2021</v>
      </c>
      <c r="B1122" s="315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38"/>
        <v>44</v>
      </c>
      <c r="BK1122" s="135" t="str">
        <f t="shared" si="340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1"/>
        <v>1</v>
      </c>
      <c r="BV1122" s="299">
        <f t="shared" si="342"/>
        <v>0</v>
      </c>
      <c r="BW1122" s="318">
        <v>0</v>
      </c>
      <c r="BX1122" s="297">
        <f t="shared" si="343"/>
        <v>0.25</v>
      </c>
      <c r="BY1122">
        <f t="shared" si="344"/>
        <v>0</v>
      </c>
      <c r="BZ1122" s="303">
        <f t="shared" si="345"/>
        <v>0</v>
      </c>
      <c r="CB1122" s="298">
        <v>0</v>
      </c>
      <c r="CC1122" s="298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35">
      <c r="A1123" s="4">
        <v>2021</v>
      </c>
      <c r="B1123" s="315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38"/>
        <v>47</v>
      </c>
      <c r="BK1123" s="135" t="str">
        <f t="shared" si="340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1"/>
        <v>1</v>
      </c>
      <c r="BV1123" s="299">
        <f t="shared" si="342"/>
        <v>0</v>
      </c>
      <c r="BW1123" s="318">
        <v>0</v>
      </c>
      <c r="BX1123" s="297">
        <f t="shared" si="343"/>
        <v>0.25</v>
      </c>
      <c r="BY1123">
        <f t="shared" si="344"/>
        <v>0</v>
      </c>
      <c r="BZ1123" s="303">
        <f t="shared" si="345"/>
        <v>0</v>
      </c>
      <c r="CB1123" s="298">
        <v>0</v>
      </c>
      <c r="CC1123" s="298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35">
      <c r="A1124" s="4">
        <v>2021</v>
      </c>
      <c r="B1124" s="315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38"/>
        <v>51</v>
      </c>
      <c r="BK1124" s="135" t="str">
        <f t="shared" si="340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1"/>
        <v>1</v>
      </c>
      <c r="BV1124" s="299">
        <f t="shared" si="342"/>
        <v>0</v>
      </c>
      <c r="BW1124" s="318">
        <v>0</v>
      </c>
      <c r="BX1124" s="297">
        <f t="shared" si="343"/>
        <v>0.25</v>
      </c>
      <c r="BY1124">
        <f t="shared" si="344"/>
        <v>0</v>
      </c>
      <c r="BZ1124" s="303">
        <f t="shared" si="345"/>
        <v>0</v>
      </c>
      <c r="CB1124" s="298">
        <v>0</v>
      </c>
      <c r="CC1124" s="298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35">
      <c r="A1125" s="4">
        <v>2021</v>
      </c>
      <c r="B1125" s="315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38"/>
        <v>51</v>
      </c>
      <c r="BK1125" s="135" t="str">
        <f t="shared" si="340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1"/>
        <v>1</v>
      </c>
      <c r="BV1125" s="299">
        <f t="shared" si="342"/>
        <v>0</v>
      </c>
      <c r="BW1125" s="318">
        <v>0</v>
      </c>
      <c r="BX1125" s="297">
        <f t="shared" si="343"/>
        <v>0.25</v>
      </c>
      <c r="BY1125">
        <f t="shared" si="344"/>
        <v>0</v>
      </c>
      <c r="BZ1125" s="303">
        <f t="shared" si="345"/>
        <v>0</v>
      </c>
      <c r="CB1125" s="298">
        <v>0</v>
      </c>
      <c r="CC1125" s="298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35">
      <c r="A1126" s="4">
        <v>2021</v>
      </c>
      <c r="B1126" s="315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38"/>
        <v>54</v>
      </c>
      <c r="BK1126" s="135" t="str">
        <f t="shared" si="340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1"/>
        <v>1</v>
      </c>
      <c r="BV1126" s="299">
        <f t="shared" si="342"/>
        <v>0</v>
      </c>
      <c r="BW1126" s="318">
        <v>0</v>
      </c>
      <c r="BX1126" s="297">
        <f t="shared" si="343"/>
        <v>0.25</v>
      </c>
      <c r="BY1126">
        <f t="shared" si="344"/>
        <v>0</v>
      </c>
      <c r="BZ1126" s="303">
        <f t="shared" si="345"/>
        <v>0</v>
      </c>
      <c r="CB1126" s="298">
        <v>0</v>
      </c>
      <c r="CC1126" s="298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35">
      <c r="A1127" s="4">
        <v>2021</v>
      </c>
      <c r="B1127" s="315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38"/>
        <v>57</v>
      </c>
      <c r="BK1127" s="135" t="str">
        <f t="shared" si="340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1"/>
        <v>1</v>
      </c>
      <c r="BV1127" s="299">
        <f t="shared" si="342"/>
        <v>0</v>
      </c>
      <c r="BW1127" s="318">
        <v>0</v>
      </c>
      <c r="BX1127" s="297">
        <f t="shared" si="343"/>
        <v>0.25</v>
      </c>
      <c r="BY1127">
        <f t="shared" si="344"/>
        <v>0</v>
      </c>
      <c r="BZ1127" s="303">
        <f t="shared" si="345"/>
        <v>0</v>
      </c>
      <c r="CB1127" s="298">
        <v>0</v>
      </c>
      <c r="CC1127" s="298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35">
      <c r="A1128" s="4">
        <v>2021</v>
      </c>
      <c r="B1128" s="315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38"/>
        <v>59</v>
      </c>
      <c r="BK1128" s="135" t="str">
        <f t="shared" si="340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1"/>
        <v>1</v>
      </c>
      <c r="BV1128" s="299">
        <f t="shared" si="342"/>
        <v>0</v>
      </c>
      <c r="BW1128" s="318">
        <v>0</v>
      </c>
      <c r="BX1128" s="297">
        <f t="shared" si="343"/>
        <v>0.25</v>
      </c>
      <c r="BY1128">
        <f t="shared" si="344"/>
        <v>0</v>
      </c>
      <c r="BZ1128" s="303">
        <f t="shared" si="345"/>
        <v>0</v>
      </c>
      <c r="CB1128" s="298">
        <v>0</v>
      </c>
      <c r="CC1128" s="298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35">
      <c r="A1129" s="4">
        <v>2021</v>
      </c>
      <c r="B1129" s="315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38"/>
        <v>59</v>
      </c>
      <c r="BK1129" s="135" t="str">
        <f t="shared" si="340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1"/>
        <v>1</v>
      </c>
      <c r="BV1129" s="299">
        <f t="shared" si="342"/>
        <v>0</v>
      </c>
      <c r="BW1129" s="318">
        <v>0</v>
      </c>
      <c r="BX1129" s="297">
        <f t="shared" si="343"/>
        <v>0.25</v>
      </c>
      <c r="BY1129">
        <f t="shared" si="344"/>
        <v>0</v>
      </c>
      <c r="BZ1129" s="303">
        <f t="shared" si="345"/>
        <v>0</v>
      </c>
      <c r="CB1129" s="298">
        <v>0</v>
      </c>
      <c r="CC1129" s="298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35">
      <c r="A1130" s="4">
        <v>2021</v>
      </c>
      <c r="B1130" s="315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38"/>
        <v>62</v>
      </c>
      <c r="BK1130" s="135" t="str">
        <f t="shared" si="340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1"/>
        <v>1</v>
      </c>
      <c r="BV1130" s="299">
        <f t="shared" si="342"/>
        <v>0</v>
      </c>
      <c r="BW1130" s="318">
        <v>0</v>
      </c>
      <c r="BX1130" s="297">
        <f t="shared" si="343"/>
        <v>0.25</v>
      </c>
      <c r="BY1130">
        <f t="shared" si="344"/>
        <v>0</v>
      </c>
      <c r="BZ1130" s="303">
        <f t="shared" si="345"/>
        <v>0</v>
      </c>
      <c r="CB1130" s="298">
        <v>0</v>
      </c>
      <c r="CC1130" s="298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35">
      <c r="A1131" s="4">
        <v>2021</v>
      </c>
      <c r="B1131" s="315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38"/>
        <v>65</v>
      </c>
      <c r="BK1131" s="135" t="str">
        <f t="shared" si="340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1"/>
        <v>1</v>
      </c>
      <c r="BV1131" s="299">
        <f t="shared" si="342"/>
        <v>0</v>
      </c>
      <c r="BW1131" s="318">
        <v>0</v>
      </c>
      <c r="BX1131" s="297">
        <f t="shared" si="343"/>
        <v>0.25</v>
      </c>
      <c r="BY1131">
        <f t="shared" si="344"/>
        <v>0</v>
      </c>
      <c r="BZ1131" s="303">
        <f t="shared" si="345"/>
        <v>0</v>
      </c>
      <c r="CB1131" s="298">
        <v>0</v>
      </c>
      <c r="CC1131" s="298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35">
      <c r="A1132" s="4">
        <v>2021</v>
      </c>
      <c r="B1132" s="315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38"/>
        <v>67</v>
      </c>
      <c r="BK1132" s="135" t="str">
        <f t="shared" si="340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1"/>
        <v>1</v>
      </c>
      <c r="BV1132" s="299">
        <f t="shared" si="342"/>
        <v>0</v>
      </c>
      <c r="BW1132" s="318">
        <v>0</v>
      </c>
      <c r="BX1132" s="297">
        <f t="shared" si="343"/>
        <v>0.25</v>
      </c>
      <c r="BY1132">
        <f t="shared" si="344"/>
        <v>0</v>
      </c>
      <c r="BZ1132" s="303">
        <f t="shared" si="345"/>
        <v>0</v>
      </c>
      <c r="CB1132" s="298">
        <v>0</v>
      </c>
      <c r="CC1132" s="298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35">
      <c r="A1133" s="4">
        <v>2021</v>
      </c>
      <c r="B1133" s="315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38"/>
        <v>67</v>
      </c>
      <c r="BK1133" s="135" t="str">
        <f t="shared" si="340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1"/>
        <v>1</v>
      </c>
      <c r="BV1133" s="299">
        <f t="shared" si="342"/>
        <v>0</v>
      </c>
      <c r="BW1133" s="318">
        <v>0</v>
      </c>
      <c r="BX1133" s="297">
        <f t="shared" si="343"/>
        <v>0.25</v>
      </c>
      <c r="BY1133">
        <f t="shared" si="344"/>
        <v>0</v>
      </c>
      <c r="BZ1133" s="303">
        <f t="shared" si="345"/>
        <v>0</v>
      </c>
      <c r="CB1133" s="298">
        <v>0</v>
      </c>
      <c r="CC1133" s="298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35">
      <c r="A1134" s="4">
        <v>2021</v>
      </c>
      <c r="B1134" s="315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38"/>
        <v>70</v>
      </c>
      <c r="BK1134" s="135" t="str">
        <f t="shared" si="340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1"/>
        <v>1</v>
      </c>
      <c r="BV1134" s="299">
        <f t="shared" si="342"/>
        <v>0</v>
      </c>
      <c r="BW1134" s="318">
        <v>0</v>
      </c>
      <c r="BX1134" s="297">
        <f t="shared" si="343"/>
        <v>0.25</v>
      </c>
      <c r="BY1134">
        <f t="shared" si="344"/>
        <v>0</v>
      </c>
      <c r="BZ1134" s="303">
        <f t="shared" si="345"/>
        <v>0</v>
      </c>
      <c r="CB1134" s="298">
        <v>0</v>
      </c>
      <c r="CC1134" s="298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35">
      <c r="A1135" s="4">
        <v>2021</v>
      </c>
      <c r="B1135" s="315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38"/>
        <v>73</v>
      </c>
      <c r="BK1135" s="135" t="str">
        <f t="shared" si="340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1"/>
        <v>1</v>
      </c>
      <c r="BV1135" s="299">
        <f t="shared" si="342"/>
        <v>0</v>
      </c>
      <c r="BW1135" s="318">
        <v>0</v>
      </c>
      <c r="BX1135" s="297">
        <f t="shared" si="343"/>
        <v>0.25</v>
      </c>
      <c r="BY1135">
        <f t="shared" si="344"/>
        <v>0</v>
      </c>
      <c r="BZ1135" s="303">
        <f t="shared" si="345"/>
        <v>0</v>
      </c>
      <c r="CB1135" s="298">
        <v>0</v>
      </c>
      <c r="CC1135" s="298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35">
      <c r="A1136" s="4">
        <v>2021</v>
      </c>
      <c r="B1136" s="315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38"/>
        <v>75</v>
      </c>
      <c r="BK1136" s="135" t="str">
        <f t="shared" si="340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1"/>
        <v>1</v>
      </c>
      <c r="BV1136" s="299">
        <f t="shared" si="342"/>
        <v>0</v>
      </c>
      <c r="BW1136" s="318">
        <v>0</v>
      </c>
      <c r="BX1136" s="297">
        <f t="shared" si="343"/>
        <v>0.25</v>
      </c>
      <c r="BY1136">
        <f t="shared" si="344"/>
        <v>0</v>
      </c>
      <c r="BZ1136" s="303">
        <f t="shared" si="345"/>
        <v>0</v>
      </c>
      <c r="CB1136" s="298">
        <v>0</v>
      </c>
      <c r="CC1136" s="298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35">
      <c r="A1137" s="4">
        <v>2021</v>
      </c>
      <c r="B1137" s="315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38"/>
        <v>75</v>
      </c>
      <c r="BK1137" s="135" t="str">
        <f t="shared" si="340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1"/>
        <v>1</v>
      </c>
      <c r="BV1137" s="299">
        <f t="shared" si="342"/>
        <v>0</v>
      </c>
      <c r="BW1137" s="318">
        <v>0</v>
      </c>
      <c r="BX1137" s="297">
        <f t="shared" si="343"/>
        <v>0.25</v>
      </c>
      <c r="BY1137">
        <f t="shared" si="344"/>
        <v>0</v>
      </c>
      <c r="BZ1137" s="303">
        <f t="shared" si="345"/>
        <v>0</v>
      </c>
      <c r="CB1137" s="298">
        <v>0</v>
      </c>
      <c r="CC1137" s="298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35">
      <c r="A1138" s="4">
        <v>2021</v>
      </c>
      <c r="B1138" s="315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38"/>
        <v>78</v>
      </c>
      <c r="BK1138" s="135" t="str">
        <f t="shared" si="340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1"/>
        <v>1</v>
      </c>
      <c r="BV1138" s="299">
        <f t="shared" si="342"/>
        <v>0</v>
      </c>
      <c r="BW1138" s="318">
        <v>0</v>
      </c>
      <c r="BX1138" s="297">
        <f t="shared" si="343"/>
        <v>0.25</v>
      </c>
      <c r="BY1138">
        <f t="shared" si="344"/>
        <v>0</v>
      </c>
      <c r="BZ1138" s="303">
        <f t="shared" si="345"/>
        <v>0</v>
      </c>
      <c r="CB1138" s="298">
        <v>0</v>
      </c>
      <c r="CC1138" s="298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35">
      <c r="A1139" s="4">
        <v>2021</v>
      </c>
      <c r="B1139" s="315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38"/>
        <v>81</v>
      </c>
      <c r="BK1139" s="135" t="str">
        <f t="shared" si="340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1"/>
        <v>1</v>
      </c>
      <c r="BV1139" s="299">
        <f t="shared" si="342"/>
        <v>0</v>
      </c>
      <c r="BW1139" s="318">
        <v>0</v>
      </c>
      <c r="BX1139" s="297">
        <f t="shared" si="343"/>
        <v>0.25</v>
      </c>
      <c r="BY1139">
        <f t="shared" si="344"/>
        <v>0</v>
      </c>
      <c r="BZ1139" s="303">
        <f t="shared" si="345"/>
        <v>0</v>
      </c>
      <c r="CB1139" s="298">
        <v>0</v>
      </c>
      <c r="CC1139" s="298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35">
      <c r="A1140" s="4">
        <v>2021</v>
      </c>
      <c r="B1140" s="315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38"/>
        <v>84</v>
      </c>
      <c r="BK1140" s="135" t="str">
        <f t="shared" si="340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1"/>
        <v>1</v>
      </c>
      <c r="BV1140" s="299">
        <f t="shared" si="342"/>
        <v>0</v>
      </c>
      <c r="BW1140" s="318">
        <v>0</v>
      </c>
      <c r="BX1140" s="297">
        <f t="shared" si="343"/>
        <v>0.25</v>
      </c>
      <c r="BY1140">
        <f t="shared" si="344"/>
        <v>0</v>
      </c>
      <c r="BZ1140" s="303">
        <f t="shared" si="345"/>
        <v>0</v>
      </c>
      <c r="CB1140" s="298">
        <v>0.6</v>
      </c>
      <c r="CC1140" s="298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35">
      <c r="A1141" s="4">
        <v>2021</v>
      </c>
      <c r="B1141" s="315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38"/>
        <v>84</v>
      </c>
      <c r="BK1141" s="135" t="str">
        <f t="shared" si="340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1"/>
        <v>1</v>
      </c>
      <c r="BV1141" s="299">
        <f t="shared" si="342"/>
        <v>0</v>
      </c>
      <c r="BW1141" s="318">
        <v>0</v>
      </c>
      <c r="BX1141" s="297">
        <f t="shared" si="343"/>
        <v>0.25</v>
      </c>
      <c r="BY1141">
        <f t="shared" si="344"/>
        <v>0</v>
      </c>
      <c r="BZ1141" s="303">
        <f t="shared" si="345"/>
        <v>0</v>
      </c>
      <c r="CB1141" s="298">
        <v>0.6</v>
      </c>
      <c r="CC1141" s="298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35">
      <c r="A1142" s="4">
        <v>2021</v>
      </c>
      <c r="B1142" s="315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38"/>
        <v>87</v>
      </c>
      <c r="BK1142" s="135" t="str">
        <f t="shared" si="340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1"/>
        <v>1</v>
      </c>
      <c r="BV1142" s="299">
        <f t="shared" si="342"/>
        <v>0</v>
      </c>
      <c r="BW1142" s="318">
        <v>0</v>
      </c>
      <c r="BX1142" s="297">
        <f t="shared" si="343"/>
        <v>0.25</v>
      </c>
      <c r="BY1142">
        <f t="shared" si="344"/>
        <v>0</v>
      </c>
      <c r="BZ1142" s="303">
        <f t="shared" si="345"/>
        <v>0</v>
      </c>
      <c r="CB1142" s="298">
        <v>0.6</v>
      </c>
      <c r="CC1142" s="298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35">
      <c r="A1143" s="4">
        <v>2021</v>
      </c>
      <c r="B1143" s="315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38"/>
        <v>90</v>
      </c>
      <c r="BK1143" s="135" t="str">
        <f t="shared" si="340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1"/>
        <v>1</v>
      </c>
      <c r="BV1143" s="299">
        <f t="shared" si="342"/>
        <v>0</v>
      </c>
      <c r="BW1143" s="318">
        <v>0</v>
      </c>
      <c r="BX1143" s="297">
        <f t="shared" si="343"/>
        <v>0.25</v>
      </c>
      <c r="BY1143">
        <f t="shared" si="344"/>
        <v>0</v>
      </c>
      <c r="BZ1143" s="303">
        <f t="shared" si="345"/>
        <v>0</v>
      </c>
      <c r="CB1143" s="298">
        <v>0.6</v>
      </c>
      <c r="CC1143" s="298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35">
      <c r="A1144" s="4">
        <v>2021</v>
      </c>
      <c r="B1144" s="315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38"/>
        <v>93</v>
      </c>
      <c r="BK1144" s="135" t="str">
        <f t="shared" si="340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1"/>
        <v>1</v>
      </c>
      <c r="BV1144" s="299">
        <f t="shared" si="342"/>
        <v>0</v>
      </c>
      <c r="BW1144" s="318">
        <v>0</v>
      </c>
      <c r="BX1144" s="297">
        <f t="shared" si="343"/>
        <v>0.25</v>
      </c>
      <c r="BY1144">
        <f t="shared" si="344"/>
        <v>0</v>
      </c>
      <c r="BZ1144" s="303">
        <f t="shared" si="345"/>
        <v>0</v>
      </c>
      <c r="CB1144" s="298">
        <v>0.6</v>
      </c>
      <c r="CC1144" s="298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35">
      <c r="A1145" s="4">
        <v>2021</v>
      </c>
      <c r="B1145" s="315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38"/>
        <v>93</v>
      </c>
      <c r="BK1145" s="135" t="str">
        <f t="shared" si="340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1"/>
        <v>1</v>
      </c>
      <c r="BV1145" s="299">
        <f t="shared" si="342"/>
        <v>0</v>
      </c>
      <c r="BW1145" s="318">
        <v>0</v>
      </c>
      <c r="BX1145" s="297">
        <f t="shared" si="343"/>
        <v>0.25</v>
      </c>
      <c r="BY1145">
        <f t="shared" si="344"/>
        <v>0</v>
      </c>
      <c r="BZ1145" s="303">
        <f t="shared" si="345"/>
        <v>0</v>
      </c>
      <c r="CB1145" s="298">
        <v>0.6</v>
      </c>
      <c r="CC1145" s="298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35">
      <c r="A1146" s="4">
        <v>2021</v>
      </c>
      <c r="B1146" s="315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38"/>
        <v>96</v>
      </c>
      <c r="BK1146" s="135" t="str">
        <f t="shared" si="340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1"/>
        <v>1</v>
      </c>
      <c r="BV1146" s="299">
        <f t="shared" si="342"/>
        <v>0</v>
      </c>
      <c r="BW1146" s="318">
        <v>0</v>
      </c>
      <c r="BX1146" s="297">
        <f t="shared" si="343"/>
        <v>0.25</v>
      </c>
      <c r="BY1146">
        <f t="shared" si="344"/>
        <v>0</v>
      </c>
      <c r="BZ1146" s="303">
        <f t="shared" si="345"/>
        <v>0</v>
      </c>
      <c r="CB1146" s="298">
        <v>0.6</v>
      </c>
      <c r="CC1146" s="298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35">
      <c r="A1147" s="4">
        <v>2021</v>
      </c>
      <c r="B1147" s="315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38"/>
        <v>99</v>
      </c>
      <c r="BK1147" s="135" t="str">
        <f t="shared" si="340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1"/>
        <v>1</v>
      </c>
      <c r="BV1147" s="299">
        <f t="shared" si="342"/>
        <v>0</v>
      </c>
      <c r="BW1147" s="318">
        <v>0</v>
      </c>
      <c r="BX1147" s="297">
        <f t="shared" si="343"/>
        <v>0.25</v>
      </c>
      <c r="BY1147">
        <f t="shared" si="344"/>
        <v>0</v>
      </c>
      <c r="BZ1147" s="303">
        <f t="shared" si="345"/>
        <v>0</v>
      </c>
      <c r="CB1147" s="298">
        <v>0.6</v>
      </c>
      <c r="CC1147" s="298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35">
      <c r="A1148" s="4">
        <v>2021</v>
      </c>
      <c r="B1148" s="315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38"/>
        <v>103</v>
      </c>
      <c r="BK1148" s="135" t="str">
        <f t="shared" si="340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1"/>
        <v>1</v>
      </c>
      <c r="BV1148" s="299">
        <f t="shared" si="342"/>
        <v>0</v>
      </c>
      <c r="BW1148" s="318">
        <v>0</v>
      </c>
      <c r="BX1148" s="297">
        <f t="shared" si="343"/>
        <v>0.25</v>
      </c>
      <c r="BY1148">
        <f t="shared" si="344"/>
        <v>0</v>
      </c>
      <c r="BZ1148" s="303">
        <f t="shared" si="345"/>
        <v>0</v>
      </c>
      <c r="CB1148" s="298">
        <v>0.6</v>
      </c>
      <c r="CC1148" s="298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35">
      <c r="A1149" s="4">
        <v>2021</v>
      </c>
      <c r="B1149" s="315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38"/>
        <v>103</v>
      </c>
      <c r="BK1149" s="135" t="str">
        <f t="shared" si="340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1"/>
        <v>1</v>
      </c>
      <c r="BV1149" s="299">
        <f t="shared" si="342"/>
        <v>0</v>
      </c>
      <c r="BW1149" s="318">
        <v>0</v>
      </c>
      <c r="BX1149" s="297">
        <f t="shared" si="343"/>
        <v>0.25</v>
      </c>
      <c r="BY1149">
        <f t="shared" si="344"/>
        <v>0</v>
      </c>
      <c r="BZ1149" s="303">
        <f t="shared" si="345"/>
        <v>0</v>
      </c>
      <c r="CB1149" s="298">
        <v>0.6</v>
      </c>
      <c r="CC1149" s="298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35">
      <c r="A1150" s="4">
        <v>2021</v>
      </c>
      <c r="B1150" s="315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38"/>
        <v>106</v>
      </c>
      <c r="BK1150" s="135" t="str">
        <f t="shared" si="340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1"/>
        <v>1</v>
      </c>
      <c r="BV1150" s="299">
        <f t="shared" si="342"/>
        <v>0</v>
      </c>
      <c r="BW1150" s="318">
        <v>0</v>
      </c>
      <c r="BX1150" s="297">
        <f t="shared" si="343"/>
        <v>0.25</v>
      </c>
      <c r="BY1150">
        <f t="shared" si="344"/>
        <v>0</v>
      </c>
      <c r="BZ1150" s="303">
        <f t="shared" si="345"/>
        <v>0</v>
      </c>
      <c r="CB1150" s="298">
        <v>0.6</v>
      </c>
      <c r="CC1150" s="298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35">
      <c r="A1151" s="4">
        <v>2021</v>
      </c>
      <c r="B1151" s="315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38"/>
        <v>109</v>
      </c>
      <c r="BK1151" s="135" t="str">
        <f t="shared" si="340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1"/>
        <v>1</v>
      </c>
      <c r="BV1151" s="299">
        <f t="shared" si="342"/>
        <v>0</v>
      </c>
      <c r="BW1151" s="318">
        <v>0</v>
      </c>
      <c r="BX1151" s="297">
        <f t="shared" si="343"/>
        <v>0.25</v>
      </c>
      <c r="BY1151">
        <f t="shared" si="344"/>
        <v>0</v>
      </c>
      <c r="BZ1151" s="303">
        <f t="shared" si="345"/>
        <v>0</v>
      </c>
      <c r="CB1151" s="298">
        <v>0.6</v>
      </c>
      <c r="CC1151" s="298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35">
      <c r="A1152" s="4">
        <v>2021</v>
      </c>
      <c r="B1152" s="315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38"/>
        <v>113</v>
      </c>
      <c r="BK1152" s="135" t="str">
        <f t="shared" si="340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1"/>
        <v>1</v>
      </c>
      <c r="BV1152" s="299">
        <f t="shared" si="342"/>
        <v>0</v>
      </c>
      <c r="BW1152" s="318">
        <v>0</v>
      </c>
      <c r="BX1152" s="297">
        <f t="shared" si="343"/>
        <v>0.25</v>
      </c>
      <c r="BY1152">
        <f t="shared" si="344"/>
        <v>0</v>
      </c>
      <c r="BZ1152" s="303">
        <f t="shared" si="345"/>
        <v>0</v>
      </c>
      <c r="CB1152" s="298">
        <v>0.6</v>
      </c>
      <c r="CC1152" s="298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35">
      <c r="A1153" s="4">
        <v>2021</v>
      </c>
      <c r="B1153" s="315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38"/>
        <v>113</v>
      </c>
      <c r="BK1153" s="135" t="str">
        <f t="shared" si="340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1"/>
        <v>1</v>
      </c>
      <c r="BV1153" s="299">
        <f t="shared" si="342"/>
        <v>0</v>
      </c>
      <c r="BW1153" s="318">
        <v>0</v>
      </c>
      <c r="BX1153" s="297">
        <f t="shared" si="343"/>
        <v>0.25</v>
      </c>
      <c r="BY1153">
        <f t="shared" si="344"/>
        <v>0</v>
      </c>
      <c r="BZ1153" s="303">
        <f t="shared" si="345"/>
        <v>0</v>
      </c>
      <c r="CB1153" s="298">
        <v>0.6</v>
      </c>
      <c r="CC1153" s="298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35">
      <c r="A1154" s="4">
        <v>2021</v>
      </c>
      <c r="B1154" s="315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38"/>
        <v>116</v>
      </c>
      <c r="BK1154" s="135" t="str">
        <f t="shared" si="340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1"/>
        <v>1</v>
      </c>
      <c r="BV1154" s="299">
        <f t="shared" si="342"/>
        <v>0</v>
      </c>
      <c r="BW1154" s="318">
        <v>0</v>
      </c>
      <c r="BX1154" s="297">
        <f t="shared" si="343"/>
        <v>0.25</v>
      </c>
      <c r="BY1154">
        <f t="shared" si="344"/>
        <v>0</v>
      </c>
      <c r="BZ1154" s="303">
        <f t="shared" si="345"/>
        <v>0</v>
      </c>
      <c r="CB1154" s="298">
        <v>0.6</v>
      </c>
      <c r="CC1154" s="298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35">
      <c r="A1155" s="4">
        <v>2021</v>
      </c>
      <c r="B1155" s="315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58">+AC1155</f>
        <v>119</v>
      </c>
      <c r="BK1155" s="135" t="str">
        <f t="shared" si="340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1"/>
        <v>1</v>
      </c>
      <c r="BV1155" s="299">
        <f t="shared" si="342"/>
        <v>0</v>
      </c>
      <c r="BW1155" s="318">
        <v>0</v>
      </c>
      <c r="BX1155" s="297">
        <f t="shared" si="343"/>
        <v>0.25</v>
      </c>
      <c r="BY1155">
        <f t="shared" si="344"/>
        <v>0</v>
      </c>
      <c r="BZ1155" s="303">
        <f t="shared" si="345"/>
        <v>0</v>
      </c>
      <c r="CB1155" s="298">
        <v>0.6</v>
      </c>
      <c r="CC1155" s="298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35">
      <c r="A1156" s="4">
        <v>2021</v>
      </c>
      <c r="B1156" s="315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58"/>
        <v>122</v>
      </c>
      <c r="BK1156" s="135" t="str">
        <f t="shared" ref="BK1156:BK1219" si="360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1">IF(BT1156="Résineux",0%,100%)</f>
        <v>1</v>
      </c>
      <c r="BV1156" s="299">
        <f t="shared" ref="BV1156:BV1219" si="362">+IF(BT1156="Résineux",100%,0%)</f>
        <v>0</v>
      </c>
      <c r="BW1156" s="318">
        <v>0</v>
      </c>
      <c r="BX1156" s="297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303">
        <f t="shared" ref="BZ1156:BZ1219" si="365">+IF(BJ1156&gt;=31,0,BY1156+BZ1155)</f>
        <v>0</v>
      </c>
      <c r="CB1156" s="298">
        <v>0.6</v>
      </c>
      <c r="CC1156" s="298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35">
      <c r="A1157" s="4">
        <v>2021</v>
      </c>
      <c r="B1157" s="315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58"/>
        <v>125</v>
      </c>
      <c r="BK1157" s="135" t="str">
        <f t="shared" si="360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1"/>
        <v>1</v>
      </c>
      <c r="BV1157" s="299">
        <f t="shared" si="362"/>
        <v>0</v>
      </c>
      <c r="BW1157" s="318">
        <v>0</v>
      </c>
      <c r="BX1157" s="297">
        <f t="shared" si="363"/>
        <v>0.25</v>
      </c>
      <c r="BY1157">
        <f t="shared" si="364"/>
        <v>0</v>
      </c>
      <c r="BZ1157" s="303">
        <f t="shared" si="365"/>
        <v>0</v>
      </c>
      <c r="CB1157" s="298">
        <v>0.6</v>
      </c>
      <c r="CC1157" s="298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35">
      <c r="A1158" s="4">
        <v>2021</v>
      </c>
      <c r="B1158" s="315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58"/>
        <v>125</v>
      </c>
      <c r="BK1158" s="135" t="str">
        <f t="shared" si="360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1"/>
        <v>1</v>
      </c>
      <c r="BV1158" s="299">
        <f t="shared" si="362"/>
        <v>0</v>
      </c>
      <c r="BW1158" s="318">
        <v>0</v>
      </c>
      <c r="BX1158" s="297">
        <f t="shared" si="363"/>
        <v>0.25</v>
      </c>
      <c r="BY1158">
        <f t="shared" si="364"/>
        <v>0</v>
      </c>
      <c r="BZ1158" s="303">
        <f t="shared" si="365"/>
        <v>0</v>
      </c>
      <c r="CB1158" s="298">
        <v>0.6</v>
      </c>
      <c r="CC1158" s="298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35">
      <c r="A1159" s="4">
        <v>2021</v>
      </c>
      <c r="B1159" s="315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58"/>
        <v>128</v>
      </c>
      <c r="BK1159" s="135" t="str">
        <f t="shared" si="360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1"/>
        <v>1</v>
      </c>
      <c r="BV1159" s="299">
        <f t="shared" si="362"/>
        <v>0</v>
      </c>
      <c r="BW1159" s="318">
        <v>0</v>
      </c>
      <c r="BX1159" s="297">
        <f t="shared" si="363"/>
        <v>0.25</v>
      </c>
      <c r="BY1159">
        <f t="shared" si="364"/>
        <v>0</v>
      </c>
      <c r="BZ1159" s="303">
        <f t="shared" si="365"/>
        <v>0</v>
      </c>
      <c r="CB1159" s="298">
        <v>0.6</v>
      </c>
      <c r="CC1159" s="298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35">
      <c r="A1160" s="4">
        <v>2021</v>
      </c>
      <c r="B1160" s="315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58"/>
        <v>131</v>
      </c>
      <c r="BK1160" s="135" t="str">
        <f t="shared" si="360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1"/>
        <v>1</v>
      </c>
      <c r="BV1160" s="299">
        <f t="shared" si="362"/>
        <v>0</v>
      </c>
      <c r="BW1160" s="318">
        <v>0</v>
      </c>
      <c r="BX1160" s="297">
        <f t="shared" si="363"/>
        <v>0.25</v>
      </c>
      <c r="BY1160">
        <f t="shared" si="364"/>
        <v>0</v>
      </c>
      <c r="BZ1160" s="303">
        <f t="shared" si="365"/>
        <v>0</v>
      </c>
      <c r="CB1160" s="298">
        <v>0.6</v>
      </c>
      <c r="CC1160" s="298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35">
      <c r="A1161" s="4">
        <v>2021</v>
      </c>
      <c r="B1161" s="315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58"/>
        <v>134</v>
      </c>
      <c r="BK1161" s="135" t="str">
        <f t="shared" si="360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1"/>
        <v>1</v>
      </c>
      <c r="BV1161" s="299">
        <f t="shared" si="362"/>
        <v>0</v>
      </c>
      <c r="BW1161" s="318">
        <v>0</v>
      </c>
      <c r="BX1161" s="297">
        <f t="shared" si="363"/>
        <v>0.25</v>
      </c>
      <c r="BY1161">
        <f t="shared" si="364"/>
        <v>0</v>
      </c>
      <c r="BZ1161" s="303">
        <f t="shared" si="365"/>
        <v>0</v>
      </c>
      <c r="CB1161" s="298">
        <v>0.6</v>
      </c>
      <c r="CC1161" s="298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35">
      <c r="A1162" s="4">
        <v>2021</v>
      </c>
      <c r="B1162" s="315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58"/>
        <v>137</v>
      </c>
      <c r="BK1162" s="135" t="str">
        <f t="shared" si="360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1"/>
        <v>1</v>
      </c>
      <c r="BV1162" s="299">
        <f t="shared" si="362"/>
        <v>0</v>
      </c>
      <c r="BW1162" s="318">
        <v>0</v>
      </c>
      <c r="BX1162" s="297">
        <f t="shared" si="363"/>
        <v>0.25</v>
      </c>
      <c r="BY1162">
        <f t="shared" si="364"/>
        <v>0</v>
      </c>
      <c r="BZ1162" s="303">
        <f t="shared" si="365"/>
        <v>0</v>
      </c>
      <c r="CB1162" s="298">
        <v>0.6</v>
      </c>
      <c r="CC1162" s="298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35">
      <c r="A1163" s="4">
        <v>2021</v>
      </c>
      <c r="B1163" s="315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58"/>
        <v>137</v>
      </c>
      <c r="BK1163" s="135" t="str">
        <f t="shared" si="360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1"/>
        <v>1</v>
      </c>
      <c r="BV1163" s="299">
        <f t="shared" si="362"/>
        <v>0</v>
      </c>
      <c r="BW1163" s="318">
        <v>0</v>
      </c>
      <c r="BX1163" s="297">
        <f t="shared" si="363"/>
        <v>0.25</v>
      </c>
      <c r="BY1163">
        <f t="shared" si="364"/>
        <v>0</v>
      </c>
      <c r="BZ1163" s="303">
        <f t="shared" si="365"/>
        <v>0</v>
      </c>
      <c r="CB1163" s="298">
        <v>0.6</v>
      </c>
      <c r="CC1163" s="298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35">
      <c r="A1164" s="4">
        <v>2021</v>
      </c>
      <c r="B1164" s="315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58"/>
        <v>140</v>
      </c>
      <c r="BK1164" s="135" t="str">
        <f t="shared" si="360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1"/>
        <v>1</v>
      </c>
      <c r="BV1164" s="299">
        <f t="shared" si="362"/>
        <v>0</v>
      </c>
      <c r="BW1164" s="318">
        <v>0</v>
      </c>
      <c r="BX1164" s="297">
        <f t="shared" si="363"/>
        <v>0.25</v>
      </c>
      <c r="BY1164">
        <f t="shared" si="364"/>
        <v>0</v>
      </c>
      <c r="BZ1164" s="303">
        <f t="shared" si="365"/>
        <v>0</v>
      </c>
      <c r="CB1164" s="298">
        <v>0.6</v>
      </c>
      <c r="CC1164" s="298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35">
      <c r="A1165" s="4">
        <v>2021</v>
      </c>
      <c r="B1165" s="315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58"/>
        <v>143</v>
      </c>
      <c r="BK1165" s="135" t="str">
        <f t="shared" si="360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1"/>
        <v>1</v>
      </c>
      <c r="BV1165" s="299">
        <f t="shared" si="362"/>
        <v>0</v>
      </c>
      <c r="BW1165" s="318">
        <v>0</v>
      </c>
      <c r="BX1165" s="297">
        <f t="shared" si="363"/>
        <v>0.25</v>
      </c>
      <c r="BY1165">
        <f t="shared" si="364"/>
        <v>0</v>
      </c>
      <c r="BZ1165" s="303">
        <f t="shared" si="365"/>
        <v>0</v>
      </c>
      <c r="CB1165" s="298">
        <v>0.6</v>
      </c>
      <c r="CC1165" s="298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35">
      <c r="A1166" s="4">
        <v>2021</v>
      </c>
      <c r="B1166" s="315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58"/>
        <v>146</v>
      </c>
      <c r="BK1166" s="135" t="str">
        <f t="shared" si="360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1"/>
        <v>1</v>
      </c>
      <c r="BV1166" s="299">
        <f t="shared" si="362"/>
        <v>0</v>
      </c>
      <c r="BW1166" s="318">
        <v>0</v>
      </c>
      <c r="BX1166" s="297">
        <f t="shared" si="363"/>
        <v>0.25</v>
      </c>
      <c r="BY1166">
        <f t="shared" si="364"/>
        <v>0</v>
      </c>
      <c r="BZ1166" s="303">
        <f t="shared" si="365"/>
        <v>0</v>
      </c>
      <c r="CB1166" s="298">
        <v>0.6</v>
      </c>
      <c r="CC1166" s="298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35">
      <c r="A1167" s="4">
        <v>2021</v>
      </c>
      <c r="B1167" s="315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58"/>
        <v>149</v>
      </c>
      <c r="BK1167" s="135" t="str">
        <f t="shared" si="360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1"/>
        <v>1</v>
      </c>
      <c r="BV1167" s="299">
        <f t="shared" si="362"/>
        <v>0</v>
      </c>
      <c r="BW1167" s="318">
        <v>0</v>
      </c>
      <c r="BX1167" s="297">
        <f t="shared" si="363"/>
        <v>0.25</v>
      </c>
      <c r="BY1167">
        <f t="shared" si="364"/>
        <v>0</v>
      </c>
      <c r="BZ1167" s="303">
        <f t="shared" si="365"/>
        <v>0</v>
      </c>
      <c r="CB1167" s="298">
        <v>0.6</v>
      </c>
      <c r="CC1167" s="298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35">
      <c r="A1168" s="4">
        <v>2021</v>
      </c>
      <c r="B1168" s="315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58"/>
        <v>149</v>
      </c>
      <c r="BK1168" s="135" t="str">
        <f t="shared" si="360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1"/>
        <v>1</v>
      </c>
      <c r="BV1168" s="299">
        <f t="shared" si="362"/>
        <v>0</v>
      </c>
      <c r="BW1168" s="318">
        <v>0</v>
      </c>
      <c r="BX1168" s="297">
        <f t="shared" si="363"/>
        <v>0.25</v>
      </c>
      <c r="BY1168">
        <f t="shared" si="364"/>
        <v>0</v>
      </c>
      <c r="BZ1168" s="303">
        <f t="shared" si="365"/>
        <v>0</v>
      </c>
      <c r="CB1168" s="298">
        <v>0.6</v>
      </c>
      <c r="CC1168" s="298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35">
      <c r="A1169" s="4">
        <v>2021</v>
      </c>
      <c r="B1169" s="315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58"/>
        <v>153</v>
      </c>
      <c r="BK1169" s="135" t="str">
        <f t="shared" si="360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1"/>
        <v>1</v>
      </c>
      <c r="BV1169" s="299">
        <f t="shared" si="362"/>
        <v>0</v>
      </c>
      <c r="BW1169" s="318">
        <v>0</v>
      </c>
      <c r="BX1169" s="297">
        <f t="shared" si="363"/>
        <v>0.25</v>
      </c>
      <c r="BY1169">
        <f t="shared" si="364"/>
        <v>0</v>
      </c>
      <c r="BZ1169" s="303">
        <f t="shared" si="365"/>
        <v>0</v>
      </c>
      <c r="CB1169" s="298">
        <v>0.6</v>
      </c>
      <c r="CC1169" s="298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35">
      <c r="A1170" s="4">
        <v>2021</v>
      </c>
      <c r="B1170" s="315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58"/>
        <v>153</v>
      </c>
      <c r="BK1170" s="135" t="str">
        <f t="shared" si="360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1"/>
        <v>1</v>
      </c>
      <c r="BV1170" s="299">
        <f t="shared" si="362"/>
        <v>0</v>
      </c>
      <c r="BW1170" s="318">
        <v>0</v>
      </c>
      <c r="BX1170" s="297">
        <f t="shared" si="363"/>
        <v>0.25</v>
      </c>
      <c r="BY1170">
        <f t="shared" si="364"/>
        <v>0</v>
      </c>
      <c r="BZ1170" s="303">
        <f t="shared" si="365"/>
        <v>0</v>
      </c>
      <c r="CB1170" s="298">
        <v>0.6</v>
      </c>
      <c r="CC1170" s="298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35">
      <c r="A1171" s="4">
        <v>2021</v>
      </c>
      <c r="B1171" s="315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58"/>
        <v>157</v>
      </c>
      <c r="BK1171" s="135" t="str">
        <f t="shared" si="360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1"/>
        <v>1</v>
      </c>
      <c r="BV1171" s="299">
        <f t="shared" si="362"/>
        <v>0</v>
      </c>
      <c r="BW1171" s="318">
        <v>0</v>
      </c>
      <c r="BX1171" s="297">
        <f t="shared" si="363"/>
        <v>0.25</v>
      </c>
      <c r="BY1171">
        <f t="shared" si="364"/>
        <v>0</v>
      </c>
      <c r="BZ1171" s="303">
        <f t="shared" si="365"/>
        <v>0</v>
      </c>
      <c r="CB1171" s="298">
        <v>0.6</v>
      </c>
      <c r="CC1171" s="298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35">
      <c r="A1172" s="4">
        <v>2021</v>
      </c>
      <c r="B1172" s="315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58"/>
        <v>157</v>
      </c>
      <c r="BK1172" s="135" t="str">
        <f t="shared" si="360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1"/>
        <v>1</v>
      </c>
      <c r="BV1172" s="299">
        <f t="shared" si="362"/>
        <v>0</v>
      </c>
      <c r="BW1172" s="318">
        <v>0</v>
      </c>
      <c r="BX1172" s="297">
        <f t="shared" si="363"/>
        <v>0.25</v>
      </c>
      <c r="BY1172">
        <f t="shared" si="364"/>
        <v>0</v>
      </c>
      <c r="BZ1172" s="303">
        <f t="shared" si="365"/>
        <v>0</v>
      </c>
      <c r="CB1172" s="298">
        <v>0.6</v>
      </c>
      <c r="CC1172" s="298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35">
      <c r="A1173" s="4">
        <v>2021</v>
      </c>
      <c r="B1173" s="315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58"/>
        <v>161</v>
      </c>
      <c r="BK1173" s="135" t="str">
        <f t="shared" si="360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1"/>
        <v>1</v>
      </c>
      <c r="BV1173" s="299">
        <f t="shared" si="362"/>
        <v>0</v>
      </c>
      <c r="BW1173" s="318">
        <v>0</v>
      </c>
      <c r="BX1173" s="297">
        <f t="shared" si="363"/>
        <v>0.25</v>
      </c>
      <c r="BY1173">
        <f t="shared" si="364"/>
        <v>0</v>
      </c>
      <c r="BZ1173" s="303">
        <f t="shared" si="365"/>
        <v>0</v>
      </c>
      <c r="CB1173" s="298">
        <v>0.6</v>
      </c>
      <c r="CC1173" s="298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35">
      <c r="A1174" s="4">
        <v>2021</v>
      </c>
      <c r="B1174" s="315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58"/>
        <v>161</v>
      </c>
      <c r="BK1174" s="135" t="str">
        <f t="shared" si="360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1"/>
        <v>1</v>
      </c>
      <c r="BV1174" s="299">
        <f t="shared" si="362"/>
        <v>0</v>
      </c>
      <c r="BW1174" s="318">
        <v>0</v>
      </c>
      <c r="BX1174" s="297">
        <f t="shared" si="363"/>
        <v>0.25</v>
      </c>
      <c r="BY1174">
        <f t="shared" si="364"/>
        <v>0</v>
      </c>
      <c r="BZ1174" s="303">
        <f t="shared" si="365"/>
        <v>0</v>
      </c>
      <c r="CB1174" s="298">
        <v>0.6</v>
      </c>
      <c r="CC1174" s="298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35">
      <c r="A1175" s="4">
        <v>2021</v>
      </c>
      <c r="B1175" s="315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58"/>
        <v>30</v>
      </c>
      <c r="BK1175" s="135" t="str">
        <f t="shared" si="360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1"/>
        <v>1</v>
      </c>
      <c r="BV1175" s="299">
        <f t="shared" si="362"/>
        <v>0</v>
      </c>
      <c r="BW1175" s="318">
        <v>0</v>
      </c>
      <c r="BX1175" s="297">
        <f t="shared" si="363"/>
        <v>0.25</v>
      </c>
      <c r="BY1175">
        <f t="shared" si="364"/>
        <v>0</v>
      </c>
      <c r="BZ1175" s="303">
        <f t="shared" si="365"/>
        <v>0</v>
      </c>
      <c r="CB1175" s="298">
        <v>0.6</v>
      </c>
      <c r="CC1175" s="298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35">
      <c r="A1176" s="4">
        <v>2021</v>
      </c>
      <c r="B1176" s="315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58"/>
        <v>35</v>
      </c>
      <c r="BK1176" s="135" t="str">
        <f t="shared" si="360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1"/>
        <v>1</v>
      </c>
      <c r="BV1176" s="299">
        <f t="shared" si="362"/>
        <v>0</v>
      </c>
      <c r="BW1176" s="318">
        <v>0</v>
      </c>
      <c r="BX1176" s="297">
        <f t="shared" si="363"/>
        <v>0.25</v>
      </c>
      <c r="BY1176">
        <f t="shared" si="364"/>
        <v>0</v>
      </c>
      <c r="BZ1176" s="303">
        <f t="shared" si="365"/>
        <v>0</v>
      </c>
      <c r="CB1176" s="298">
        <v>0.6</v>
      </c>
      <c r="CC1176" s="298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35">
      <c r="A1177" s="4">
        <v>2021</v>
      </c>
      <c r="B1177" s="315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58"/>
        <v>35</v>
      </c>
      <c r="BK1177" s="135" t="str">
        <f t="shared" si="360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1"/>
        <v>1</v>
      </c>
      <c r="BV1177" s="299">
        <f t="shared" si="362"/>
        <v>0</v>
      </c>
      <c r="BW1177" s="318">
        <v>0</v>
      </c>
      <c r="BX1177" s="297">
        <f t="shared" si="363"/>
        <v>0.25</v>
      </c>
      <c r="BY1177">
        <f t="shared" si="364"/>
        <v>0</v>
      </c>
      <c r="BZ1177" s="303">
        <f t="shared" si="365"/>
        <v>0</v>
      </c>
      <c r="CB1177" s="298">
        <v>0.6</v>
      </c>
      <c r="CC1177" s="298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35">
      <c r="A1178" s="4">
        <v>2021</v>
      </c>
      <c r="B1178" s="315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58"/>
        <v>38</v>
      </c>
      <c r="BK1178" s="135" t="str">
        <f t="shared" si="360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1"/>
        <v>1</v>
      </c>
      <c r="BV1178" s="299">
        <f t="shared" si="362"/>
        <v>0</v>
      </c>
      <c r="BW1178" s="318">
        <v>0</v>
      </c>
      <c r="BX1178" s="297">
        <f t="shared" si="363"/>
        <v>0.25</v>
      </c>
      <c r="BY1178">
        <f t="shared" si="364"/>
        <v>0</v>
      </c>
      <c r="BZ1178" s="303">
        <f t="shared" si="365"/>
        <v>0</v>
      </c>
      <c r="CB1178" s="298">
        <v>0.6</v>
      </c>
      <c r="CC1178" s="298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35">
      <c r="A1179" s="4">
        <v>2021</v>
      </c>
      <c r="B1179" s="315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58"/>
        <v>41</v>
      </c>
      <c r="BK1179" s="135" t="str">
        <f t="shared" si="360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1"/>
        <v>1</v>
      </c>
      <c r="BV1179" s="299">
        <f t="shared" si="362"/>
        <v>0</v>
      </c>
      <c r="BW1179" s="318">
        <v>0</v>
      </c>
      <c r="BX1179" s="297">
        <f t="shared" si="363"/>
        <v>0.25</v>
      </c>
      <c r="BY1179">
        <f t="shared" si="364"/>
        <v>0</v>
      </c>
      <c r="BZ1179" s="303">
        <f t="shared" si="365"/>
        <v>0</v>
      </c>
      <c r="CB1179" s="298">
        <v>0.6</v>
      </c>
      <c r="CC1179" s="298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35">
      <c r="A1180" s="4">
        <v>2021</v>
      </c>
      <c r="B1180" s="315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58"/>
        <v>41</v>
      </c>
      <c r="BK1180" s="135" t="str">
        <f t="shared" si="360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1"/>
        <v>1</v>
      </c>
      <c r="BV1180" s="299">
        <f t="shared" si="362"/>
        <v>0</v>
      </c>
      <c r="BW1180" s="318">
        <v>0</v>
      </c>
      <c r="BX1180" s="297">
        <f t="shared" si="363"/>
        <v>0.25</v>
      </c>
      <c r="BY1180">
        <f t="shared" si="364"/>
        <v>0</v>
      </c>
      <c r="BZ1180" s="303">
        <f t="shared" si="365"/>
        <v>0</v>
      </c>
      <c r="CB1180" s="298">
        <v>0.6</v>
      </c>
      <c r="CC1180" s="298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35">
      <c r="A1181" s="4">
        <v>2021</v>
      </c>
      <c r="B1181" s="315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58"/>
        <v>44</v>
      </c>
      <c r="BK1181" s="135" t="str">
        <f t="shared" si="360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1"/>
        <v>1</v>
      </c>
      <c r="BV1181" s="299">
        <f t="shared" si="362"/>
        <v>0</v>
      </c>
      <c r="BW1181" s="318">
        <v>0</v>
      </c>
      <c r="BX1181" s="297">
        <f t="shared" si="363"/>
        <v>0.25</v>
      </c>
      <c r="BY1181">
        <f t="shared" si="364"/>
        <v>0</v>
      </c>
      <c r="BZ1181" s="303">
        <f t="shared" si="365"/>
        <v>0</v>
      </c>
      <c r="CB1181" s="298">
        <v>0.6</v>
      </c>
      <c r="CC1181" s="298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35">
      <c r="A1182" s="4">
        <v>2021</v>
      </c>
      <c r="B1182" s="315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58"/>
        <v>48</v>
      </c>
      <c r="BK1182" s="135" t="str">
        <f t="shared" si="360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1"/>
        <v>1</v>
      </c>
      <c r="BV1182" s="299">
        <f t="shared" si="362"/>
        <v>0</v>
      </c>
      <c r="BW1182" s="318">
        <v>0</v>
      </c>
      <c r="BX1182" s="297">
        <f t="shared" si="363"/>
        <v>0.25</v>
      </c>
      <c r="BY1182">
        <f t="shared" si="364"/>
        <v>0</v>
      </c>
      <c r="BZ1182" s="303">
        <f t="shared" si="365"/>
        <v>0</v>
      </c>
      <c r="CB1182" s="298">
        <v>0.6</v>
      </c>
      <c r="CC1182" s="298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35">
      <c r="A1183" s="4">
        <v>2021</v>
      </c>
      <c r="B1183" s="315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58"/>
        <v>48</v>
      </c>
      <c r="BK1183" s="135" t="str">
        <f t="shared" si="360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1"/>
        <v>1</v>
      </c>
      <c r="BV1183" s="299">
        <f t="shared" si="362"/>
        <v>0</v>
      </c>
      <c r="BW1183" s="318">
        <v>0</v>
      </c>
      <c r="BX1183" s="297">
        <f t="shared" si="363"/>
        <v>0.25</v>
      </c>
      <c r="BY1183">
        <f t="shared" si="364"/>
        <v>0</v>
      </c>
      <c r="BZ1183" s="303">
        <f t="shared" si="365"/>
        <v>0</v>
      </c>
      <c r="CB1183" s="298">
        <v>0.6</v>
      </c>
      <c r="CC1183" s="298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35">
      <c r="A1184" s="4">
        <v>2021</v>
      </c>
      <c r="B1184" s="315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58"/>
        <v>51</v>
      </c>
      <c r="BK1184" s="135" t="str">
        <f t="shared" si="360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1"/>
        <v>1</v>
      </c>
      <c r="BV1184" s="299">
        <f t="shared" si="362"/>
        <v>0</v>
      </c>
      <c r="BW1184" s="318">
        <v>0</v>
      </c>
      <c r="BX1184" s="297">
        <f t="shared" si="363"/>
        <v>0.25</v>
      </c>
      <c r="BY1184">
        <f t="shared" si="364"/>
        <v>0</v>
      </c>
      <c r="BZ1184" s="303">
        <f t="shared" si="365"/>
        <v>0</v>
      </c>
      <c r="CB1184" s="298">
        <v>0.6</v>
      </c>
      <c r="CC1184" s="298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35">
      <c r="A1185" s="4">
        <v>2021</v>
      </c>
      <c r="B1185" s="315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58"/>
        <v>55</v>
      </c>
      <c r="BK1185" s="135" t="str">
        <f t="shared" si="360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1"/>
        <v>1</v>
      </c>
      <c r="BV1185" s="299">
        <f t="shared" si="362"/>
        <v>0</v>
      </c>
      <c r="BW1185" s="318">
        <v>0</v>
      </c>
      <c r="BX1185" s="297">
        <f t="shared" si="363"/>
        <v>0.25</v>
      </c>
      <c r="BY1185">
        <f t="shared" si="364"/>
        <v>0</v>
      </c>
      <c r="BZ1185" s="303">
        <f t="shared" si="365"/>
        <v>0</v>
      </c>
      <c r="CB1185" s="298">
        <v>0.6</v>
      </c>
      <c r="CC1185" s="298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35">
      <c r="A1186" s="4">
        <v>2021</v>
      </c>
      <c r="B1186" s="315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58"/>
        <v>55</v>
      </c>
      <c r="BK1186" s="135" t="str">
        <f t="shared" si="360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1"/>
        <v>1</v>
      </c>
      <c r="BV1186" s="299">
        <f t="shared" si="362"/>
        <v>0</v>
      </c>
      <c r="BW1186" s="318">
        <v>0</v>
      </c>
      <c r="BX1186" s="297">
        <f t="shared" si="363"/>
        <v>0.25</v>
      </c>
      <c r="BY1186">
        <f t="shared" si="364"/>
        <v>0</v>
      </c>
      <c r="BZ1186" s="303">
        <f t="shared" si="365"/>
        <v>0</v>
      </c>
      <c r="CB1186" s="298">
        <v>0.6</v>
      </c>
      <c r="CC1186" s="298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35">
      <c r="A1187" s="4">
        <v>2021</v>
      </c>
      <c r="B1187" s="315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58"/>
        <v>58</v>
      </c>
      <c r="BK1187" s="135" t="str">
        <f t="shared" si="360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1"/>
        <v>1</v>
      </c>
      <c r="BV1187" s="299">
        <f t="shared" si="362"/>
        <v>0</v>
      </c>
      <c r="BW1187" s="318">
        <v>0</v>
      </c>
      <c r="BX1187" s="297">
        <f t="shared" si="363"/>
        <v>0.25</v>
      </c>
      <c r="BY1187">
        <f t="shared" si="364"/>
        <v>0</v>
      </c>
      <c r="BZ1187" s="303">
        <f t="shared" si="365"/>
        <v>0</v>
      </c>
      <c r="CB1187" s="298">
        <v>0.6</v>
      </c>
      <c r="CC1187" s="298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35">
      <c r="A1188" s="4">
        <v>2021</v>
      </c>
      <c r="B1188" s="315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58"/>
        <v>61</v>
      </c>
      <c r="BK1188" s="135" t="str">
        <f t="shared" si="360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1"/>
        <v>1</v>
      </c>
      <c r="BV1188" s="299">
        <f t="shared" si="362"/>
        <v>0</v>
      </c>
      <c r="BW1188" s="318">
        <v>0</v>
      </c>
      <c r="BX1188" s="297">
        <f t="shared" si="363"/>
        <v>0.25</v>
      </c>
      <c r="BY1188">
        <f t="shared" si="364"/>
        <v>0</v>
      </c>
      <c r="BZ1188" s="303">
        <f t="shared" si="365"/>
        <v>0</v>
      </c>
      <c r="CB1188" s="298">
        <v>0.6</v>
      </c>
      <c r="CC1188" s="298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35">
      <c r="A1189" s="4">
        <v>2021</v>
      </c>
      <c r="B1189" s="315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58"/>
        <v>63</v>
      </c>
      <c r="BK1189" s="135" t="str">
        <f t="shared" si="360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1"/>
        <v>1</v>
      </c>
      <c r="BV1189" s="299">
        <f t="shared" si="362"/>
        <v>0</v>
      </c>
      <c r="BW1189" s="318">
        <v>0</v>
      </c>
      <c r="BX1189" s="297">
        <f t="shared" si="363"/>
        <v>0.25</v>
      </c>
      <c r="BY1189">
        <f t="shared" si="364"/>
        <v>0</v>
      </c>
      <c r="BZ1189" s="303">
        <f t="shared" si="365"/>
        <v>0</v>
      </c>
      <c r="CB1189" s="298">
        <v>0.6</v>
      </c>
      <c r="CC1189" s="298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35">
      <c r="A1190" s="4">
        <v>2021</v>
      </c>
      <c r="B1190" s="315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58"/>
        <v>63</v>
      </c>
      <c r="BK1190" s="135" t="str">
        <f t="shared" si="360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1"/>
        <v>1</v>
      </c>
      <c r="BV1190" s="299">
        <f t="shared" si="362"/>
        <v>0</v>
      </c>
      <c r="BW1190" s="318">
        <v>0</v>
      </c>
      <c r="BX1190" s="297">
        <f t="shared" si="363"/>
        <v>0.25</v>
      </c>
      <c r="BY1190">
        <f t="shared" si="364"/>
        <v>0</v>
      </c>
      <c r="BZ1190" s="303">
        <f t="shared" si="365"/>
        <v>0</v>
      </c>
      <c r="CB1190" s="298">
        <v>0.6</v>
      </c>
      <c r="CC1190" s="298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35">
      <c r="A1191" s="4">
        <v>2021</v>
      </c>
      <c r="B1191" s="315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58"/>
        <v>66</v>
      </c>
      <c r="BK1191" s="135" t="str">
        <f t="shared" si="360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1"/>
        <v>1</v>
      </c>
      <c r="BV1191" s="299">
        <f t="shared" si="362"/>
        <v>0</v>
      </c>
      <c r="BW1191" s="318">
        <v>0</v>
      </c>
      <c r="BX1191" s="297">
        <f t="shared" si="363"/>
        <v>0.25</v>
      </c>
      <c r="BY1191">
        <f t="shared" si="364"/>
        <v>0</v>
      </c>
      <c r="BZ1191" s="303">
        <f t="shared" si="365"/>
        <v>0</v>
      </c>
      <c r="CB1191" s="298">
        <v>0.6</v>
      </c>
      <c r="CC1191" s="298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35">
      <c r="A1192" s="4">
        <v>2021</v>
      </c>
      <c r="B1192" s="315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58"/>
        <v>69</v>
      </c>
      <c r="BK1192" s="135" t="str">
        <f t="shared" si="360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1"/>
        <v>1</v>
      </c>
      <c r="BV1192" s="299">
        <f t="shared" si="362"/>
        <v>0</v>
      </c>
      <c r="BW1192" s="318">
        <v>0</v>
      </c>
      <c r="BX1192" s="297">
        <f t="shared" si="363"/>
        <v>0.25</v>
      </c>
      <c r="BY1192">
        <f t="shared" si="364"/>
        <v>0</v>
      </c>
      <c r="BZ1192" s="303">
        <f t="shared" si="365"/>
        <v>0</v>
      </c>
      <c r="CB1192" s="298">
        <v>0.6</v>
      </c>
      <c r="CC1192" s="298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35">
      <c r="A1193" s="4">
        <v>2021</v>
      </c>
      <c r="B1193" s="315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58"/>
        <v>71</v>
      </c>
      <c r="BK1193" s="135" t="str">
        <f t="shared" si="360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1"/>
        <v>1</v>
      </c>
      <c r="BV1193" s="299">
        <f t="shared" si="362"/>
        <v>0</v>
      </c>
      <c r="BW1193" s="318">
        <v>0</v>
      </c>
      <c r="BX1193" s="297">
        <f t="shared" si="363"/>
        <v>0.25</v>
      </c>
      <c r="BY1193">
        <f t="shared" si="364"/>
        <v>0</v>
      </c>
      <c r="BZ1193" s="303">
        <f t="shared" si="365"/>
        <v>0</v>
      </c>
      <c r="CB1193" s="298">
        <v>0.6</v>
      </c>
      <c r="CC1193" s="298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35">
      <c r="A1194" s="4">
        <v>2021</v>
      </c>
      <c r="B1194" s="315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58"/>
        <v>71</v>
      </c>
      <c r="BK1194" s="135" t="str">
        <f t="shared" si="360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1"/>
        <v>1</v>
      </c>
      <c r="BV1194" s="299">
        <f t="shared" si="362"/>
        <v>0</v>
      </c>
      <c r="BW1194" s="318">
        <v>0</v>
      </c>
      <c r="BX1194" s="297">
        <f t="shared" si="363"/>
        <v>0.25</v>
      </c>
      <c r="BY1194">
        <f t="shared" si="364"/>
        <v>0</v>
      </c>
      <c r="BZ1194" s="303">
        <f t="shared" si="365"/>
        <v>0</v>
      </c>
      <c r="CB1194" s="298">
        <v>0.6</v>
      </c>
      <c r="CC1194" s="298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35">
      <c r="A1195" s="4">
        <v>2021</v>
      </c>
      <c r="B1195" s="315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58"/>
        <v>74</v>
      </c>
      <c r="BK1195" s="135" t="str">
        <f t="shared" si="360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1"/>
        <v>1</v>
      </c>
      <c r="BV1195" s="299">
        <f t="shared" si="362"/>
        <v>0</v>
      </c>
      <c r="BW1195" s="318">
        <v>0</v>
      </c>
      <c r="BX1195" s="297">
        <f t="shared" si="363"/>
        <v>0.25</v>
      </c>
      <c r="BY1195">
        <f t="shared" si="364"/>
        <v>0</v>
      </c>
      <c r="BZ1195" s="303">
        <f t="shared" si="365"/>
        <v>0</v>
      </c>
      <c r="CB1195" s="298">
        <v>0.6</v>
      </c>
      <c r="CC1195" s="298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35">
      <c r="A1196" s="4">
        <v>2021</v>
      </c>
      <c r="B1196" s="315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58"/>
        <v>77</v>
      </c>
      <c r="BK1196" s="135" t="str">
        <f t="shared" si="360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1"/>
        <v>1</v>
      </c>
      <c r="BV1196" s="299">
        <f t="shared" si="362"/>
        <v>0</v>
      </c>
      <c r="BW1196" s="318">
        <v>0</v>
      </c>
      <c r="BX1196" s="297">
        <f t="shared" si="363"/>
        <v>0.25</v>
      </c>
      <c r="BY1196">
        <f t="shared" si="364"/>
        <v>0</v>
      </c>
      <c r="BZ1196" s="303">
        <f t="shared" si="365"/>
        <v>0</v>
      </c>
      <c r="CB1196" s="298">
        <v>0.6</v>
      </c>
      <c r="CC1196" s="298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35">
      <c r="A1197" s="4">
        <v>2021</v>
      </c>
      <c r="B1197" s="315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58"/>
        <v>80</v>
      </c>
      <c r="BK1197" s="135" t="str">
        <f t="shared" si="360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1"/>
        <v>1</v>
      </c>
      <c r="BV1197" s="299">
        <f t="shared" si="362"/>
        <v>0</v>
      </c>
      <c r="BW1197" s="318">
        <v>0</v>
      </c>
      <c r="BX1197" s="297">
        <f t="shared" si="363"/>
        <v>0.25</v>
      </c>
      <c r="BY1197">
        <f t="shared" si="364"/>
        <v>0</v>
      </c>
      <c r="BZ1197" s="303">
        <f t="shared" si="365"/>
        <v>0</v>
      </c>
      <c r="CB1197" s="298">
        <v>0.6</v>
      </c>
      <c r="CC1197" s="298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35">
      <c r="A1198" s="4">
        <v>2021</v>
      </c>
      <c r="B1198" s="315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58"/>
        <v>80</v>
      </c>
      <c r="BK1198" s="135" t="str">
        <f t="shared" si="360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1"/>
        <v>1</v>
      </c>
      <c r="BV1198" s="299">
        <f t="shared" si="362"/>
        <v>0</v>
      </c>
      <c r="BW1198" s="318">
        <v>0</v>
      </c>
      <c r="BX1198" s="297">
        <f t="shared" si="363"/>
        <v>0.25</v>
      </c>
      <c r="BY1198">
        <f t="shared" si="364"/>
        <v>0</v>
      </c>
      <c r="BZ1198" s="303">
        <f t="shared" si="365"/>
        <v>0</v>
      </c>
      <c r="CB1198" s="298">
        <v>0.6</v>
      </c>
      <c r="CC1198" s="298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35">
      <c r="A1199" s="4">
        <v>2021</v>
      </c>
      <c r="B1199" s="315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58"/>
        <v>83</v>
      </c>
      <c r="BK1199" s="135" t="str">
        <f t="shared" si="360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1"/>
        <v>1</v>
      </c>
      <c r="BV1199" s="299">
        <f t="shared" si="362"/>
        <v>0</v>
      </c>
      <c r="BW1199" s="318">
        <v>0</v>
      </c>
      <c r="BX1199" s="297">
        <f t="shared" si="363"/>
        <v>0.25</v>
      </c>
      <c r="BY1199">
        <f t="shared" si="364"/>
        <v>0</v>
      </c>
      <c r="BZ1199" s="303">
        <f t="shared" si="365"/>
        <v>0</v>
      </c>
      <c r="CB1199" s="298">
        <v>0.6</v>
      </c>
      <c r="CC1199" s="298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35">
      <c r="A1200" s="4">
        <v>2021</v>
      </c>
      <c r="B1200" s="315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58"/>
        <v>86</v>
      </c>
      <c r="BK1200" s="135" t="str">
        <f t="shared" si="360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1"/>
        <v>1</v>
      </c>
      <c r="BV1200" s="299">
        <f t="shared" si="362"/>
        <v>0</v>
      </c>
      <c r="BW1200" s="318">
        <v>0</v>
      </c>
      <c r="BX1200" s="297">
        <f t="shared" si="363"/>
        <v>0.25</v>
      </c>
      <c r="BY1200">
        <f t="shared" si="364"/>
        <v>0</v>
      </c>
      <c r="BZ1200" s="303">
        <f t="shared" si="365"/>
        <v>0</v>
      </c>
      <c r="CB1200" s="298">
        <v>0.6</v>
      </c>
      <c r="CC1200" s="298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35">
      <c r="A1201" s="4">
        <v>2021</v>
      </c>
      <c r="B1201" s="315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58"/>
        <v>89</v>
      </c>
      <c r="BK1201" s="135" t="str">
        <f t="shared" si="360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1"/>
        <v>1</v>
      </c>
      <c r="BV1201" s="299">
        <f t="shared" si="362"/>
        <v>0</v>
      </c>
      <c r="BW1201" s="318">
        <v>0</v>
      </c>
      <c r="BX1201" s="297">
        <f t="shared" si="363"/>
        <v>0.25</v>
      </c>
      <c r="BY1201">
        <f t="shared" si="364"/>
        <v>0</v>
      </c>
      <c r="BZ1201" s="303">
        <f t="shared" si="365"/>
        <v>0</v>
      </c>
      <c r="CB1201" s="298">
        <v>0.6</v>
      </c>
      <c r="CC1201" s="298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35">
      <c r="A1202" s="4">
        <v>2021</v>
      </c>
      <c r="B1202" s="315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58"/>
        <v>89</v>
      </c>
      <c r="BK1202" s="135" t="str">
        <f t="shared" si="360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1"/>
        <v>1</v>
      </c>
      <c r="BV1202" s="299">
        <f t="shared" si="362"/>
        <v>0</v>
      </c>
      <c r="BW1202" s="318">
        <v>0</v>
      </c>
      <c r="BX1202" s="297">
        <f t="shared" si="363"/>
        <v>0.25</v>
      </c>
      <c r="BY1202">
        <f t="shared" si="364"/>
        <v>0</v>
      </c>
      <c r="BZ1202" s="303">
        <f t="shared" si="365"/>
        <v>0</v>
      </c>
      <c r="CB1202" s="298">
        <v>0.6</v>
      </c>
      <c r="CC1202" s="298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35">
      <c r="A1203" s="4">
        <v>2021</v>
      </c>
      <c r="B1203" s="315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58"/>
        <v>92</v>
      </c>
      <c r="BK1203" s="135" t="str">
        <f t="shared" si="360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1"/>
        <v>1</v>
      </c>
      <c r="BV1203" s="299">
        <f t="shared" si="362"/>
        <v>0</v>
      </c>
      <c r="BW1203" s="318">
        <v>0</v>
      </c>
      <c r="BX1203" s="297">
        <f t="shared" si="363"/>
        <v>0.25</v>
      </c>
      <c r="BY1203">
        <f t="shared" si="364"/>
        <v>0</v>
      </c>
      <c r="BZ1203" s="303">
        <f t="shared" si="365"/>
        <v>0</v>
      </c>
      <c r="CB1203" s="298">
        <v>0.6</v>
      </c>
      <c r="CC1203" s="298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35">
      <c r="A1204" s="4">
        <v>2021</v>
      </c>
      <c r="B1204" s="315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58"/>
        <v>95</v>
      </c>
      <c r="BK1204" s="135" t="str">
        <f t="shared" si="360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1"/>
        <v>1</v>
      </c>
      <c r="BV1204" s="299">
        <f t="shared" si="362"/>
        <v>0</v>
      </c>
      <c r="BW1204" s="318">
        <v>0</v>
      </c>
      <c r="BX1204" s="297">
        <f t="shared" si="363"/>
        <v>0.25</v>
      </c>
      <c r="BY1204">
        <f t="shared" si="364"/>
        <v>0</v>
      </c>
      <c r="BZ1204" s="303">
        <f t="shared" si="365"/>
        <v>0</v>
      </c>
      <c r="CB1204" s="298">
        <v>0.6</v>
      </c>
      <c r="CC1204" s="298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35">
      <c r="A1205" s="4">
        <v>2021</v>
      </c>
      <c r="B1205" s="315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58"/>
        <v>99</v>
      </c>
      <c r="BK1205" s="135" t="str">
        <f t="shared" si="360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1"/>
        <v>1</v>
      </c>
      <c r="BV1205" s="299">
        <f t="shared" si="362"/>
        <v>0</v>
      </c>
      <c r="BW1205" s="318">
        <v>0</v>
      </c>
      <c r="BX1205" s="297">
        <f t="shared" si="363"/>
        <v>0.25</v>
      </c>
      <c r="BY1205">
        <f t="shared" si="364"/>
        <v>0</v>
      </c>
      <c r="BZ1205" s="303">
        <f t="shared" si="365"/>
        <v>0</v>
      </c>
      <c r="CB1205" s="298">
        <v>0.6</v>
      </c>
      <c r="CC1205" s="298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35">
      <c r="A1206" s="4">
        <v>2021</v>
      </c>
      <c r="B1206" s="315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58"/>
        <v>99</v>
      </c>
      <c r="BK1206" s="135" t="str">
        <f t="shared" si="360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1"/>
        <v>1</v>
      </c>
      <c r="BV1206" s="299">
        <f t="shared" si="362"/>
        <v>0</v>
      </c>
      <c r="BW1206" s="318">
        <v>0</v>
      </c>
      <c r="BX1206" s="297">
        <f t="shared" si="363"/>
        <v>0.25</v>
      </c>
      <c r="BY1206">
        <f t="shared" si="364"/>
        <v>0</v>
      </c>
      <c r="BZ1206" s="303">
        <f t="shared" si="365"/>
        <v>0</v>
      </c>
      <c r="CB1206" s="298">
        <v>0.6</v>
      </c>
      <c r="CC1206" s="298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35">
      <c r="A1207" s="4">
        <v>2021</v>
      </c>
      <c r="B1207" s="315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58"/>
        <v>102</v>
      </c>
      <c r="BK1207" s="135" t="str">
        <f t="shared" si="360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1"/>
        <v>1</v>
      </c>
      <c r="BV1207" s="299">
        <f t="shared" si="362"/>
        <v>0</v>
      </c>
      <c r="BW1207" s="318">
        <v>0</v>
      </c>
      <c r="BX1207" s="297">
        <f t="shared" si="363"/>
        <v>0.25</v>
      </c>
      <c r="BY1207">
        <f t="shared" si="364"/>
        <v>0</v>
      </c>
      <c r="BZ1207" s="303">
        <f t="shared" si="365"/>
        <v>0</v>
      </c>
      <c r="CB1207" s="298">
        <v>0.6</v>
      </c>
      <c r="CC1207" s="298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35">
      <c r="A1208" s="4">
        <v>2021</v>
      </c>
      <c r="B1208" s="315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58"/>
        <v>105</v>
      </c>
      <c r="BK1208" s="135" t="str">
        <f t="shared" si="360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1"/>
        <v>1</v>
      </c>
      <c r="BV1208" s="299">
        <f t="shared" si="362"/>
        <v>0</v>
      </c>
      <c r="BW1208" s="318">
        <v>0</v>
      </c>
      <c r="BX1208" s="297">
        <f t="shared" si="363"/>
        <v>0.25</v>
      </c>
      <c r="BY1208">
        <f t="shared" si="364"/>
        <v>0</v>
      </c>
      <c r="BZ1208" s="303">
        <f t="shared" si="365"/>
        <v>0</v>
      </c>
      <c r="CB1208" s="298">
        <v>0.6</v>
      </c>
      <c r="CC1208" s="298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35">
      <c r="A1209" s="4">
        <v>2021</v>
      </c>
      <c r="B1209" s="315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58"/>
        <v>109</v>
      </c>
      <c r="BK1209" s="135" t="str">
        <f t="shared" si="360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1"/>
        <v>1</v>
      </c>
      <c r="BV1209" s="299">
        <f t="shared" si="362"/>
        <v>0</v>
      </c>
      <c r="BW1209" s="318">
        <v>0</v>
      </c>
      <c r="BX1209" s="297">
        <f t="shared" si="363"/>
        <v>0.25</v>
      </c>
      <c r="BY1209">
        <f t="shared" si="364"/>
        <v>0</v>
      </c>
      <c r="BZ1209" s="303">
        <f t="shared" si="365"/>
        <v>0</v>
      </c>
      <c r="CB1209" s="298">
        <v>0.6</v>
      </c>
      <c r="CC1209" s="298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35">
      <c r="A1210" s="4">
        <v>2021</v>
      </c>
      <c r="B1210" s="315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58"/>
        <v>109</v>
      </c>
      <c r="BK1210" s="135" t="str">
        <f t="shared" si="360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1"/>
        <v>1</v>
      </c>
      <c r="BV1210" s="299">
        <f t="shared" si="362"/>
        <v>0</v>
      </c>
      <c r="BW1210" s="318">
        <v>0</v>
      </c>
      <c r="BX1210" s="297">
        <f t="shared" si="363"/>
        <v>0.25</v>
      </c>
      <c r="BY1210">
        <f t="shared" si="364"/>
        <v>0</v>
      </c>
      <c r="BZ1210" s="303">
        <f t="shared" si="365"/>
        <v>0</v>
      </c>
      <c r="CB1210" s="298">
        <v>0.6</v>
      </c>
      <c r="CC1210" s="298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35">
      <c r="A1211" s="4">
        <v>2021</v>
      </c>
      <c r="B1211" s="315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58"/>
        <v>112</v>
      </c>
      <c r="BK1211" s="135" t="str">
        <f t="shared" si="360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1"/>
        <v>1</v>
      </c>
      <c r="BV1211" s="299">
        <f t="shared" si="362"/>
        <v>0</v>
      </c>
      <c r="BW1211" s="318">
        <v>0</v>
      </c>
      <c r="BX1211" s="297">
        <f t="shared" si="363"/>
        <v>0.25</v>
      </c>
      <c r="BY1211">
        <f t="shared" si="364"/>
        <v>0</v>
      </c>
      <c r="BZ1211" s="303">
        <f t="shared" si="365"/>
        <v>0</v>
      </c>
      <c r="CB1211" s="298">
        <v>0.6</v>
      </c>
      <c r="CC1211" s="298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35">
      <c r="A1212" s="4">
        <v>2021</v>
      </c>
      <c r="B1212" s="315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58"/>
        <v>115</v>
      </c>
      <c r="BK1212" s="135" t="str">
        <f t="shared" si="360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1"/>
        <v>1</v>
      </c>
      <c r="BV1212" s="299">
        <f t="shared" si="362"/>
        <v>0</v>
      </c>
      <c r="BW1212" s="318">
        <v>0</v>
      </c>
      <c r="BX1212" s="297">
        <f t="shared" si="363"/>
        <v>0.25</v>
      </c>
      <c r="BY1212">
        <f t="shared" si="364"/>
        <v>0</v>
      </c>
      <c r="BZ1212" s="303">
        <f t="shared" si="365"/>
        <v>0</v>
      </c>
      <c r="CB1212" s="298">
        <v>0.6</v>
      </c>
      <c r="CC1212" s="298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35">
      <c r="A1213" s="4">
        <v>2021</v>
      </c>
      <c r="B1213" s="315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58"/>
        <v>119</v>
      </c>
      <c r="BK1213" s="135" t="str">
        <f t="shared" si="360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1"/>
        <v>1</v>
      </c>
      <c r="BV1213" s="299">
        <f t="shared" si="362"/>
        <v>0</v>
      </c>
      <c r="BW1213" s="318">
        <v>0</v>
      </c>
      <c r="BX1213" s="297">
        <f t="shared" si="363"/>
        <v>0.25</v>
      </c>
      <c r="BY1213">
        <f t="shared" si="364"/>
        <v>0</v>
      </c>
      <c r="BZ1213" s="303">
        <f t="shared" si="365"/>
        <v>0</v>
      </c>
      <c r="CB1213" s="298">
        <v>0.6</v>
      </c>
      <c r="CC1213" s="298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35">
      <c r="A1214" s="4">
        <v>2021</v>
      </c>
      <c r="B1214" s="315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58"/>
        <v>119</v>
      </c>
      <c r="BK1214" s="135" t="str">
        <f t="shared" si="360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1"/>
        <v>1</v>
      </c>
      <c r="BV1214" s="299">
        <f t="shared" si="362"/>
        <v>0</v>
      </c>
      <c r="BW1214" s="318">
        <v>0</v>
      </c>
      <c r="BX1214" s="297">
        <f t="shared" si="363"/>
        <v>0.25</v>
      </c>
      <c r="BY1214">
        <f t="shared" si="364"/>
        <v>0</v>
      </c>
      <c r="BZ1214" s="303">
        <f t="shared" si="365"/>
        <v>0</v>
      </c>
      <c r="CB1214" s="298">
        <v>0.6</v>
      </c>
      <c r="CC1214" s="298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35">
      <c r="A1215" s="4">
        <v>2021</v>
      </c>
      <c r="B1215" s="315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58"/>
        <v>123</v>
      </c>
      <c r="BK1215" s="135" t="str">
        <f t="shared" si="360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1"/>
        <v>1</v>
      </c>
      <c r="BV1215" s="299">
        <f t="shared" si="362"/>
        <v>0</v>
      </c>
      <c r="BW1215" s="318">
        <v>0</v>
      </c>
      <c r="BX1215" s="297">
        <f t="shared" si="363"/>
        <v>0.25</v>
      </c>
      <c r="BY1215">
        <f t="shared" si="364"/>
        <v>0</v>
      </c>
      <c r="BZ1215" s="303">
        <f t="shared" si="365"/>
        <v>0</v>
      </c>
      <c r="CB1215" s="298">
        <v>0.6</v>
      </c>
      <c r="CC1215" s="298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35">
      <c r="A1216" s="4">
        <v>2021</v>
      </c>
      <c r="B1216" s="315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58"/>
        <v>123</v>
      </c>
      <c r="BK1216" s="135" t="str">
        <f t="shared" si="360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1"/>
        <v>1</v>
      </c>
      <c r="BV1216" s="299">
        <f t="shared" si="362"/>
        <v>0</v>
      </c>
      <c r="BW1216" s="318">
        <v>0</v>
      </c>
      <c r="BX1216" s="297">
        <f t="shared" si="363"/>
        <v>0.25</v>
      </c>
      <c r="BY1216">
        <f t="shared" si="364"/>
        <v>0</v>
      </c>
      <c r="BZ1216" s="303">
        <f t="shared" si="365"/>
        <v>0</v>
      </c>
      <c r="CB1216" s="298">
        <v>0.6</v>
      </c>
      <c r="CC1216" s="298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35">
      <c r="A1217" s="4">
        <v>2021</v>
      </c>
      <c r="B1217" s="315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58"/>
        <v>127</v>
      </c>
      <c r="BK1217" s="135" t="str">
        <f t="shared" si="360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1"/>
        <v>1</v>
      </c>
      <c r="BV1217" s="299">
        <f t="shared" si="362"/>
        <v>0</v>
      </c>
      <c r="BW1217" s="318">
        <v>0</v>
      </c>
      <c r="BX1217" s="297">
        <f t="shared" si="363"/>
        <v>0.25</v>
      </c>
      <c r="BY1217">
        <f t="shared" si="364"/>
        <v>0</v>
      </c>
      <c r="BZ1217" s="303">
        <f t="shared" si="365"/>
        <v>0</v>
      </c>
      <c r="CB1217" s="298">
        <v>0.6</v>
      </c>
      <c r="CC1217" s="298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35">
      <c r="A1218" s="4">
        <v>2021</v>
      </c>
      <c r="B1218" s="315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58"/>
        <v>127</v>
      </c>
      <c r="BK1218" s="135" t="str">
        <f t="shared" si="360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1"/>
        <v>1</v>
      </c>
      <c r="BV1218" s="299">
        <f t="shared" si="362"/>
        <v>0</v>
      </c>
      <c r="BW1218" s="318">
        <v>0</v>
      </c>
      <c r="BX1218" s="297">
        <f t="shared" si="363"/>
        <v>0.25</v>
      </c>
      <c r="BY1218">
        <f t="shared" si="364"/>
        <v>0</v>
      </c>
      <c r="BZ1218" s="303">
        <f t="shared" si="365"/>
        <v>0</v>
      </c>
      <c r="CB1218" s="298">
        <v>0.6</v>
      </c>
      <c r="CC1218" s="298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35">
      <c r="A1219" s="4">
        <v>2021</v>
      </c>
      <c r="B1219" s="315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7">+AC1219</f>
        <v>131</v>
      </c>
      <c r="BK1219" s="135" t="str">
        <f t="shared" si="360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1"/>
        <v>1</v>
      </c>
      <c r="BV1219" s="299">
        <f t="shared" si="362"/>
        <v>0</v>
      </c>
      <c r="BW1219" s="318">
        <v>0</v>
      </c>
      <c r="BX1219" s="297">
        <f t="shared" si="363"/>
        <v>0.25</v>
      </c>
      <c r="BY1219">
        <f t="shared" si="364"/>
        <v>0</v>
      </c>
      <c r="BZ1219" s="303">
        <f t="shared" si="365"/>
        <v>0</v>
      </c>
      <c r="CB1219" s="298">
        <v>0.6</v>
      </c>
      <c r="CC1219" s="298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35">
      <c r="A1220" s="4">
        <v>2021</v>
      </c>
      <c r="B1220" s="315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7"/>
        <v>131</v>
      </c>
      <c r="BK1220" s="135" t="str">
        <f t="shared" ref="BK1220:BK1283" si="379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0">IF(BT1220="Résineux",0%,100%)</f>
        <v>1</v>
      </c>
      <c r="BV1220" s="299">
        <f t="shared" ref="BV1220:BV1283" si="381">+IF(BT1220="Résineux",100%,0%)</f>
        <v>0</v>
      </c>
      <c r="BW1220" s="318">
        <v>0</v>
      </c>
      <c r="BX1220" s="297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303">
        <f t="shared" ref="BZ1220:BZ1283" si="384">+IF(BJ1220&gt;=31,0,BY1220+BZ1219)</f>
        <v>0</v>
      </c>
      <c r="CB1220" s="298">
        <v>0.6</v>
      </c>
      <c r="CC1220" s="298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35">
      <c r="A1221" s="4">
        <v>2021</v>
      </c>
      <c r="B1221" s="315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7"/>
        <v>30</v>
      </c>
      <c r="BK1221" s="135" t="str">
        <f t="shared" si="379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0"/>
        <v>1</v>
      </c>
      <c r="BV1221" s="299">
        <f t="shared" si="381"/>
        <v>0</v>
      </c>
      <c r="BW1221" s="318">
        <v>0</v>
      </c>
      <c r="BX1221" s="297">
        <f t="shared" si="382"/>
        <v>0.25</v>
      </c>
      <c r="BY1221">
        <f t="shared" si="383"/>
        <v>0</v>
      </c>
      <c r="BZ1221" s="303">
        <f t="shared" si="384"/>
        <v>0</v>
      </c>
      <c r="CB1221" s="298">
        <v>0.6</v>
      </c>
      <c r="CC1221" s="298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35">
      <c r="A1222" s="4">
        <v>2021</v>
      </c>
      <c r="B1222" s="315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7"/>
        <v>31</v>
      </c>
      <c r="BK1222" s="135" t="str">
        <f t="shared" si="379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0"/>
        <v>1</v>
      </c>
      <c r="BV1222" s="299">
        <f t="shared" si="381"/>
        <v>0</v>
      </c>
      <c r="BW1222" s="318">
        <v>0</v>
      </c>
      <c r="BX1222" s="297">
        <f t="shared" si="382"/>
        <v>0.25</v>
      </c>
      <c r="BY1222">
        <f t="shared" si="383"/>
        <v>0</v>
      </c>
      <c r="BZ1222" s="303">
        <f t="shared" si="384"/>
        <v>0</v>
      </c>
      <c r="CB1222" s="298">
        <v>0.6</v>
      </c>
      <c r="CC1222" s="298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35">
      <c r="A1223" s="4">
        <v>2021</v>
      </c>
      <c r="B1223" s="315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7"/>
        <v>31</v>
      </c>
      <c r="BK1223" s="135" t="str">
        <f t="shared" si="379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0"/>
        <v>1</v>
      </c>
      <c r="BV1223" s="299">
        <f t="shared" si="381"/>
        <v>0</v>
      </c>
      <c r="BW1223" s="318">
        <v>0</v>
      </c>
      <c r="BX1223" s="297">
        <f t="shared" si="382"/>
        <v>0.25</v>
      </c>
      <c r="BY1223">
        <f t="shared" si="383"/>
        <v>0</v>
      </c>
      <c r="BZ1223" s="303">
        <f t="shared" si="384"/>
        <v>0</v>
      </c>
      <c r="CB1223" s="298">
        <v>0.6</v>
      </c>
      <c r="CC1223" s="298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35">
      <c r="A1224" s="4">
        <v>2021</v>
      </c>
      <c r="B1224" s="315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7"/>
        <v>34</v>
      </c>
      <c r="BK1224" s="135" t="str">
        <f t="shared" si="379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0"/>
        <v>1</v>
      </c>
      <c r="BV1224" s="299">
        <f t="shared" si="381"/>
        <v>0</v>
      </c>
      <c r="BW1224" s="318">
        <v>0</v>
      </c>
      <c r="BX1224" s="297">
        <f t="shared" si="382"/>
        <v>0.25</v>
      </c>
      <c r="BY1224">
        <f t="shared" si="383"/>
        <v>0</v>
      </c>
      <c r="BZ1224" s="303">
        <f t="shared" si="384"/>
        <v>0</v>
      </c>
      <c r="CB1224" s="298">
        <v>0.6</v>
      </c>
      <c r="CC1224" s="298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35">
      <c r="A1225" s="4">
        <v>2021</v>
      </c>
      <c r="B1225" s="315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7"/>
        <v>37</v>
      </c>
      <c r="BK1225" s="135" t="str">
        <f t="shared" si="379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0"/>
        <v>1</v>
      </c>
      <c r="BV1225" s="299">
        <f t="shared" si="381"/>
        <v>0</v>
      </c>
      <c r="BW1225" s="318">
        <v>0</v>
      </c>
      <c r="BX1225" s="297">
        <f t="shared" si="382"/>
        <v>0.25</v>
      </c>
      <c r="BY1225">
        <f t="shared" si="383"/>
        <v>0</v>
      </c>
      <c r="BZ1225" s="303">
        <f t="shared" si="384"/>
        <v>0</v>
      </c>
      <c r="CB1225" s="298">
        <v>0.6</v>
      </c>
      <c r="CC1225" s="298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35">
      <c r="A1226" s="4">
        <v>2021</v>
      </c>
      <c r="B1226" s="315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7"/>
        <v>37</v>
      </c>
      <c r="BK1226" s="135" t="str">
        <f t="shared" si="379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0"/>
        <v>1</v>
      </c>
      <c r="BV1226" s="299">
        <f t="shared" si="381"/>
        <v>0</v>
      </c>
      <c r="BW1226" s="318">
        <v>0</v>
      </c>
      <c r="BX1226" s="297">
        <f t="shared" si="382"/>
        <v>0.25</v>
      </c>
      <c r="BY1226">
        <f t="shared" si="383"/>
        <v>0</v>
      </c>
      <c r="BZ1226" s="303">
        <f t="shared" si="384"/>
        <v>0</v>
      </c>
      <c r="CB1226" s="298">
        <v>0.6</v>
      </c>
      <c r="CC1226" s="298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35">
      <c r="A1227" s="4">
        <v>2021</v>
      </c>
      <c r="B1227" s="315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7"/>
        <v>40</v>
      </c>
      <c r="BK1227" s="135" t="str">
        <f t="shared" si="379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0"/>
        <v>1</v>
      </c>
      <c r="BV1227" s="299">
        <f t="shared" si="381"/>
        <v>0</v>
      </c>
      <c r="BW1227" s="318">
        <v>0</v>
      </c>
      <c r="BX1227" s="297">
        <f t="shared" si="382"/>
        <v>0.25</v>
      </c>
      <c r="BY1227">
        <f t="shared" si="383"/>
        <v>0</v>
      </c>
      <c r="BZ1227" s="303">
        <f t="shared" si="384"/>
        <v>0</v>
      </c>
      <c r="CB1227" s="298">
        <v>0.6</v>
      </c>
      <c r="CC1227" s="298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35">
      <c r="A1228" s="4">
        <v>2021</v>
      </c>
      <c r="B1228" s="315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7"/>
        <v>44</v>
      </c>
      <c r="BK1228" s="135" t="str">
        <f t="shared" si="379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0"/>
        <v>1</v>
      </c>
      <c r="BV1228" s="299">
        <f t="shared" si="381"/>
        <v>0</v>
      </c>
      <c r="BW1228" s="318">
        <v>0</v>
      </c>
      <c r="BX1228" s="297">
        <f t="shared" si="382"/>
        <v>0.25</v>
      </c>
      <c r="BY1228">
        <f t="shared" si="383"/>
        <v>0</v>
      </c>
      <c r="BZ1228" s="303">
        <f t="shared" si="384"/>
        <v>0</v>
      </c>
      <c r="CB1228" s="298">
        <v>0.6</v>
      </c>
      <c r="CC1228" s="298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35">
      <c r="A1229" s="4">
        <v>2021</v>
      </c>
      <c r="B1229" s="315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7"/>
        <v>44</v>
      </c>
      <c r="BK1229" s="135" t="str">
        <f t="shared" si="379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0"/>
        <v>1</v>
      </c>
      <c r="BV1229" s="299">
        <f t="shared" si="381"/>
        <v>0</v>
      </c>
      <c r="BW1229" s="318">
        <v>0</v>
      </c>
      <c r="BX1229" s="297">
        <f t="shared" si="382"/>
        <v>0.25</v>
      </c>
      <c r="BY1229">
        <f t="shared" si="383"/>
        <v>0</v>
      </c>
      <c r="BZ1229" s="303">
        <f t="shared" si="384"/>
        <v>0</v>
      </c>
      <c r="CB1229" s="298">
        <v>0.6</v>
      </c>
      <c r="CC1229" s="298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35">
      <c r="A1230" s="4">
        <v>2021</v>
      </c>
      <c r="B1230" s="315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7"/>
        <v>47</v>
      </c>
      <c r="BK1230" s="135" t="str">
        <f t="shared" si="379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0"/>
        <v>1</v>
      </c>
      <c r="BV1230" s="299">
        <f t="shared" si="381"/>
        <v>0</v>
      </c>
      <c r="BW1230" s="318">
        <v>0</v>
      </c>
      <c r="BX1230" s="297">
        <f t="shared" si="382"/>
        <v>0.25</v>
      </c>
      <c r="BY1230">
        <f t="shared" si="383"/>
        <v>0</v>
      </c>
      <c r="BZ1230" s="303">
        <f t="shared" si="384"/>
        <v>0</v>
      </c>
      <c r="CB1230" s="298">
        <v>0.6</v>
      </c>
      <c r="CC1230" s="298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35">
      <c r="A1231" s="4">
        <v>2021</v>
      </c>
      <c r="B1231" s="315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7"/>
        <v>51</v>
      </c>
      <c r="BK1231" s="135" t="str">
        <f t="shared" si="379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0"/>
        <v>1</v>
      </c>
      <c r="BV1231" s="299">
        <f t="shared" si="381"/>
        <v>0</v>
      </c>
      <c r="BW1231" s="318">
        <v>0</v>
      </c>
      <c r="BX1231" s="297">
        <f t="shared" si="382"/>
        <v>0.25</v>
      </c>
      <c r="BY1231">
        <f t="shared" si="383"/>
        <v>0</v>
      </c>
      <c r="BZ1231" s="303">
        <f t="shared" si="384"/>
        <v>0</v>
      </c>
      <c r="CB1231" s="298">
        <v>0.6</v>
      </c>
      <c r="CC1231" s="298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35">
      <c r="A1232" s="4">
        <v>2021</v>
      </c>
      <c r="B1232" s="315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7"/>
        <v>51</v>
      </c>
      <c r="BK1232" s="135" t="str">
        <f t="shared" si="379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0"/>
        <v>1</v>
      </c>
      <c r="BV1232" s="299">
        <f t="shared" si="381"/>
        <v>0</v>
      </c>
      <c r="BW1232" s="318">
        <v>0</v>
      </c>
      <c r="BX1232" s="297">
        <f t="shared" si="382"/>
        <v>0.25</v>
      </c>
      <c r="BY1232">
        <f t="shared" si="383"/>
        <v>0</v>
      </c>
      <c r="BZ1232" s="303">
        <f t="shared" si="384"/>
        <v>0</v>
      </c>
      <c r="CB1232" s="298">
        <v>0.6</v>
      </c>
      <c r="CC1232" s="298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35">
      <c r="A1233" s="4">
        <v>2021</v>
      </c>
      <c r="B1233" s="315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7"/>
        <v>54</v>
      </c>
      <c r="BK1233" s="135" t="str">
        <f t="shared" si="379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0"/>
        <v>1</v>
      </c>
      <c r="BV1233" s="299">
        <f t="shared" si="381"/>
        <v>0</v>
      </c>
      <c r="BW1233" s="318">
        <v>0</v>
      </c>
      <c r="BX1233" s="297">
        <f t="shared" si="382"/>
        <v>0.25</v>
      </c>
      <c r="BY1233">
        <f t="shared" si="383"/>
        <v>0</v>
      </c>
      <c r="BZ1233" s="303">
        <f t="shared" si="384"/>
        <v>0</v>
      </c>
      <c r="CB1233" s="298">
        <v>0.6</v>
      </c>
      <c r="CC1233" s="298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35">
      <c r="A1234" s="4">
        <v>2021</v>
      </c>
      <c r="B1234" s="315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7"/>
        <v>58</v>
      </c>
      <c r="BK1234" s="135" t="str">
        <f t="shared" si="379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0"/>
        <v>1</v>
      </c>
      <c r="BV1234" s="299">
        <f t="shared" si="381"/>
        <v>0</v>
      </c>
      <c r="BW1234" s="318">
        <v>0</v>
      </c>
      <c r="BX1234" s="297">
        <f t="shared" si="382"/>
        <v>0.25</v>
      </c>
      <c r="BY1234">
        <f t="shared" si="383"/>
        <v>0</v>
      </c>
      <c r="BZ1234" s="303">
        <f t="shared" si="384"/>
        <v>0</v>
      </c>
      <c r="CB1234" s="298">
        <v>0.6</v>
      </c>
      <c r="CC1234" s="298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35">
      <c r="A1235" s="4">
        <v>2021</v>
      </c>
      <c r="B1235" s="315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7"/>
        <v>58</v>
      </c>
      <c r="BK1235" s="135" t="str">
        <f t="shared" si="379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0"/>
        <v>1</v>
      </c>
      <c r="BV1235" s="299">
        <f t="shared" si="381"/>
        <v>0</v>
      </c>
      <c r="BW1235" s="318">
        <v>0</v>
      </c>
      <c r="BX1235" s="297">
        <f t="shared" si="382"/>
        <v>0.25</v>
      </c>
      <c r="BY1235">
        <f t="shared" si="383"/>
        <v>0</v>
      </c>
      <c r="BZ1235" s="303">
        <f t="shared" si="384"/>
        <v>0</v>
      </c>
      <c r="CB1235" s="298">
        <v>0.6</v>
      </c>
      <c r="CC1235" s="298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35">
      <c r="A1236" s="4">
        <v>2021</v>
      </c>
      <c r="B1236" s="315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7"/>
        <v>61</v>
      </c>
      <c r="BK1236" s="135" t="str">
        <f t="shared" si="379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0"/>
        <v>1</v>
      </c>
      <c r="BV1236" s="299">
        <f t="shared" si="381"/>
        <v>0</v>
      </c>
      <c r="BW1236" s="318">
        <v>0</v>
      </c>
      <c r="BX1236" s="297">
        <f t="shared" si="382"/>
        <v>0.25</v>
      </c>
      <c r="BY1236">
        <f t="shared" si="383"/>
        <v>0</v>
      </c>
      <c r="BZ1236" s="303">
        <f t="shared" si="384"/>
        <v>0</v>
      </c>
      <c r="CB1236" s="298">
        <v>0.6</v>
      </c>
      <c r="CC1236" s="298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35">
      <c r="A1237" s="4">
        <v>2021</v>
      </c>
      <c r="B1237" s="315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7"/>
        <v>65</v>
      </c>
      <c r="BK1237" s="135" t="str">
        <f t="shared" si="379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0"/>
        <v>1</v>
      </c>
      <c r="BV1237" s="299">
        <f t="shared" si="381"/>
        <v>0</v>
      </c>
      <c r="BW1237" s="318">
        <v>0</v>
      </c>
      <c r="BX1237" s="297">
        <f t="shared" si="382"/>
        <v>0.25</v>
      </c>
      <c r="BY1237">
        <f t="shared" si="383"/>
        <v>0</v>
      </c>
      <c r="BZ1237" s="303">
        <f t="shared" si="384"/>
        <v>0</v>
      </c>
      <c r="CB1237" s="298">
        <v>0.6</v>
      </c>
      <c r="CC1237" s="298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35">
      <c r="A1238" s="4">
        <v>2021</v>
      </c>
      <c r="B1238" s="315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7"/>
        <v>65</v>
      </c>
      <c r="BK1238" s="135" t="str">
        <f t="shared" si="379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0"/>
        <v>1</v>
      </c>
      <c r="BV1238" s="299">
        <f t="shared" si="381"/>
        <v>0</v>
      </c>
      <c r="BW1238" s="318">
        <v>0</v>
      </c>
      <c r="BX1238" s="297">
        <f t="shared" si="382"/>
        <v>0.25</v>
      </c>
      <c r="BY1238">
        <f t="shared" si="383"/>
        <v>0</v>
      </c>
      <c r="BZ1238" s="303">
        <f t="shared" si="384"/>
        <v>0</v>
      </c>
      <c r="CB1238" s="298">
        <v>0.6</v>
      </c>
      <c r="CC1238" s="298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35">
      <c r="A1239" s="4">
        <v>2021</v>
      </c>
      <c r="B1239" s="315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7"/>
        <v>68</v>
      </c>
      <c r="BK1239" s="135" t="str">
        <f t="shared" si="379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0"/>
        <v>1</v>
      </c>
      <c r="BV1239" s="299">
        <f t="shared" si="381"/>
        <v>0</v>
      </c>
      <c r="BW1239" s="318">
        <v>0</v>
      </c>
      <c r="BX1239" s="297">
        <f t="shared" si="382"/>
        <v>0.25</v>
      </c>
      <c r="BY1239">
        <f t="shared" si="383"/>
        <v>0</v>
      </c>
      <c r="BZ1239" s="303">
        <f t="shared" si="384"/>
        <v>0</v>
      </c>
      <c r="CB1239" s="298">
        <v>0.6</v>
      </c>
      <c r="CC1239" s="298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35">
      <c r="A1240" s="4">
        <v>2021</v>
      </c>
      <c r="B1240" s="315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7"/>
        <v>72</v>
      </c>
      <c r="BK1240" s="135" t="str">
        <f t="shared" si="379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0"/>
        <v>1</v>
      </c>
      <c r="BV1240" s="299">
        <f t="shared" si="381"/>
        <v>0</v>
      </c>
      <c r="BW1240" s="318">
        <v>0</v>
      </c>
      <c r="BX1240" s="297">
        <f t="shared" si="382"/>
        <v>0.25</v>
      </c>
      <c r="BY1240">
        <f t="shared" si="383"/>
        <v>0</v>
      </c>
      <c r="BZ1240" s="303">
        <f t="shared" si="384"/>
        <v>0</v>
      </c>
      <c r="CB1240" s="298">
        <v>0.6</v>
      </c>
      <c r="CC1240" s="298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35">
      <c r="A1241" s="4">
        <v>2021</v>
      </c>
      <c r="B1241" s="315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7"/>
        <v>72</v>
      </c>
      <c r="BK1241" s="135" t="str">
        <f t="shared" si="379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0"/>
        <v>1</v>
      </c>
      <c r="BV1241" s="299">
        <f t="shared" si="381"/>
        <v>0</v>
      </c>
      <c r="BW1241" s="318">
        <v>0</v>
      </c>
      <c r="BX1241" s="297">
        <f t="shared" si="382"/>
        <v>0.25</v>
      </c>
      <c r="BY1241">
        <f t="shared" si="383"/>
        <v>0</v>
      </c>
      <c r="BZ1241" s="303">
        <f t="shared" si="384"/>
        <v>0</v>
      </c>
      <c r="CB1241" s="298">
        <v>0.6</v>
      </c>
      <c r="CC1241" s="298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35">
      <c r="A1242" s="4">
        <v>2021</v>
      </c>
      <c r="B1242" s="315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7"/>
        <v>75</v>
      </c>
      <c r="BK1242" s="135" t="str">
        <f t="shared" si="379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0"/>
        <v>1</v>
      </c>
      <c r="BV1242" s="299">
        <f t="shared" si="381"/>
        <v>0</v>
      </c>
      <c r="BW1242" s="318">
        <v>0</v>
      </c>
      <c r="BX1242" s="297">
        <f t="shared" si="382"/>
        <v>0.25</v>
      </c>
      <c r="BY1242">
        <f t="shared" si="383"/>
        <v>0</v>
      </c>
      <c r="BZ1242" s="303">
        <f t="shared" si="384"/>
        <v>0</v>
      </c>
      <c r="CB1242" s="298">
        <v>0.6</v>
      </c>
      <c r="CC1242" s="298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35">
      <c r="A1243" s="4">
        <v>2021</v>
      </c>
      <c r="B1243" s="315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7"/>
        <v>78</v>
      </c>
      <c r="BK1243" s="135" t="str">
        <f t="shared" si="379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0"/>
        <v>1</v>
      </c>
      <c r="BV1243" s="299">
        <f t="shared" si="381"/>
        <v>0</v>
      </c>
      <c r="BW1243" s="318">
        <v>0</v>
      </c>
      <c r="BX1243" s="297">
        <f t="shared" si="382"/>
        <v>0.25</v>
      </c>
      <c r="BY1243">
        <f t="shared" si="383"/>
        <v>0</v>
      </c>
      <c r="BZ1243" s="303">
        <f t="shared" si="384"/>
        <v>0</v>
      </c>
      <c r="CB1243" s="298">
        <v>0.6</v>
      </c>
      <c r="CC1243" s="298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35">
      <c r="A1244" s="4">
        <v>2021</v>
      </c>
      <c r="B1244" s="315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7"/>
        <v>81</v>
      </c>
      <c r="BK1244" s="135" t="str">
        <f t="shared" si="379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0"/>
        <v>1</v>
      </c>
      <c r="BV1244" s="299">
        <f t="shared" si="381"/>
        <v>0</v>
      </c>
      <c r="BW1244" s="318">
        <v>0</v>
      </c>
      <c r="BX1244" s="297">
        <f t="shared" si="382"/>
        <v>0.25</v>
      </c>
      <c r="BY1244">
        <f t="shared" si="383"/>
        <v>0</v>
      </c>
      <c r="BZ1244" s="303">
        <f t="shared" si="384"/>
        <v>0</v>
      </c>
      <c r="CB1244" s="298">
        <v>0.6</v>
      </c>
      <c r="CC1244" s="298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35">
      <c r="A1245" s="4">
        <v>2021</v>
      </c>
      <c r="B1245" s="315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7"/>
        <v>81</v>
      </c>
      <c r="BK1245" s="135" t="str">
        <f t="shared" si="379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0"/>
        <v>1</v>
      </c>
      <c r="BV1245" s="299">
        <f t="shared" si="381"/>
        <v>0</v>
      </c>
      <c r="BW1245" s="318">
        <v>0</v>
      </c>
      <c r="BX1245" s="297">
        <f t="shared" si="382"/>
        <v>0.25</v>
      </c>
      <c r="BY1245">
        <f t="shared" si="383"/>
        <v>0</v>
      </c>
      <c r="BZ1245" s="303">
        <f t="shared" si="384"/>
        <v>0</v>
      </c>
      <c r="CB1245" s="298">
        <v>0.6</v>
      </c>
      <c r="CC1245" s="298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35">
      <c r="A1246" s="4">
        <v>2021</v>
      </c>
      <c r="B1246" s="315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7"/>
        <v>84</v>
      </c>
      <c r="BK1246" s="135" t="str">
        <f t="shared" si="379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0"/>
        <v>1</v>
      </c>
      <c r="BV1246" s="299">
        <f t="shared" si="381"/>
        <v>0</v>
      </c>
      <c r="BW1246" s="318">
        <v>0</v>
      </c>
      <c r="BX1246" s="297">
        <f t="shared" si="382"/>
        <v>0.25</v>
      </c>
      <c r="BY1246">
        <f t="shared" si="383"/>
        <v>0</v>
      </c>
      <c r="BZ1246" s="303">
        <f t="shared" si="384"/>
        <v>0</v>
      </c>
      <c r="CB1246" s="298">
        <v>0.6</v>
      </c>
      <c r="CC1246" s="298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35">
      <c r="A1247" s="4">
        <v>2021</v>
      </c>
      <c r="B1247" s="315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7"/>
        <v>87</v>
      </c>
      <c r="BK1247" s="135" t="str">
        <f t="shared" si="379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0"/>
        <v>1</v>
      </c>
      <c r="BV1247" s="299">
        <f t="shared" si="381"/>
        <v>0</v>
      </c>
      <c r="BW1247" s="318">
        <v>0</v>
      </c>
      <c r="BX1247" s="297">
        <f t="shared" si="382"/>
        <v>0.25</v>
      </c>
      <c r="BY1247">
        <f t="shared" si="383"/>
        <v>0</v>
      </c>
      <c r="BZ1247" s="303">
        <f t="shared" si="384"/>
        <v>0</v>
      </c>
      <c r="CB1247" s="298">
        <v>0.6</v>
      </c>
      <c r="CC1247" s="298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35">
      <c r="A1248" s="4">
        <v>2021</v>
      </c>
      <c r="B1248" s="315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7"/>
        <v>90</v>
      </c>
      <c r="BK1248" s="135" t="str">
        <f t="shared" si="379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0"/>
        <v>1</v>
      </c>
      <c r="BV1248" s="299">
        <f t="shared" si="381"/>
        <v>0</v>
      </c>
      <c r="BW1248" s="318">
        <v>0</v>
      </c>
      <c r="BX1248" s="297">
        <f t="shared" si="382"/>
        <v>0.25</v>
      </c>
      <c r="BY1248">
        <f t="shared" si="383"/>
        <v>0</v>
      </c>
      <c r="BZ1248" s="303">
        <f t="shared" si="384"/>
        <v>0</v>
      </c>
      <c r="CB1248" s="298">
        <v>0.6</v>
      </c>
      <c r="CC1248" s="298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35">
      <c r="A1249" s="4">
        <v>2021</v>
      </c>
      <c r="B1249" s="315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7"/>
        <v>90</v>
      </c>
      <c r="BK1249" s="135" t="str">
        <f t="shared" si="379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0"/>
        <v>1</v>
      </c>
      <c r="BV1249" s="299">
        <f t="shared" si="381"/>
        <v>0</v>
      </c>
      <c r="BW1249" s="318">
        <v>0</v>
      </c>
      <c r="BX1249" s="297">
        <f t="shared" si="382"/>
        <v>0.25</v>
      </c>
      <c r="BY1249">
        <f t="shared" si="383"/>
        <v>0</v>
      </c>
      <c r="BZ1249" s="303">
        <f t="shared" si="384"/>
        <v>0</v>
      </c>
      <c r="CB1249" s="298">
        <v>0.6</v>
      </c>
      <c r="CC1249" s="298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35">
      <c r="A1250" s="4">
        <v>2021</v>
      </c>
      <c r="B1250" s="315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7"/>
        <v>93</v>
      </c>
      <c r="BK1250" s="135" t="str">
        <f t="shared" si="379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0"/>
        <v>1</v>
      </c>
      <c r="BV1250" s="299">
        <f t="shared" si="381"/>
        <v>0</v>
      </c>
      <c r="BW1250" s="318">
        <v>0</v>
      </c>
      <c r="BX1250" s="297">
        <f t="shared" si="382"/>
        <v>0.25</v>
      </c>
      <c r="BY1250">
        <f t="shared" si="383"/>
        <v>0</v>
      </c>
      <c r="BZ1250" s="303">
        <f t="shared" si="384"/>
        <v>0</v>
      </c>
      <c r="CB1250" s="298">
        <v>0.6</v>
      </c>
      <c r="CC1250" s="298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35">
      <c r="A1251" s="4">
        <v>2021</v>
      </c>
      <c r="B1251" s="315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7"/>
        <v>96</v>
      </c>
      <c r="BK1251" s="135" t="str">
        <f t="shared" si="379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0"/>
        <v>1</v>
      </c>
      <c r="BV1251" s="299">
        <f t="shared" si="381"/>
        <v>0</v>
      </c>
      <c r="BW1251" s="318">
        <v>0</v>
      </c>
      <c r="BX1251" s="297">
        <f t="shared" si="382"/>
        <v>0.25</v>
      </c>
      <c r="BY1251">
        <f t="shared" si="383"/>
        <v>0</v>
      </c>
      <c r="BZ1251" s="303">
        <f t="shared" si="384"/>
        <v>0</v>
      </c>
      <c r="CB1251" s="298">
        <v>0.6</v>
      </c>
      <c r="CC1251" s="298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35">
      <c r="A1252" s="4">
        <v>2021</v>
      </c>
      <c r="B1252" s="315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7"/>
        <v>99</v>
      </c>
      <c r="BK1252" s="135" t="str">
        <f t="shared" si="379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0"/>
        <v>1</v>
      </c>
      <c r="BV1252" s="299">
        <f t="shared" si="381"/>
        <v>0</v>
      </c>
      <c r="BW1252" s="318">
        <v>0</v>
      </c>
      <c r="BX1252" s="297">
        <f t="shared" si="382"/>
        <v>0.25</v>
      </c>
      <c r="BY1252">
        <f t="shared" si="383"/>
        <v>0</v>
      </c>
      <c r="BZ1252" s="303">
        <f t="shared" si="384"/>
        <v>0</v>
      </c>
      <c r="CB1252" s="298">
        <v>0.6</v>
      </c>
      <c r="CC1252" s="298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35">
      <c r="A1253" s="4">
        <v>2021</v>
      </c>
      <c r="B1253" s="315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7"/>
        <v>99</v>
      </c>
      <c r="BK1253" s="135" t="str">
        <f t="shared" si="379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0"/>
        <v>1</v>
      </c>
      <c r="BV1253" s="299">
        <f t="shared" si="381"/>
        <v>0</v>
      </c>
      <c r="BW1253" s="318">
        <v>0</v>
      </c>
      <c r="BX1253" s="297">
        <f t="shared" si="382"/>
        <v>0.25</v>
      </c>
      <c r="BY1253">
        <f t="shared" si="383"/>
        <v>0</v>
      </c>
      <c r="BZ1253" s="303">
        <f t="shared" si="384"/>
        <v>0</v>
      </c>
      <c r="CB1253" s="298">
        <v>0.6</v>
      </c>
      <c r="CC1253" s="298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35">
      <c r="A1254" s="4">
        <v>2021</v>
      </c>
      <c r="B1254" s="315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7"/>
        <v>101</v>
      </c>
      <c r="BK1254" s="135" t="str">
        <f t="shared" si="379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0"/>
        <v>1</v>
      </c>
      <c r="BV1254" s="299">
        <f t="shared" si="381"/>
        <v>0</v>
      </c>
      <c r="BW1254" s="318">
        <v>0</v>
      </c>
      <c r="BX1254" s="297">
        <f t="shared" si="382"/>
        <v>0.25</v>
      </c>
      <c r="BY1254">
        <f t="shared" si="383"/>
        <v>0</v>
      </c>
      <c r="BZ1254" s="303">
        <f t="shared" si="384"/>
        <v>0</v>
      </c>
      <c r="CB1254" s="298">
        <v>0.6</v>
      </c>
      <c r="CC1254" s="298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35">
      <c r="A1255" s="4">
        <v>2021</v>
      </c>
      <c r="B1255" s="315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7"/>
        <v>101</v>
      </c>
      <c r="BK1255" s="135" t="str">
        <f t="shared" si="379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0"/>
        <v>1</v>
      </c>
      <c r="BV1255" s="299">
        <f t="shared" si="381"/>
        <v>0</v>
      </c>
      <c r="BW1255" s="318">
        <v>0</v>
      </c>
      <c r="BX1255" s="297">
        <f t="shared" si="382"/>
        <v>0.25</v>
      </c>
      <c r="BY1255">
        <f t="shared" si="383"/>
        <v>0</v>
      </c>
      <c r="BZ1255" s="303">
        <f t="shared" si="384"/>
        <v>0</v>
      </c>
      <c r="CB1255" s="298">
        <v>0.6</v>
      </c>
      <c r="CC1255" s="298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35">
      <c r="A1256" s="4">
        <v>2021</v>
      </c>
      <c r="B1256" s="315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7"/>
        <v>103</v>
      </c>
      <c r="BK1256" s="135" t="str">
        <f t="shared" si="379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0"/>
        <v>1</v>
      </c>
      <c r="BV1256" s="299">
        <f t="shared" si="381"/>
        <v>0</v>
      </c>
      <c r="BW1256" s="318">
        <v>0</v>
      </c>
      <c r="BX1256" s="297">
        <f t="shared" si="382"/>
        <v>0.25</v>
      </c>
      <c r="BY1256">
        <f t="shared" si="383"/>
        <v>0</v>
      </c>
      <c r="BZ1256" s="303">
        <f t="shared" si="384"/>
        <v>0</v>
      </c>
      <c r="CB1256" s="298">
        <v>0.6</v>
      </c>
      <c r="CC1256" s="298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35">
      <c r="A1257" s="4">
        <v>2021</v>
      </c>
      <c r="B1257" s="315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7"/>
        <v>103</v>
      </c>
      <c r="BK1257" s="135" t="str">
        <f t="shared" si="379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0"/>
        <v>1</v>
      </c>
      <c r="BV1257" s="299">
        <f t="shared" si="381"/>
        <v>0</v>
      </c>
      <c r="BW1257" s="318">
        <v>0</v>
      </c>
      <c r="BX1257" s="297">
        <f t="shared" si="382"/>
        <v>0.25</v>
      </c>
      <c r="BY1257">
        <f t="shared" si="383"/>
        <v>0</v>
      </c>
      <c r="BZ1257" s="303">
        <f t="shared" si="384"/>
        <v>0</v>
      </c>
      <c r="CB1257" s="298">
        <v>0.6</v>
      </c>
      <c r="CC1257" s="298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35">
      <c r="A1258" s="4">
        <v>2021</v>
      </c>
      <c r="B1258" s="315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7"/>
        <v>106</v>
      </c>
      <c r="BK1258" s="135" t="str">
        <f t="shared" si="379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0"/>
        <v>1</v>
      </c>
      <c r="BV1258" s="299">
        <f t="shared" si="381"/>
        <v>0</v>
      </c>
      <c r="BW1258" s="318">
        <v>0</v>
      </c>
      <c r="BX1258" s="297">
        <f t="shared" si="382"/>
        <v>0.25</v>
      </c>
      <c r="BY1258">
        <f t="shared" si="383"/>
        <v>0</v>
      </c>
      <c r="BZ1258" s="303">
        <f t="shared" si="384"/>
        <v>0</v>
      </c>
      <c r="CB1258" s="298">
        <v>0.6</v>
      </c>
      <c r="CC1258" s="298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35">
      <c r="A1259" s="4">
        <v>2021</v>
      </c>
      <c r="B1259" s="315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7"/>
        <v>106</v>
      </c>
      <c r="BK1259" s="135" t="str">
        <f t="shared" si="379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0"/>
        <v>1</v>
      </c>
      <c r="BV1259" s="299">
        <f t="shared" si="381"/>
        <v>0</v>
      </c>
      <c r="BW1259" s="318">
        <v>0</v>
      </c>
      <c r="BX1259" s="297">
        <f t="shared" si="382"/>
        <v>0.25</v>
      </c>
      <c r="BY1259">
        <f t="shared" si="383"/>
        <v>0</v>
      </c>
      <c r="BZ1259" s="303">
        <f t="shared" si="384"/>
        <v>0</v>
      </c>
      <c r="CB1259" s="298">
        <v>0.6</v>
      </c>
      <c r="CC1259" s="298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35">
      <c r="A1260" s="4">
        <v>2021</v>
      </c>
      <c r="B1260" s="315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7"/>
        <v>30</v>
      </c>
      <c r="BK1260" s="135" t="str">
        <f t="shared" si="379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0"/>
        <v>1</v>
      </c>
      <c r="BV1260" s="299">
        <f t="shared" si="381"/>
        <v>0</v>
      </c>
      <c r="BW1260" s="318">
        <v>0</v>
      </c>
      <c r="BX1260" s="297">
        <f t="shared" si="382"/>
        <v>0.25</v>
      </c>
      <c r="BY1260">
        <f t="shared" si="383"/>
        <v>0</v>
      </c>
      <c r="BZ1260" s="303">
        <f t="shared" si="384"/>
        <v>0</v>
      </c>
      <c r="CB1260" s="298">
        <v>0.6</v>
      </c>
      <c r="CC1260" s="298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35">
      <c r="A1261" s="4">
        <v>2021</v>
      </c>
      <c r="B1261" s="315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7"/>
        <v>38</v>
      </c>
      <c r="BK1261" s="135" t="str">
        <f t="shared" si="379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0"/>
        <v>1</v>
      </c>
      <c r="BV1261" s="299">
        <f t="shared" si="381"/>
        <v>0</v>
      </c>
      <c r="BW1261" s="318">
        <v>0</v>
      </c>
      <c r="BX1261" s="297">
        <f t="shared" si="382"/>
        <v>0.25</v>
      </c>
      <c r="BY1261">
        <f t="shared" si="383"/>
        <v>0</v>
      </c>
      <c r="BZ1261" s="303">
        <f t="shared" si="384"/>
        <v>0</v>
      </c>
      <c r="CB1261" s="298">
        <v>0.6</v>
      </c>
      <c r="CC1261" s="298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35">
      <c r="A1262" s="4">
        <v>2021</v>
      </c>
      <c r="B1262" s="315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7"/>
        <v>38</v>
      </c>
      <c r="BK1262" s="135" t="str">
        <f t="shared" si="379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0"/>
        <v>1</v>
      </c>
      <c r="BV1262" s="299">
        <f t="shared" si="381"/>
        <v>0</v>
      </c>
      <c r="BW1262" s="318">
        <v>0</v>
      </c>
      <c r="BX1262" s="297">
        <f t="shared" si="382"/>
        <v>0.25</v>
      </c>
      <c r="BY1262">
        <f t="shared" si="383"/>
        <v>0</v>
      </c>
      <c r="BZ1262" s="303">
        <f t="shared" si="384"/>
        <v>0</v>
      </c>
      <c r="CB1262" s="298">
        <v>0.6</v>
      </c>
      <c r="CC1262" s="298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35">
      <c r="A1263" s="4">
        <v>2021</v>
      </c>
      <c r="B1263" s="315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7"/>
        <v>41</v>
      </c>
      <c r="BK1263" s="135" t="str">
        <f t="shared" si="379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0"/>
        <v>1</v>
      </c>
      <c r="BV1263" s="299">
        <f t="shared" si="381"/>
        <v>0</v>
      </c>
      <c r="BW1263" s="318">
        <v>0</v>
      </c>
      <c r="BX1263" s="297">
        <f t="shared" si="382"/>
        <v>0.25</v>
      </c>
      <c r="BY1263">
        <f t="shared" si="383"/>
        <v>0</v>
      </c>
      <c r="BZ1263" s="303">
        <f t="shared" si="384"/>
        <v>0</v>
      </c>
      <c r="CB1263" s="298">
        <v>0.6</v>
      </c>
      <c r="CC1263" s="298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35">
      <c r="A1264" s="4">
        <v>2021</v>
      </c>
      <c r="B1264" s="315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7"/>
        <v>45</v>
      </c>
      <c r="BK1264" s="135" t="str">
        <f t="shared" si="379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0"/>
        <v>1</v>
      </c>
      <c r="BV1264" s="299">
        <f t="shared" si="381"/>
        <v>0</v>
      </c>
      <c r="BW1264" s="318">
        <v>0</v>
      </c>
      <c r="BX1264" s="297">
        <f t="shared" si="382"/>
        <v>0.25</v>
      </c>
      <c r="BY1264">
        <f t="shared" si="383"/>
        <v>0</v>
      </c>
      <c r="BZ1264" s="303">
        <f t="shared" si="384"/>
        <v>0</v>
      </c>
      <c r="CB1264" s="298">
        <v>0.6</v>
      </c>
      <c r="CC1264" s="298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35">
      <c r="A1265" s="4">
        <v>2021</v>
      </c>
      <c r="B1265" s="315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7"/>
        <v>45</v>
      </c>
      <c r="BK1265" s="135" t="str">
        <f t="shared" si="379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0"/>
        <v>1</v>
      </c>
      <c r="BV1265" s="299">
        <f t="shared" si="381"/>
        <v>0</v>
      </c>
      <c r="BW1265" s="318">
        <v>0</v>
      </c>
      <c r="BX1265" s="297">
        <f t="shared" si="382"/>
        <v>0.25</v>
      </c>
      <c r="BY1265">
        <f t="shared" si="383"/>
        <v>0</v>
      </c>
      <c r="BZ1265" s="303">
        <f t="shared" si="384"/>
        <v>0</v>
      </c>
      <c r="CB1265" s="298">
        <v>0.6</v>
      </c>
      <c r="CC1265" s="298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35">
      <c r="A1266" s="4">
        <v>2021</v>
      </c>
      <c r="B1266" s="315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7"/>
        <v>48</v>
      </c>
      <c r="BK1266" s="135" t="str">
        <f t="shared" si="379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0"/>
        <v>1</v>
      </c>
      <c r="BV1266" s="299">
        <f t="shared" si="381"/>
        <v>0</v>
      </c>
      <c r="BW1266" s="318">
        <v>0</v>
      </c>
      <c r="BX1266" s="297">
        <f t="shared" si="382"/>
        <v>0.25</v>
      </c>
      <c r="BY1266">
        <f t="shared" si="383"/>
        <v>0</v>
      </c>
      <c r="BZ1266" s="303">
        <f t="shared" si="384"/>
        <v>0</v>
      </c>
      <c r="CB1266" s="298">
        <v>0.6</v>
      </c>
      <c r="CC1266" s="298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35">
      <c r="A1267" s="4">
        <v>2021</v>
      </c>
      <c r="B1267" s="315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7"/>
        <v>52</v>
      </c>
      <c r="BK1267" s="135" t="str">
        <f t="shared" si="379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0"/>
        <v>1</v>
      </c>
      <c r="BV1267" s="299">
        <f t="shared" si="381"/>
        <v>0</v>
      </c>
      <c r="BW1267" s="318">
        <v>0</v>
      </c>
      <c r="BX1267" s="297">
        <f t="shared" si="382"/>
        <v>0.25</v>
      </c>
      <c r="BY1267">
        <f t="shared" si="383"/>
        <v>0</v>
      </c>
      <c r="BZ1267" s="303">
        <f t="shared" si="384"/>
        <v>0</v>
      </c>
      <c r="CB1267" s="298">
        <v>0.6</v>
      </c>
      <c r="CC1267" s="298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35">
      <c r="A1268" s="4">
        <v>2021</v>
      </c>
      <c r="B1268" s="315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7"/>
        <v>52</v>
      </c>
      <c r="BK1268" s="135" t="str">
        <f t="shared" si="379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0"/>
        <v>1</v>
      </c>
      <c r="BV1268" s="299">
        <f t="shared" si="381"/>
        <v>0</v>
      </c>
      <c r="BW1268" s="318">
        <v>0</v>
      </c>
      <c r="BX1268" s="297">
        <f t="shared" si="382"/>
        <v>0.25</v>
      </c>
      <c r="BY1268">
        <f t="shared" si="383"/>
        <v>0</v>
      </c>
      <c r="BZ1268" s="303">
        <f t="shared" si="384"/>
        <v>0</v>
      </c>
      <c r="CB1268" s="298">
        <v>0.6</v>
      </c>
      <c r="CC1268" s="298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35">
      <c r="A1269" s="4">
        <v>2021</v>
      </c>
      <c r="B1269" s="315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7"/>
        <v>55</v>
      </c>
      <c r="BK1269" s="135" t="str">
        <f t="shared" si="379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0"/>
        <v>1</v>
      </c>
      <c r="BV1269" s="299">
        <f t="shared" si="381"/>
        <v>0</v>
      </c>
      <c r="BW1269" s="318">
        <v>0</v>
      </c>
      <c r="BX1269" s="297">
        <f t="shared" si="382"/>
        <v>0.25</v>
      </c>
      <c r="BY1269">
        <f t="shared" si="383"/>
        <v>0</v>
      </c>
      <c r="BZ1269" s="303">
        <f t="shared" si="384"/>
        <v>0</v>
      </c>
      <c r="CB1269" s="298">
        <v>0.6</v>
      </c>
      <c r="CC1269" s="298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35">
      <c r="A1270" s="4">
        <v>2021</v>
      </c>
      <c r="B1270" s="315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7"/>
        <v>59</v>
      </c>
      <c r="BK1270" s="135" t="str">
        <f t="shared" si="379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0"/>
        <v>1</v>
      </c>
      <c r="BV1270" s="299">
        <f t="shared" si="381"/>
        <v>0</v>
      </c>
      <c r="BW1270" s="318">
        <v>0</v>
      </c>
      <c r="BX1270" s="297">
        <f t="shared" si="382"/>
        <v>0.25</v>
      </c>
      <c r="BY1270">
        <f t="shared" si="383"/>
        <v>0</v>
      </c>
      <c r="BZ1270" s="303">
        <f t="shared" si="384"/>
        <v>0</v>
      </c>
      <c r="CB1270" s="298">
        <v>0.6</v>
      </c>
      <c r="CC1270" s="298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35">
      <c r="A1271" s="4">
        <v>2021</v>
      </c>
      <c r="B1271" s="315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7"/>
        <v>59</v>
      </c>
      <c r="BK1271" s="135" t="str">
        <f t="shared" si="379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0"/>
        <v>1</v>
      </c>
      <c r="BV1271" s="299">
        <f t="shared" si="381"/>
        <v>0</v>
      </c>
      <c r="BW1271" s="318">
        <v>0</v>
      </c>
      <c r="BX1271" s="297">
        <f t="shared" si="382"/>
        <v>0.25</v>
      </c>
      <c r="BY1271">
        <f t="shared" si="383"/>
        <v>0</v>
      </c>
      <c r="BZ1271" s="303">
        <f t="shared" si="384"/>
        <v>0</v>
      </c>
      <c r="CB1271" s="298">
        <v>0.6</v>
      </c>
      <c r="CC1271" s="298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35">
      <c r="A1272" s="4">
        <v>2021</v>
      </c>
      <c r="B1272" s="315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7"/>
        <v>62</v>
      </c>
      <c r="BK1272" s="135" t="str">
        <f t="shared" si="379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0"/>
        <v>1</v>
      </c>
      <c r="BV1272" s="299">
        <f t="shared" si="381"/>
        <v>0</v>
      </c>
      <c r="BW1272" s="318">
        <v>0</v>
      </c>
      <c r="BX1272" s="297">
        <f t="shared" si="382"/>
        <v>0.25</v>
      </c>
      <c r="BY1272">
        <f t="shared" si="383"/>
        <v>0</v>
      </c>
      <c r="BZ1272" s="303">
        <f t="shared" si="384"/>
        <v>0</v>
      </c>
      <c r="CB1272" s="298">
        <v>0.6</v>
      </c>
      <c r="CC1272" s="298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35">
      <c r="A1273" s="4">
        <v>2021</v>
      </c>
      <c r="B1273" s="315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7"/>
        <v>65</v>
      </c>
      <c r="BK1273" s="135" t="str">
        <f t="shared" si="379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0"/>
        <v>1</v>
      </c>
      <c r="BV1273" s="299">
        <f t="shared" si="381"/>
        <v>0</v>
      </c>
      <c r="BW1273" s="318">
        <v>0</v>
      </c>
      <c r="BX1273" s="297">
        <f t="shared" si="382"/>
        <v>0.25</v>
      </c>
      <c r="BY1273">
        <f t="shared" si="383"/>
        <v>0</v>
      </c>
      <c r="BZ1273" s="303">
        <f t="shared" si="384"/>
        <v>0</v>
      </c>
      <c r="CB1273" s="298">
        <v>0.6</v>
      </c>
      <c r="CC1273" s="298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35">
      <c r="A1274" s="4">
        <v>2021</v>
      </c>
      <c r="B1274" s="315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7"/>
        <v>67</v>
      </c>
      <c r="BK1274" s="135" t="str">
        <f t="shared" si="379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0"/>
        <v>1</v>
      </c>
      <c r="BV1274" s="299">
        <f t="shared" si="381"/>
        <v>0</v>
      </c>
      <c r="BW1274" s="318">
        <v>0</v>
      </c>
      <c r="BX1274" s="297">
        <f t="shared" si="382"/>
        <v>0.25</v>
      </c>
      <c r="BY1274">
        <f t="shared" si="383"/>
        <v>0</v>
      </c>
      <c r="BZ1274" s="303">
        <f t="shared" si="384"/>
        <v>0</v>
      </c>
      <c r="CB1274" s="298">
        <v>0.6</v>
      </c>
      <c r="CC1274" s="298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35">
      <c r="A1275" s="4">
        <v>2021</v>
      </c>
      <c r="B1275" s="315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7"/>
        <v>67</v>
      </c>
      <c r="BK1275" s="135" t="str">
        <f t="shared" si="379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0"/>
        <v>1</v>
      </c>
      <c r="BV1275" s="299">
        <f t="shared" si="381"/>
        <v>0</v>
      </c>
      <c r="BW1275" s="318">
        <v>0</v>
      </c>
      <c r="BX1275" s="297">
        <f t="shared" si="382"/>
        <v>0.25</v>
      </c>
      <c r="BY1275">
        <f t="shared" si="383"/>
        <v>0</v>
      </c>
      <c r="BZ1275" s="303">
        <f t="shared" si="384"/>
        <v>0</v>
      </c>
      <c r="CB1275" s="298">
        <v>0.6</v>
      </c>
      <c r="CC1275" s="298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35">
      <c r="A1276" s="4">
        <v>2021</v>
      </c>
      <c r="B1276" s="315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7"/>
        <v>70</v>
      </c>
      <c r="BK1276" s="135" t="str">
        <f t="shared" si="379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0"/>
        <v>1</v>
      </c>
      <c r="BV1276" s="299">
        <f t="shared" si="381"/>
        <v>0</v>
      </c>
      <c r="BW1276" s="318">
        <v>0</v>
      </c>
      <c r="BX1276" s="297">
        <f t="shared" si="382"/>
        <v>0.25</v>
      </c>
      <c r="BY1276">
        <f t="shared" si="383"/>
        <v>0</v>
      </c>
      <c r="BZ1276" s="303">
        <f t="shared" si="384"/>
        <v>0</v>
      </c>
      <c r="CB1276" s="298">
        <v>0.6</v>
      </c>
      <c r="CC1276" s="298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35">
      <c r="A1277" s="4">
        <v>2021</v>
      </c>
      <c r="B1277" s="315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7"/>
        <v>73</v>
      </c>
      <c r="BK1277" s="135" t="str">
        <f t="shared" si="379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0"/>
        <v>1</v>
      </c>
      <c r="BV1277" s="299">
        <f t="shared" si="381"/>
        <v>0</v>
      </c>
      <c r="BW1277" s="318">
        <v>0</v>
      </c>
      <c r="BX1277" s="297">
        <f t="shared" si="382"/>
        <v>0.25</v>
      </c>
      <c r="BY1277">
        <f t="shared" si="383"/>
        <v>0</v>
      </c>
      <c r="BZ1277" s="303">
        <f t="shared" si="384"/>
        <v>0</v>
      </c>
      <c r="CB1277" s="298">
        <v>0.6</v>
      </c>
      <c r="CC1277" s="298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35">
      <c r="A1278" s="4">
        <v>2021</v>
      </c>
      <c r="B1278" s="315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7"/>
        <v>75</v>
      </c>
      <c r="BK1278" s="135" t="str">
        <f t="shared" si="379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0"/>
        <v>1</v>
      </c>
      <c r="BV1278" s="299">
        <f t="shared" si="381"/>
        <v>0</v>
      </c>
      <c r="BW1278" s="318">
        <v>0</v>
      </c>
      <c r="BX1278" s="297">
        <f t="shared" si="382"/>
        <v>0.25</v>
      </c>
      <c r="BY1278">
        <f t="shared" si="383"/>
        <v>0</v>
      </c>
      <c r="BZ1278" s="303">
        <f t="shared" si="384"/>
        <v>0</v>
      </c>
      <c r="CB1278" s="298">
        <v>0.6</v>
      </c>
      <c r="CC1278" s="298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35">
      <c r="A1279" s="4">
        <v>2021</v>
      </c>
      <c r="B1279" s="315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7"/>
        <v>75</v>
      </c>
      <c r="BK1279" s="135" t="str">
        <f t="shared" si="379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0"/>
        <v>1</v>
      </c>
      <c r="BV1279" s="299">
        <f t="shared" si="381"/>
        <v>0</v>
      </c>
      <c r="BW1279" s="318">
        <v>0</v>
      </c>
      <c r="BX1279" s="297">
        <f t="shared" si="382"/>
        <v>0.25</v>
      </c>
      <c r="BY1279">
        <f t="shared" si="383"/>
        <v>0</v>
      </c>
      <c r="BZ1279" s="303">
        <f t="shared" si="384"/>
        <v>0</v>
      </c>
      <c r="CB1279" s="298">
        <v>0.6</v>
      </c>
      <c r="CC1279" s="298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35">
      <c r="A1280" s="4">
        <v>2021</v>
      </c>
      <c r="B1280" s="315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7"/>
        <v>78</v>
      </c>
      <c r="BK1280" s="135" t="str">
        <f t="shared" si="379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0"/>
        <v>1</v>
      </c>
      <c r="BV1280" s="299">
        <f t="shared" si="381"/>
        <v>0</v>
      </c>
      <c r="BW1280" s="318">
        <v>0</v>
      </c>
      <c r="BX1280" s="297">
        <f t="shared" si="382"/>
        <v>0.25</v>
      </c>
      <c r="BY1280">
        <f t="shared" si="383"/>
        <v>0</v>
      </c>
      <c r="BZ1280" s="303">
        <f t="shared" si="384"/>
        <v>0</v>
      </c>
      <c r="CB1280" s="298">
        <v>0.6</v>
      </c>
      <c r="CC1280" s="298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35">
      <c r="A1281" s="4">
        <v>2021</v>
      </c>
      <c r="B1281" s="315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7"/>
        <v>81</v>
      </c>
      <c r="BK1281" s="135" t="str">
        <f t="shared" si="379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0"/>
        <v>1</v>
      </c>
      <c r="BV1281" s="299">
        <f t="shared" si="381"/>
        <v>0</v>
      </c>
      <c r="BW1281" s="318">
        <v>0</v>
      </c>
      <c r="BX1281" s="297">
        <f t="shared" si="382"/>
        <v>0.25</v>
      </c>
      <c r="BY1281">
        <f t="shared" si="383"/>
        <v>0</v>
      </c>
      <c r="BZ1281" s="303">
        <f t="shared" si="384"/>
        <v>0</v>
      </c>
      <c r="CB1281" s="298">
        <v>0.6</v>
      </c>
      <c r="CC1281" s="298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35">
      <c r="A1282" s="4">
        <v>2021</v>
      </c>
      <c r="B1282" s="315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7"/>
        <v>83</v>
      </c>
      <c r="BK1282" s="135" t="str">
        <f t="shared" si="379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0"/>
        <v>1</v>
      </c>
      <c r="BV1282" s="299">
        <f t="shared" si="381"/>
        <v>0</v>
      </c>
      <c r="BW1282" s="318">
        <v>0</v>
      </c>
      <c r="BX1282" s="297">
        <f t="shared" si="382"/>
        <v>0.25</v>
      </c>
      <c r="BY1282">
        <f t="shared" si="383"/>
        <v>0</v>
      </c>
      <c r="BZ1282" s="303">
        <f t="shared" si="384"/>
        <v>0</v>
      </c>
      <c r="CB1282" s="298">
        <v>0.6</v>
      </c>
      <c r="CC1282" s="298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35">
      <c r="A1283" s="4">
        <v>2021</v>
      </c>
      <c r="B1283" s="315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6">+AC1283</f>
        <v>83</v>
      </c>
      <c r="BK1283" s="135" t="str">
        <f t="shared" si="379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0"/>
        <v>1</v>
      </c>
      <c r="BV1283" s="299">
        <f t="shared" si="381"/>
        <v>0</v>
      </c>
      <c r="BW1283" s="318">
        <v>0</v>
      </c>
      <c r="BX1283" s="297">
        <f t="shared" si="382"/>
        <v>0.25</v>
      </c>
      <c r="BY1283">
        <f t="shared" si="383"/>
        <v>0</v>
      </c>
      <c r="BZ1283" s="303">
        <f t="shared" si="384"/>
        <v>0</v>
      </c>
      <c r="CB1283" s="298">
        <v>0.6</v>
      </c>
      <c r="CC1283" s="298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35">
      <c r="A1284" s="4">
        <v>2021</v>
      </c>
      <c r="B1284" s="315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6"/>
        <v>86</v>
      </c>
      <c r="BK1284" s="135" t="str">
        <f t="shared" ref="BK1284:BK1347" si="398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399">IF(BT1284="Résineux",0%,100%)</f>
        <v>1</v>
      </c>
      <c r="BV1284" s="299">
        <f t="shared" ref="BV1284:BV1347" si="400">+IF(BT1284="Résineux",100%,0%)</f>
        <v>0</v>
      </c>
      <c r="BW1284" s="318">
        <v>0</v>
      </c>
      <c r="BX1284" s="297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303">
        <f t="shared" ref="BZ1284:BZ1347" si="403">+IF(BJ1284&gt;=31,0,BY1284+BZ1283)</f>
        <v>0</v>
      </c>
      <c r="CB1284" s="298">
        <v>0.6</v>
      </c>
      <c r="CC1284" s="298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35">
      <c r="A1285" s="4">
        <v>2021</v>
      </c>
      <c r="B1285" s="315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6"/>
        <v>89</v>
      </c>
      <c r="BK1285" s="135" t="str">
        <f t="shared" si="398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399"/>
        <v>1</v>
      </c>
      <c r="BV1285" s="299">
        <f t="shared" si="400"/>
        <v>0</v>
      </c>
      <c r="BW1285" s="318">
        <v>0</v>
      </c>
      <c r="BX1285" s="297">
        <f t="shared" si="401"/>
        <v>0.25</v>
      </c>
      <c r="BY1285">
        <f t="shared" si="402"/>
        <v>0</v>
      </c>
      <c r="BZ1285" s="303">
        <f t="shared" si="403"/>
        <v>0</v>
      </c>
      <c r="CB1285" s="298">
        <v>0.6</v>
      </c>
      <c r="CC1285" s="298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35">
      <c r="A1286" s="4">
        <v>2021</v>
      </c>
      <c r="B1286" s="315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6"/>
        <v>93</v>
      </c>
      <c r="BK1286" s="135" t="str">
        <f t="shared" si="398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399"/>
        <v>1</v>
      </c>
      <c r="BV1286" s="299">
        <f t="shared" si="400"/>
        <v>0</v>
      </c>
      <c r="BW1286" s="318">
        <v>0</v>
      </c>
      <c r="BX1286" s="297">
        <f t="shared" si="401"/>
        <v>0.25</v>
      </c>
      <c r="BY1286">
        <f t="shared" si="402"/>
        <v>0</v>
      </c>
      <c r="BZ1286" s="303">
        <f t="shared" si="403"/>
        <v>0</v>
      </c>
      <c r="CB1286" s="298">
        <v>0.6</v>
      </c>
      <c r="CC1286" s="298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35">
      <c r="A1287" s="4">
        <v>2021</v>
      </c>
      <c r="B1287" s="315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6"/>
        <v>93</v>
      </c>
      <c r="BK1287" s="135" t="str">
        <f t="shared" si="398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399"/>
        <v>1</v>
      </c>
      <c r="BV1287" s="299">
        <f t="shared" si="400"/>
        <v>0</v>
      </c>
      <c r="BW1287" s="318">
        <v>0</v>
      </c>
      <c r="BX1287" s="297">
        <f t="shared" si="401"/>
        <v>0.25</v>
      </c>
      <c r="BY1287">
        <f t="shared" si="402"/>
        <v>0</v>
      </c>
      <c r="BZ1287" s="303">
        <f t="shared" si="403"/>
        <v>0</v>
      </c>
      <c r="CB1287" s="298">
        <v>0.6</v>
      </c>
      <c r="CC1287" s="298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35">
      <c r="A1288" s="4">
        <v>2021</v>
      </c>
      <c r="B1288" s="315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6"/>
        <v>96</v>
      </c>
      <c r="BK1288" s="135" t="str">
        <f t="shared" si="398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399"/>
        <v>1</v>
      </c>
      <c r="BV1288" s="299">
        <f t="shared" si="400"/>
        <v>0</v>
      </c>
      <c r="BW1288" s="318">
        <v>0</v>
      </c>
      <c r="BX1288" s="297">
        <f t="shared" si="401"/>
        <v>0.25</v>
      </c>
      <c r="BY1288">
        <f t="shared" si="402"/>
        <v>0</v>
      </c>
      <c r="BZ1288" s="303">
        <f t="shared" si="403"/>
        <v>0</v>
      </c>
      <c r="CB1288" s="298">
        <v>0.6</v>
      </c>
      <c r="CC1288" s="298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35">
      <c r="A1289" s="4">
        <v>2021</v>
      </c>
      <c r="B1289" s="315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6"/>
        <v>99</v>
      </c>
      <c r="BK1289" s="135" t="str">
        <f t="shared" si="398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399"/>
        <v>1</v>
      </c>
      <c r="BV1289" s="299">
        <f t="shared" si="400"/>
        <v>0</v>
      </c>
      <c r="BW1289" s="318">
        <v>0</v>
      </c>
      <c r="BX1289" s="297">
        <f t="shared" si="401"/>
        <v>0.25</v>
      </c>
      <c r="BY1289">
        <f t="shared" si="402"/>
        <v>0</v>
      </c>
      <c r="BZ1289" s="303">
        <f t="shared" si="403"/>
        <v>0</v>
      </c>
      <c r="CB1289" s="298">
        <v>0.6</v>
      </c>
      <c r="CC1289" s="298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35">
      <c r="A1290" s="4">
        <v>2021</v>
      </c>
      <c r="B1290" s="315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6"/>
        <v>103</v>
      </c>
      <c r="BK1290" s="135" t="str">
        <f t="shared" si="398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399"/>
        <v>1</v>
      </c>
      <c r="BV1290" s="299">
        <f t="shared" si="400"/>
        <v>0</v>
      </c>
      <c r="BW1290" s="318">
        <v>0</v>
      </c>
      <c r="BX1290" s="297">
        <f t="shared" si="401"/>
        <v>0.25</v>
      </c>
      <c r="BY1290">
        <f t="shared" si="402"/>
        <v>0</v>
      </c>
      <c r="BZ1290" s="303">
        <f t="shared" si="403"/>
        <v>0</v>
      </c>
      <c r="CB1290" s="298">
        <v>0.6</v>
      </c>
      <c r="CC1290" s="298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35">
      <c r="A1291" s="4">
        <v>2021</v>
      </c>
      <c r="B1291" s="315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6"/>
        <v>103</v>
      </c>
      <c r="BK1291" s="135" t="str">
        <f t="shared" si="398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399"/>
        <v>1</v>
      </c>
      <c r="BV1291" s="299">
        <f t="shared" si="400"/>
        <v>0</v>
      </c>
      <c r="BW1291" s="318">
        <v>0</v>
      </c>
      <c r="BX1291" s="297">
        <f t="shared" si="401"/>
        <v>0.25</v>
      </c>
      <c r="BY1291">
        <f t="shared" si="402"/>
        <v>0</v>
      </c>
      <c r="BZ1291" s="303">
        <f t="shared" si="403"/>
        <v>0</v>
      </c>
      <c r="CB1291" s="298">
        <v>0.6</v>
      </c>
      <c r="CC1291" s="298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35">
      <c r="A1292" s="4">
        <v>2021</v>
      </c>
      <c r="B1292" s="315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6"/>
        <v>106</v>
      </c>
      <c r="BK1292" s="135" t="str">
        <f t="shared" si="398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399"/>
        <v>1</v>
      </c>
      <c r="BV1292" s="299">
        <f t="shared" si="400"/>
        <v>0</v>
      </c>
      <c r="BW1292" s="318">
        <v>0</v>
      </c>
      <c r="BX1292" s="297">
        <f t="shared" si="401"/>
        <v>0.25</v>
      </c>
      <c r="BY1292">
        <f t="shared" si="402"/>
        <v>0</v>
      </c>
      <c r="BZ1292" s="303">
        <f t="shared" si="403"/>
        <v>0</v>
      </c>
      <c r="CB1292" s="298">
        <v>0.6</v>
      </c>
      <c r="CC1292" s="298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35">
      <c r="A1293" s="4">
        <v>2021</v>
      </c>
      <c r="B1293" s="315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6"/>
        <v>109</v>
      </c>
      <c r="BK1293" s="135" t="str">
        <f t="shared" si="398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399"/>
        <v>1</v>
      </c>
      <c r="BV1293" s="299">
        <f t="shared" si="400"/>
        <v>0</v>
      </c>
      <c r="BW1293" s="318">
        <v>0</v>
      </c>
      <c r="BX1293" s="297">
        <f t="shared" si="401"/>
        <v>0.25</v>
      </c>
      <c r="BY1293">
        <f t="shared" si="402"/>
        <v>0</v>
      </c>
      <c r="BZ1293" s="303">
        <f t="shared" si="403"/>
        <v>0</v>
      </c>
      <c r="CB1293" s="298">
        <v>0.6</v>
      </c>
      <c r="CC1293" s="298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35">
      <c r="A1294" s="4">
        <v>2021</v>
      </c>
      <c r="B1294" s="315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6"/>
        <v>113</v>
      </c>
      <c r="BK1294" s="135" t="str">
        <f t="shared" si="398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399"/>
        <v>1</v>
      </c>
      <c r="BV1294" s="299">
        <f t="shared" si="400"/>
        <v>0</v>
      </c>
      <c r="BW1294" s="318">
        <v>0</v>
      </c>
      <c r="BX1294" s="297">
        <f t="shared" si="401"/>
        <v>0.25</v>
      </c>
      <c r="BY1294">
        <f t="shared" si="402"/>
        <v>0</v>
      </c>
      <c r="BZ1294" s="303">
        <f t="shared" si="403"/>
        <v>0</v>
      </c>
      <c r="CB1294" s="298">
        <v>0.6</v>
      </c>
      <c r="CC1294" s="298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35">
      <c r="A1295" s="4">
        <v>2021</v>
      </c>
      <c r="B1295" s="315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6"/>
        <v>113</v>
      </c>
      <c r="BK1295" s="135" t="str">
        <f t="shared" si="398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399"/>
        <v>1</v>
      </c>
      <c r="BV1295" s="299">
        <f t="shared" si="400"/>
        <v>0</v>
      </c>
      <c r="BW1295" s="318">
        <v>0</v>
      </c>
      <c r="BX1295" s="297">
        <f t="shared" si="401"/>
        <v>0.25</v>
      </c>
      <c r="BY1295">
        <f t="shared" si="402"/>
        <v>0</v>
      </c>
      <c r="BZ1295" s="303">
        <f t="shared" si="403"/>
        <v>0</v>
      </c>
      <c r="CB1295" s="298">
        <v>0.6</v>
      </c>
      <c r="CC1295" s="298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35">
      <c r="A1296" s="4">
        <v>2021</v>
      </c>
      <c r="B1296" s="315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6"/>
        <v>116</v>
      </c>
      <c r="BK1296" s="135" t="str">
        <f t="shared" si="398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399"/>
        <v>1</v>
      </c>
      <c r="BV1296" s="299">
        <f t="shared" si="400"/>
        <v>0</v>
      </c>
      <c r="BW1296" s="318">
        <v>0</v>
      </c>
      <c r="BX1296" s="297">
        <f t="shared" si="401"/>
        <v>0.25</v>
      </c>
      <c r="BY1296">
        <f t="shared" si="402"/>
        <v>0</v>
      </c>
      <c r="BZ1296" s="303">
        <f t="shared" si="403"/>
        <v>0</v>
      </c>
      <c r="CB1296" s="298">
        <v>0.6</v>
      </c>
      <c r="CC1296" s="298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35">
      <c r="A1297" s="4">
        <v>2021</v>
      </c>
      <c r="B1297" s="315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6"/>
        <v>119</v>
      </c>
      <c r="BK1297" s="135" t="str">
        <f t="shared" si="398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399"/>
        <v>1</v>
      </c>
      <c r="BV1297" s="299">
        <f t="shared" si="400"/>
        <v>0</v>
      </c>
      <c r="BW1297" s="318">
        <v>0</v>
      </c>
      <c r="BX1297" s="297">
        <f t="shared" si="401"/>
        <v>0.25</v>
      </c>
      <c r="BY1297">
        <f t="shared" si="402"/>
        <v>0</v>
      </c>
      <c r="BZ1297" s="303">
        <f t="shared" si="403"/>
        <v>0</v>
      </c>
      <c r="CB1297" s="298">
        <v>0.6</v>
      </c>
      <c r="CC1297" s="298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35">
      <c r="A1298" s="4">
        <v>2021</v>
      </c>
      <c r="B1298" s="315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6"/>
        <v>123</v>
      </c>
      <c r="BK1298" s="135" t="str">
        <f t="shared" si="398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399"/>
        <v>1</v>
      </c>
      <c r="BV1298" s="299">
        <f t="shared" si="400"/>
        <v>0</v>
      </c>
      <c r="BW1298" s="318">
        <v>0</v>
      </c>
      <c r="BX1298" s="297">
        <f t="shared" si="401"/>
        <v>0.25</v>
      </c>
      <c r="BY1298">
        <f t="shared" si="402"/>
        <v>0</v>
      </c>
      <c r="BZ1298" s="303">
        <f t="shared" si="403"/>
        <v>0</v>
      </c>
      <c r="CB1298" s="298">
        <v>0.6</v>
      </c>
      <c r="CC1298" s="298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35">
      <c r="A1299" s="4">
        <v>2021</v>
      </c>
      <c r="B1299" s="315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6"/>
        <v>123</v>
      </c>
      <c r="BK1299" s="135" t="str">
        <f t="shared" si="398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399"/>
        <v>1</v>
      </c>
      <c r="BV1299" s="299">
        <f t="shared" si="400"/>
        <v>0</v>
      </c>
      <c r="BW1299" s="318">
        <v>0</v>
      </c>
      <c r="BX1299" s="297">
        <f t="shared" si="401"/>
        <v>0.25</v>
      </c>
      <c r="BY1299">
        <f t="shared" si="402"/>
        <v>0</v>
      </c>
      <c r="BZ1299" s="303">
        <f t="shared" si="403"/>
        <v>0</v>
      </c>
      <c r="CB1299" s="298">
        <v>0.6</v>
      </c>
      <c r="CC1299" s="298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35">
      <c r="A1300" s="4">
        <v>2021</v>
      </c>
      <c r="B1300" s="315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6"/>
        <v>125</v>
      </c>
      <c r="BK1300" s="135" t="str">
        <f t="shared" si="398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399"/>
        <v>1</v>
      </c>
      <c r="BV1300" s="299">
        <f t="shared" si="400"/>
        <v>0</v>
      </c>
      <c r="BW1300" s="318">
        <v>0</v>
      </c>
      <c r="BX1300" s="297">
        <f t="shared" si="401"/>
        <v>0.25</v>
      </c>
      <c r="BY1300">
        <f t="shared" si="402"/>
        <v>0</v>
      </c>
      <c r="BZ1300" s="303">
        <f t="shared" si="403"/>
        <v>0</v>
      </c>
      <c r="CB1300" s="298">
        <v>0.6</v>
      </c>
      <c r="CC1300" s="298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35">
      <c r="A1301" s="4">
        <v>2021</v>
      </c>
      <c r="B1301" s="315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6"/>
        <v>125</v>
      </c>
      <c r="BK1301" s="135" t="str">
        <f t="shared" si="398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399"/>
        <v>1</v>
      </c>
      <c r="BV1301" s="299">
        <f t="shared" si="400"/>
        <v>0</v>
      </c>
      <c r="BW1301" s="318">
        <v>0</v>
      </c>
      <c r="BX1301" s="297">
        <f t="shared" si="401"/>
        <v>0.25</v>
      </c>
      <c r="BY1301">
        <f t="shared" si="402"/>
        <v>0</v>
      </c>
      <c r="BZ1301" s="303">
        <f t="shared" si="403"/>
        <v>0</v>
      </c>
      <c r="CB1301" s="298">
        <v>0.6</v>
      </c>
      <c r="CC1301" s="298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35">
      <c r="A1302" s="4">
        <v>2021</v>
      </c>
      <c r="B1302" s="315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6"/>
        <v>127</v>
      </c>
      <c r="BK1302" s="135" t="str">
        <f t="shared" si="398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399"/>
        <v>1</v>
      </c>
      <c r="BV1302" s="299">
        <f t="shared" si="400"/>
        <v>0</v>
      </c>
      <c r="BW1302" s="318">
        <v>0</v>
      </c>
      <c r="BX1302" s="297">
        <f t="shared" si="401"/>
        <v>0.25</v>
      </c>
      <c r="BY1302">
        <f t="shared" si="402"/>
        <v>0</v>
      </c>
      <c r="BZ1302" s="303">
        <f t="shared" si="403"/>
        <v>0</v>
      </c>
      <c r="CB1302" s="298">
        <v>0.6</v>
      </c>
      <c r="CC1302" s="298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35">
      <c r="A1303" s="4">
        <v>2021</v>
      </c>
      <c r="B1303" s="315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6"/>
        <v>127</v>
      </c>
      <c r="BK1303" s="135" t="str">
        <f t="shared" si="398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399"/>
        <v>1</v>
      </c>
      <c r="BV1303" s="299">
        <f t="shared" si="400"/>
        <v>0</v>
      </c>
      <c r="BW1303" s="318">
        <v>0</v>
      </c>
      <c r="BX1303" s="297">
        <f t="shared" si="401"/>
        <v>0.25</v>
      </c>
      <c r="BY1303">
        <f t="shared" si="402"/>
        <v>0</v>
      </c>
      <c r="BZ1303" s="303">
        <f t="shared" si="403"/>
        <v>0</v>
      </c>
      <c r="CB1303" s="298">
        <v>0.6</v>
      </c>
      <c r="CC1303" s="298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35">
      <c r="A1304" s="4">
        <v>2021</v>
      </c>
      <c r="B1304" s="315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6"/>
        <v>130</v>
      </c>
      <c r="BK1304" s="135" t="str">
        <f t="shared" si="398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399"/>
        <v>1</v>
      </c>
      <c r="BV1304" s="299">
        <f t="shared" si="400"/>
        <v>0</v>
      </c>
      <c r="BW1304" s="318">
        <v>0</v>
      </c>
      <c r="BX1304" s="297">
        <f t="shared" si="401"/>
        <v>0.25</v>
      </c>
      <c r="BY1304">
        <f t="shared" si="402"/>
        <v>0</v>
      </c>
      <c r="BZ1304" s="303">
        <f t="shared" si="403"/>
        <v>0</v>
      </c>
      <c r="CB1304" s="298">
        <v>0.6</v>
      </c>
      <c r="CC1304" s="298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35">
      <c r="A1305" s="4">
        <v>2021</v>
      </c>
      <c r="B1305" s="315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6"/>
        <v>130</v>
      </c>
      <c r="BK1305" s="135" t="str">
        <f t="shared" si="398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399"/>
        <v>1</v>
      </c>
      <c r="BV1305" s="299">
        <f t="shared" si="400"/>
        <v>0</v>
      </c>
      <c r="BW1305" s="318">
        <v>0</v>
      </c>
      <c r="BX1305" s="297">
        <f t="shared" si="401"/>
        <v>0.25</v>
      </c>
      <c r="BY1305">
        <f t="shared" si="402"/>
        <v>0</v>
      </c>
      <c r="BZ1305" s="303">
        <f t="shared" si="403"/>
        <v>0</v>
      </c>
      <c r="CB1305" s="298">
        <v>0.6</v>
      </c>
      <c r="CC1305" s="298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35">
      <c r="A1306" s="4">
        <v>2021</v>
      </c>
      <c r="B1306" s="315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6"/>
        <v>15</v>
      </c>
      <c r="BK1306" s="135" t="str">
        <f t="shared" si="398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399"/>
        <v>0</v>
      </c>
      <c r="BV1306" s="299">
        <f t="shared" si="400"/>
        <v>1</v>
      </c>
      <c r="BW1306" s="318">
        <v>0</v>
      </c>
      <c r="BX1306" s="297">
        <f t="shared" si="401"/>
        <v>0.43</v>
      </c>
      <c r="BY1306">
        <f t="shared" si="402"/>
        <v>0</v>
      </c>
      <c r="BZ1306" s="303">
        <f t="shared" si="403"/>
        <v>0</v>
      </c>
      <c r="CB1306" s="298">
        <v>0.6</v>
      </c>
      <c r="CC1306" s="298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35">
      <c r="A1307" s="4">
        <v>2021</v>
      </c>
      <c r="B1307" s="315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6"/>
        <v>16</v>
      </c>
      <c r="BK1307" s="135" t="str">
        <f t="shared" si="398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399"/>
        <v>0</v>
      </c>
      <c r="BV1307" s="299">
        <f t="shared" si="400"/>
        <v>1</v>
      </c>
      <c r="BW1307" s="318">
        <v>0</v>
      </c>
      <c r="BX1307" s="297">
        <f t="shared" si="401"/>
        <v>0.43</v>
      </c>
      <c r="BY1307">
        <f t="shared" si="402"/>
        <v>0</v>
      </c>
      <c r="BZ1307" s="303">
        <f t="shared" si="403"/>
        <v>0</v>
      </c>
      <c r="CB1307" s="298">
        <v>0.6</v>
      </c>
      <c r="CC1307" s="298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35">
      <c r="A1308" s="4">
        <v>2021</v>
      </c>
      <c r="B1308" s="315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6"/>
        <v>17</v>
      </c>
      <c r="BK1308" s="135" t="str">
        <f t="shared" si="398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399"/>
        <v>0</v>
      </c>
      <c r="BV1308" s="299">
        <f t="shared" si="400"/>
        <v>1</v>
      </c>
      <c r="BW1308" s="318">
        <v>0</v>
      </c>
      <c r="BX1308" s="297">
        <f t="shared" si="401"/>
        <v>0.43</v>
      </c>
      <c r="BY1308">
        <f t="shared" si="402"/>
        <v>0</v>
      </c>
      <c r="BZ1308" s="303">
        <f t="shared" si="403"/>
        <v>0</v>
      </c>
      <c r="CB1308" s="298">
        <v>0.6</v>
      </c>
      <c r="CC1308" s="298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35">
      <c r="A1309" s="4">
        <v>2021</v>
      </c>
      <c r="B1309" s="315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6"/>
        <v>18</v>
      </c>
      <c r="BK1309" s="135" t="str">
        <f t="shared" si="398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399"/>
        <v>0</v>
      </c>
      <c r="BV1309" s="299">
        <f t="shared" si="400"/>
        <v>1</v>
      </c>
      <c r="BW1309" s="318">
        <v>0</v>
      </c>
      <c r="BX1309" s="297">
        <f t="shared" si="401"/>
        <v>0.43</v>
      </c>
      <c r="BY1309">
        <f t="shared" si="402"/>
        <v>0</v>
      </c>
      <c r="BZ1309" s="303">
        <f t="shared" si="403"/>
        <v>0</v>
      </c>
      <c r="CB1309" s="298">
        <v>0.6</v>
      </c>
      <c r="CC1309" s="298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35">
      <c r="A1310" s="4">
        <v>2021</v>
      </c>
      <c r="B1310" s="315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6"/>
        <v>19</v>
      </c>
      <c r="BK1310" s="135" t="str">
        <f t="shared" si="398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399"/>
        <v>0</v>
      </c>
      <c r="BV1310" s="299">
        <f t="shared" si="400"/>
        <v>1</v>
      </c>
      <c r="BW1310" s="318">
        <v>0</v>
      </c>
      <c r="BX1310" s="297">
        <f t="shared" si="401"/>
        <v>0.43</v>
      </c>
      <c r="BY1310">
        <f t="shared" si="402"/>
        <v>0</v>
      </c>
      <c r="BZ1310" s="303">
        <f t="shared" si="403"/>
        <v>0</v>
      </c>
      <c r="CB1310" s="298">
        <v>0.6</v>
      </c>
      <c r="CC1310" s="298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35">
      <c r="A1311" s="4">
        <v>2021</v>
      </c>
      <c r="B1311" s="315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6"/>
        <v>20</v>
      </c>
      <c r="BK1311" s="135" t="str">
        <f t="shared" si="398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399"/>
        <v>0</v>
      </c>
      <c r="BV1311" s="299">
        <f t="shared" si="400"/>
        <v>1</v>
      </c>
      <c r="BW1311" s="318">
        <v>0</v>
      </c>
      <c r="BX1311" s="297">
        <f t="shared" si="401"/>
        <v>0.43</v>
      </c>
      <c r="BY1311">
        <f t="shared" si="402"/>
        <v>0</v>
      </c>
      <c r="BZ1311" s="303">
        <f t="shared" si="403"/>
        <v>0</v>
      </c>
      <c r="CB1311" s="298">
        <v>0.6</v>
      </c>
      <c r="CC1311" s="298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35">
      <c r="A1312" s="4">
        <v>2021</v>
      </c>
      <c r="B1312" s="315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6"/>
        <v>21</v>
      </c>
      <c r="BK1312" s="135" t="str">
        <f t="shared" si="398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399"/>
        <v>0</v>
      </c>
      <c r="BV1312" s="299">
        <f t="shared" si="400"/>
        <v>1</v>
      </c>
      <c r="BW1312" s="318">
        <v>0</v>
      </c>
      <c r="BX1312" s="297">
        <f t="shared" si="401"/>
        <v>0.43</v>
      </c>
      <c r="BY1312">
        <f t="shared" si="402"/>
        <v>0</v>
      </c>
      <c r="BZ1312" s="303">
        <f t="shared" si="403"/>
        <v>0</v>
      </c>
      <c r="CB1312" s="298">
        <v>0.6</v>
      </c>
      <c r="CC1312" s="298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35">
      <c r="A1313" s="4">
        <v>2021</v>
      </c>
      <c r="B1313" s="315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6"/>
        <v>22</v>
      </c>
      <c r="BK1313" s="135" t="str">
        <f t="shared" si="398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399"/>
        <v>0</v>
      </c>
      <c r="BV1313" s="299">
        <f t="shared" si="400"/>
        <v>1</v>
      </c>
      <c r="BW1313" s="318">
        <v>0</v>
      </c>
      <c r="BX1313" s="297">
        <f t="shared" si="401"/>
        <v>0.43</v>
      </c>
      <c r="BY1313">
        <f t="shared" si="402"/>
        <v>0</v>
      </c>
      <c r="BZ1313" s="303">
        <f t="shared" si="403"/>
        <v>0</v>
      </c>
      <c r="CB1313" s="298">
        <v>0.6</v>
      </c>
      <c r="CC1313" s="298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35">
      <c r="A1314" s="4">
        <v>2021</v>
      </c>
      <c r="B1314" s="315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6"/>
        <v>23</v>
      </c>
      <c r="BK1314" s="135" t="str">
        <f t="shared" si="398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399"/>
        <v>0</v>
      </c>
      <c r="BV1314" s="299">
        <f t="shared" si="400"/>
        <v>1</v>
      </c>
      <c r="BW1314" s="318">
        <v>0</v>
      </c>
      <c r="BX1314" s="297">
        <f t="shared" si="401"/>
        <v>0.43</v>
      </c>
      <c r="BY1314">
        <f t="shared" si="402"/>
        <v>0</v>
      </c>
      <c r="BZ1314" s="303">
        <f t="shared" si="403"/>
        <v>0</v>
      </c>
      <c r="CB1314" s="298">
        <v>0.6</v>
      </c>
      <c r="CC1314" s="298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35">
      <c r="A1315" s="4">
        <v>2021</v>
      </c>
      <c r="B1315" s="315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6"/>
        <v>24</v>
      </c>
      <c r="BK1315" s="135" t="str">
        <f t="shared" si="398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399"/>
        <v>0</v>
      </c>
      <c r="BV1315" s="299">
        <f t="shared" si="400"/>
        <v>1</v>
      </c>
      <c r="BW1315" s="318">
        <v>0</v>
      </c>
      <c r="BX1315" s="297">
        <f t="shared" si="401"/>
        <v>0.43</v>
      </c>
      <c r="BY1315">
        <f t="shared" si="402"/>
        <v>0</v>
      </c>
      <c r="BZ1315" s="303">
        <f t="shared" si="403"/>
        <v>0</v>
      </c>
      <c r="CB1315" s="298">
        <v>0.6</v>
      </c>
      <c r="CC1315" s="298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35">
      <c r="A1316" s="4">
        <v>2021</v>
      </c>
      <c r="B1316" s="315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6"/>
        <v>25</v>
      </c>
      <c r="BK1316" s="135" t="str">
        <f t="shared" si="398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399"/>
        <v>0</v>
      </c>
      <c r="BV1316" s="299">
        <f t="shared" si="400"/>
        <v>1</v>
      </c>
      <c r="BW1316" s="318">
        <v>0</v>
      </c>
      <c r="BX1316" s="297">
        <f t="shared" si="401"/>
        <v>0.43</v>
      </c>
      <c r="BY1316">
        <f t="shared" si="402"/>
        <v>0</v>
      </c>
      <c r="BZ1316" s="303">
        <f t="shared" si="403"/>
        <v>0</v>
      </c>
      <c r="CB1316" s="298">
        <v>0.6</v>
      </c>
      <c r="CC1316" s="298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35">
      <c r="A1317" s="4">
        <v>2021</v>
      </c>
      <c r="B1317" s="315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6"/>
        <v>26</v>
      </c>
      <c r="BK1317" s="135" t="str">
        <f t="shared" si="398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399"/>
        <v>0</v>
      </c>
      <c r="BV1317" s="299">
        <f t="shared" si="400"/>
        <v>1</v>
      </c>
      <c r="BW1317" s="318">
        <v>0</v>
      </c>
      <c r="BX1317" s="297">
        <f t="shared" si="401"/>
        <v>0.43</v>
      </c>
      <c r="BY1317">
        <f t="shared" si="402"/>
        <v>0</v>
      </c>
      <c r="BZ1317" s="303">
        <f t="shared" si="403"/>
        <v>0</v>
      </c>
      <c r="CB1317" s="298">
        <v>0.6</v>
      </c>
      <c r="CC1317" s="298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35">
      <c r="A1318" s="4">
        <v>2021</v>
      </c>
      <c r="B1318" s="315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6"/>
        <v>27</v>
      </c>
      <c r="BK1318" s="135" t="str">
        <f t="shared" si="398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399"/>
        <v>0</v>
      </c>
      <c r="BV1318" s="299">
        <f t="shared" si="400"/>
        <v>1</v>
      </c>
      <c r="BW1318" s="318">
        <v>0</v>
      </c>
      <c r="BX1318" s="297">
        <f t="shared" si="401"/>
        <v>0.43</v>
      </c>
      <c r="BY1318">
        <f t="shared" si="402"/>
        <v>0</v>
      </c>
      <c r="BZ1318" s="303">
        <f t="shared" si="403"/>
        <v>0</v>
      </c>
      <c r="CB1318" s="298">
        <v>0.6</v>
      </c>
      <c r="CC1318" s="298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35">
      <c r="A1319" s="4">
        <v>2021</v>
      </c>
      <c r="B1319" s="315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6"/>
        <v>28</v>
      </c>
      <c r="BK1319" s="135" t="str">
        <f t="shared" si="398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399"/>
        <v>0</v>
      </c>
      <c r="BV1319" s="299">
        <f t="shared" si="400"/>
        <v>1</v>
      </c>
      <c r="BW1319" s="318">
        <v>0</v>
      </c>
      <c r="BX1319" s="297">
        <f t="shared" si="401"/>
        <v>0.43</v>
      </c>
      <c r="BY1319">
        <f t="shared" si="402"/>
        <v>0</v>
      </c>
      <c r="BZ1319" s="303">
        <f t="shared" si="403"/>
        <v>0</v>
      </c>
      <c r="CB1319" s="298">
        <v>0.6</v>
      </c>
      <c r="CC1319" s="298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35">
      <c r="A1320" s="4">
        <v>2021</v>
      </c>
      <c r="B1320" s="315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6"/>
        <v>29</v>
      </c>
      <c r="BK1320" s="135" t="str">
        <f t="shared" si="398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399"/>
        <v>0</v>
      </c>
      <c r="BV1320" s="299">
        <f t="shared" si="400"/>
        <v>1</v>
      </c>
      <c r="BW1320" s="318">
        <v>0</v>
      </c>
      <c r="BX1320" s="297">
        <f t="shared" si="401"/>
        <v>0.43</v>
      </c>
      <c r="BY1320">
        <f t="shared" si="402"/>
        <v>0</v>
      </c>
      <c r="BZ1320" s="303">
        <f t="shared" si="403"/>
        <v>0</v>
      </c>
      <c r="CB1320" s="298">
        <v>0.6</v>
      </c>
      <c r="CC1320" s="298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35">
      <c r="A1321" s="4">
        <v>2021</v>
      </c>
      <c r="B1321" s="315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6"/>
        <v>30</v>
      </c>
      <c r="BK1321" s="135" t="str">
        <f t="shared" si="398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399"/>
        <v>0</v>
      </c>
      <c r="BV1321" s="299">
        <f t="shared" si="400"/>
        <v>1</v>
      </c>
      <c r="BW1321" s="318">
        <v>0</v>
      </c>
      <c r="BX1321" s="297">
        <f t="shared" si="401"/>
        <v>0.43</v>
      </c>
      <c r="BY1321">
        <f t="shared" si="402"/>
        <v>0</v>
      </c>
      <c r="BZ1321" s="303">
        <f t="shared" si="403"/>
        <v>0</v>
      </c>
      <c r="CB1321" s="298">
        <v>0.6</v>
      </c>
      <c r="CC1321" s="298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35">
      <c r="A1322" s="4">
        <v>2021</v>
      </c>
      <c r="B1322" s="315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6"/>
        <v>31</v>
      </c>
      <c r="BK1322" s="135" t="str">
        <f t="shared" si="398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399"/>
        <v>0</v>
      </c>
      <c r="BV1322" s="299">
        <f t="shared" si="400"/>
        <v>1</v>
      </c>
      <c r="BW1322" s="318">
        <v>0</v>
      </c>
      <c r="BX1322" s="297">
        <f t="shared" si="401"/>
        <v>0.43</v>
      </c>
      <c r="BY1322">
        <f t="shared" si="402"/>
        <v>0</v>
      </c>
      <c r="BZ1322" s="303">
        <f t="shared" si="403"/>
        <v>0</v>
      </c>
      <c r="CB1322" s="298">
        <v>0.6</v>
      </c>
      <c r="CC1322" s="298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35">
      <c r="A1323" s="4">
        <v>2021</v>
      </c>
      <c r="B1323" s="315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6"/>
        <v>32</v>
      </c>
      <c r="BK1323" s="135" t="str">
        <f t="shared" si="398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399"/>
        <v>0</v>
      </c>
      <c r="BV1323" s="299">
        <f t="shared" si="400"/>
        <v>1</v>
      </c>
      <c r="BW1323" s="318">
        <v>0</v>
      </c>
      <c r="BX1323" s="297">
        <f t="shared" si="401"/>
        <v>0.43</v>
      </c>
      <c r="BY1323">
        <f t="shared" si="402"/>
        <v>0</v>
      </c>
      <c r="BZ1323" s="303">
        <f t="shared" si="403"/>
        <v>0</v>
      </c>
      <c r="CB1323" s="298">
        <v>0.6</v>
      </c>
      <c r="CC1323" s="298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35">
      <c r="A1324" s="4">
        <v>2021</v>
      </c>
      <c r="B1324" s="315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6"/>
        <v>33</v>
      </c>
      <c r="BK1324" s="135" t="str">
        <f t="shared" si="398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399"/>
        <v>0</v>
      </c>
      <c r="BV1324" s="299">
        <f t="shared" si="400"/>
        <v>1</v>
      </c>
      <c r="BW1324" s="318">
        <v>0</v>
      </c>
      <c r="BX1324" s="297">
        <f t="shared" si="401"/>
        <v>0.43</v>
      </c>
      <c r="BY1324">
        <f t="shared" si="402"/>
        <v>0</v>
      </c>
      <c r="BZ1324" s="303">
        <f t="shared" si="403"/>
        <v>0</v>
      </c>
      <c r="CB1324" s="298">
        <v>0.6</v>
      </c>
      <c r="CC1324" s="298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35">
      <c r="A1325" s="4">
        <v>2021</v>
      </c>
      <c r="B1325" s="315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6"/>
        <v>34</v>
      </c>
      <c r="BK1325" s="135" t="str">
        <f t="shared" si="398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399"/>
        <v>0</v>
      </c>
      <c r="BV1325" s="299">
        <f t="shared" si="400"/>
        <v>1</v>
      </c>
      <c r="BW1325" s="318">
        <v>0</v>
      </c>
      <c r="BX1325" s="297">
        <f t="shared" si="401"/>
        <v>0.43</v>
      </c>
      <c r="BY1325">
        <f t="shared" si="402"/>
        <v>0</v>
      </c>
      <c r="BZ1325" s="303">
        <f t="shared" si="403"/>
        <v>0</v>
      </c>
      <c r="CB1325" s="298">
        <v>0.6</v>
      </c>
      <c r="CC1325" s="298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35">
      <c r="A1326" s="4">
        <v>2021</v>
      </c>
      <c r="B1326" s="315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6"/>
        <v>35</v>
      </c>
      <c r="BK1326" s="135" t="str">
        <f t="shared" si="398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399"/>
        <v>0</v>
      </c>
      <c r="BV1326" s="299">
        <f t="shared" si="400"/>
        <v>1</v>
      </c>
      <c r="BW1326" s="318">
        <v>0</v>
      </c>
      <c r="BX1326" s="297">
        <f t="shared" si="401"/>
        <v>0.43</v>
      </c>
      <c r="BY1326">
        <f t="shared" si="402"/>
        <v>0</v>
      </c>
      <c r="BZ1326" s="303">
        <f t="shared" si="403"/>
        <v>0</v>
      </c>
      <c r="CB1326" s="298">
        <v>0.6</v>
      </c>
      <c r="CC1326" s="298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35">
      <c r="A1327" s="4">
        <v>2021</v>
      </c>
      <c r="B1327" s="315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6"/>
        <v>36</v>
      </c>
      <c r="BK1327" s="135" t="str">
        <f t="shared" si="398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399"/>
        <v>0</v>
      </c>
      <c r="BV1327" s="299">
        <f t="shared" si="400"/>
        <v>1</v>
      </c>
      <c r="BW1327" s="318">
        <v>0</v>
      </c>
      <c r="BX1327" s="297">
        <f t="shared" si="401"/>
        <v>0.43</v>
      </c>
      <c r="BY1327">
        <f t="shared" si="402"/>
        <v>0</v>
      </c>
      <c r="BZ1327" s="303">
        <f t="shared" si="403"/>
        <v>0</v>
      </c>
      <c r="CB1327" s="298">
        <v>0.6</v>
      </c>
      <c r="CC1327" s="298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35">
      <c r="A1328" s="4">
        <v>2021</v>
      </c>
      <c r="B1328" s="315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6"/>
        <v>36</v>
      </c>
      <c r="BK1328" s="135" t="str">
        <f t="shared" si="398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399"/>
        <v>0</v>
      </c>
      <c r="BV1328" s="299">
        <f t="shared" si="400"/>
        <v>1</v>
      </c>
      <c r="BW1328" s="318">
        <v>0</v>
      </c>
      <c r="BX1328" s="297">
        <f t="shared" si="401"/>
        <v>0.43</v>
      </c>
      <c r="BY1328">
        <f t="shared" si="402"/>
        <v>0</v>
      </c>
      <c r="BZ1328" s="303">
        <f t="shared" si="403"/>
        <v>0</v>
      </c>
      <c r="CB1328" s="298">
        <v>0.6</v>
      </c>
      <c r="CC1328" s="298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35">
      <c r="A1329" s="4">
        <v>2021</v>
      </c>
      <c r="B1329" s="315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6"/>
        <v>37</v>
      </c>
      <c r="BK1329" s="135" t="str">
        <f t="shared" si="398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399"/>
        <v>0</v>
      </c>
      <c r="BV1329" s="299">
        <f t="shared" si="400"/>
        <v>1</v>
      </c>
      <c r="BW1329" s="318">
        <v>0</v>
      </c>
      <c r="BX1329" s="297">
        <f t="shared" si="401"/>
        <v>0.43</v>
      </c>
      <c r="BY1329">
        <f t="shared" si="402"/>
        <v>0</v>
      </c>
      <c r="BZ1329" s="303">
        <f t="shared" si="403"/>
        <v>0</v>
      </c>
      <c r="CB1329" s="298">
        <v>0.6</v>
      </c>
      <c r="CC1329" s="298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35">
      <c r="A1330" s="4">
        <v>2021</v>
      </c>
      <c r="B1330" s="315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6"/>
        <v>38</v>
      </c>
      <c r="BK1330" s="135" t="str">
        <f t="shared" si="398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399"/>
        <v>0</v>
      </c>
      <c r="BV1330" s="299">
        <f t="shared" si="400"/>
        <v>1</v>
      </c>
      <c r="BW1330" s="318">
        <v>0</v>
      </c>
      <c r="BX1330" s="297">
        <f t="shared" si="401"/>
        <v>0.43</v>
      </c>
      <c r="BY1330">
        <f t="shared" si="402"/>
        <v>0</v>
      </c>
      <c r="BZ1330" s="303">
        <f t="shared" si="403"/>
        <v>0</v>
      </c>
      <c r="CB1330" s="298">
        <v>0.6</v>
      </c>
      <c r="CC1330" s="298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35">
      <c r="A1331" s="4">
        <v>2021</v>
      </c>
      <c r="B1331" s="315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6"/>
        <v>39</v>
      </c>
      <c r="BK1331" s="135" t="str">
        <f t="shared" si="398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399"/>
        <v>0</v>
      </c>
      <c r="BV1331" s="299">
        <f t="shared" si="400"/>
        <v>1</v>
      </c>
      <c r="BW1331" s="318">
        <v>0</v>
      </c>
      <c r="BX1331" s="297">
        <f t="shared" si="401"/>
        <v>0.43</v>
      </c>
      <c r="BY1331">
        <f t="shared" si="402"/>
        <v>0</v>
      </c>
      <c r="BZ1331" s="303">
        <f t="shared" si="403"/>
        <v>0</v>
      </c>
      <c r="CB1331" s="298">
        <v>0.6</v>
      </c>
      <c r="CC1331" s="298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35">
      <c r="A1332" s="4">
        <v>2021</v>
      </c>
      <c r="B1332" s="315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6"/>
        <v>40</v>
      </c>
      <c r="BK1332" s="135" t="str">
        <f t="shared" si="398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399"/>
        <v>0</v>
      </c>
      <c r="BV1332" s="299">
        <f t="shared" si="400"/>
        <v>1</v>
      </c>
      <c r="BW1332" s="318">
        <v>0</v>
      </c>
      <c r="BX1332" s="297">
        <f t="shared" si="401"/>
        <v>0.43</v>
      </c>
      <c r="BY1332">
        <f t="shared" si="402"/>
        <v>0</v>
      </c>
      <c r="BZ1332" s="303">
        <f t="shared" si="403"/>
        <v>0</v>
      </c>
      <c r="CB1332" s="298">
        <v>0.6</v>
      </c>
      <c r="CC1332" s="298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35">
      <c r="A1333" s="4">
        <v>2021</v>
      </c>
      <c r="B1333" s="315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6"/>
        <v>41</v>
      </c>
      <c r="BK1333" s="135" t="str">
        <f t="shared" si="398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399"/>
        <v>0</v>
      </c>
      <c r="BV1333" s="299">
        <f t="shared" si="400"/>
        <v>1</v>
      </c>
      <c r="BW1333" s="318">
        <v>0</v>
      </c>
      <c r="BX1333" s="297">
        <f t="shared" si="401"/>
        <v>0.43</v>
      </c>
      <c r="BY1333">
        <f t="shared" si="402"/>
        <v>0</v>
      </c>
      <c r="BZ1333" s="303">
        <f t="shared" si="403"/>
        <v>0</v>
      </c>
      <c r="CB1333" s="298">
        <v>0.6</v>
      </c>
      <c r="CC1333" s="298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35">
      <c r="A1334" s="4">
        <v>2021</v>
      </c>
      <c r="B1334" s="315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6"/>
        <v>42</v>
      </c>
      <c r="BK1334" s="135" t="str">
        <f t="shared" si="398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399"/>
        <v>0</v>
      </c>
      <c r="BV1334" s="299">
        <f t="shared" si="400"/>
        <v>1</v>
      </c>
      <c r="BW1334" s="318">
        <v>0</v>
      </c>
      <c r="BX1334" s="297">
        <f t="shared" si="401"/>
        <v>0.43</v>
      </c>
      <c r="BY1334">
        <f t="shared" si="402"/>
        <v>0</v>
      </c>
      <c r="BZ1334" s="303">
        <f t="shared" si="403"/>
        <v>0</v>
      </c>
      <c r="CB1334" s="298">
        <v>0.6</v>
      </c>
      <c r="CC1334" s="298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35">
      <c r="A1335" s="4">
        <v>2021</v>
      </c>
      <c r="B1335" s="315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6"/>
        <v>43</v>
      </c>
      <c r="BK1335" s="135" t="str">
        <f t="shared" si="398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399"/>
        <v>0</v>
      </c>
      <c r="BV1335" s="299">
        <f t="shared" si="400"/>
        <v>1</v>
      </c>
      <c r="BW1335" s="318">
        <v>0</v>
      </c>
      <c r="BX1335" s="297">
        <f t="shared" si="401"/>
        <v>0.43</v>
      </c>
      <c r="BY1335">
        <f t="shared" si="402"/>
        <v>0</v>
      </c>
      <c r="BZ1335" s="303">
        <f t="shared" si="403"/>
        <v>0</v>
      </c>
      <c r="CB1335" s="298">
        <v>0.6</v>
      </c>
      <c r="CC1335" s="298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35">
      <c r="A1336" s="4">
        <v>2021</v>
      </c>
      <c r="B1336" s="315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6"/>
        <v>44</v>
      </c>
      <c r="BK1336" s="135" t="str">
        <f t="shared" si="398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399"/>
        <v>0</v>
      </c>
      <c r="BV1336" s="299">
        <f t="shared" si="400"/>
        <v>1</v>
      </c>
      <c r="BW1336" s="318">
        <v>0</v>
      </c>
      <c r="BX1336" s="297">
        <f t="shared" si="401"/>
        <v>0.43</v>
      </c>
      <c r="BY1336">
        <f t="shared" si="402"/>
        <v>0</v>
      </c>
      <c r="BZ1336" s="303">
        <f t="shared" si="403"/>
        <v>0</v>
      </c>
      <c r="CB1336" s="298">
        <v>0.6</v>
      </c>
      <c r="CC1336" s="298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35">
      <c r="A1337" s="4">
        <v>2021</v>
      </c>
      <c r="B1337" s="315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6"/>
        <v>45</v>
      </c>
      <c r="BK1337" s="135" t="str">
        <f t="shared" si="398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399"/>
        <v>0</v>
      </c>
      <c r="BV1337" s="299">
        <f t="shared" si="400"/>
        <v>1</v>
      </c>
      <c r="BW1337" s="318">
        <v>0</v>
      </c>
      <c r="BX1337" s="297">
        <f t="shared" si="401"/>
        <v>0.43</v>
      </c>
      <c r="BY1337">
        <f t="shared" si="402"/>
        <v>0</v>
      </c>
      <c r="BZ1337" s="303">
        <f t="shared" si="403"/>
        <v>0</v>
      </c>
      <c r="CB1337" s="298">
        <v>0.6</v>
      </c>
      <c r="CC1337" s="298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35">
      <c r="A1338" s="4">
        <v>2021</v>
      </c>
      <c r="B1338" s="315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6"/>
        <v>46</v>
      </c>
      <c r="BK1338" s="135" t="str">
        <f t="shared" si="398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399"/>
        <v>0</v>
      </c>
      <c r="BV1338" s="299">
        <f t="shared" si="400"/>
        <v>1</v>
      </c>
      <c r="BW1338" s="318">
        <v>0</v>
      </c>
      <c r="BX1338" s="297">
        <f t="shared" si="401"/>
        <v>0.43</v>
      </c>
      <c r="BY1338">
        <f t="shared" si="402"/>
        <v>0</v>
      </c>
      <c r="BZ1338" s="303">
        <f t="shared" si="403"/>
        <v>0</v>
      </c>
      <c r="CB1338" s="298">
        <v>0.6</v>
      </c>
      <c r="CC1338" s="298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35">
      <c r="A1339" s="4">
        <v>2021</v>
      </c>
      <c r="B1339" s="315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6"/>
        <v>47</v>
      </c>
      <c r="BK1339" s="135" t="str">
        <f t="shared" si="398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399"/>
        <v>0</v>
      </c>
      <c r="BV1339" s="299">
        <f t="shared" si="400"/>
        <v>1</v>
      </c>
      <c r="BW1339" s="318">
        <v>0</v>
      </c>
      <c r="BX1339" s="297">
        <f t="shared" si="401"/>
        <v>0.43</v>
      </c>
      <c r="BY1339">
        <f t="shared" si="402"/>
        <v>0</v>
      </c>
      <c r="BZ1339" s="303">
        <f t="shared" si="403"/>
        <v>0</v>
      </c>
      <c r="CB1339" s="298">
        <v>0.6</v>
      </c>
      <c r="CC1339" s="298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35">
      <c r="A1340" s="4">
        <v>2021</v>
      </c>
      <c r="B1340" s="315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6"/>
        <v>48</v>
      </c>
      <c r="BK1340" s="135" t="str">
        <f t="shared" si="398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399"/>
        <v>0</v>
      </c>
      <c r="BV1340" s="299">
        <f t="shared" si="400"/>
        <v>1</v>
      </c>
      <c r="BW1340" s="318">
        <v>0</v>
      </c>
      <c r="BX1340" s="297">
        <f t="shared" si="401"/>
        <v>0.43</v>
      </c>
      <c r="BY1340">
        <f t="shared" si="402"/>
        <v>0</v>
      </c>
      <c r="BZ1340" s="303">
        <f t="shared" si="403"/>
        <v>0</v>
      </c>
      <c r="CB1340" s="298">
        <v>0.6</v>
      </c>
      <c r="CC1340" s="298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35">
      <c r="A1341" s="4">
        <v>2021</v>
      </c>
      <c r="B1341" s="315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6"/>
        <v>49</v>
      </c>
      <c r="BK1341" s="135" t="str">
        <f t="shared" si="398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399"/>
        <v>0</v>
      </c>
      <c r="BV1341" s="299">
        <f t="shared" si="400"/>
        <v>1</v>
      </c>
      <c r="BW1341" s="318">
        <v>0</v>
      </c>
      <c r="BX1341" s="297">
        <f t="shared" si="401"/>
        <v>0.43</v>
      </c>
      <c r="BY1341">
        <f t="shared" si="402"/>
        <v>0</v>
      </c>
      <c r="BZ1341" s="303">
        <f t="shared" si="403"/>
        <v>0</v>
      </c>
      <c r="CB1341" s="298">
        <v>0.6</v>
      </c>
      <c r="CC1341" s="298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35">
      <c r="A1342" s="4">
        <v>2021</v>
      </c>
      <c r="B1342" s="315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6"/>
        <v>50</v>
      </c>
      <c r="BK1342" s="135" t="str">
        <f t="shared" si="398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399"/>
        <v>0</v>
      </c>
      <c r="BV1342" s="299">
        <f t="shared" si="400"/>
        <v>1</v>
      </c>
      <c r="BW1342" s="318">
        <v>0</v>
      </c>
      <c r="BX1342" s="297">
        <f t="shared" si="401"/>
        <v>0.43</v>
      </c>
      <c r="BY1342">
        <f t="shared" si="402"/>
        <v>0</v>
      </c>
      <c r="BZ1342" s="303">
        <f t="shared" si="403"/>
        <v>0</v>
      </c>
      <c r="CB1342" s="298">
        <v>0.6</v>
      </c>
      <c r="CC1342" s="298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35">
      <c r="A1343" s="4">
        <v>2021</v>
      </c>
      <c r="B1343" s="315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6"/>
        <v>51</v>
      </c>
      <c r="BK1343" s="135" t="str">
        <f t="shared" si="398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399"/>
        <v>0</v>
      </c>
      <c r="BV1343" s="299">
        <f t="shared" si="400"/>
        <v>1</v>
      </c>
      <c r="BW1343" s="318">
        <v>0</v>
      </c>
      <c r="BX1343" s="297">
        <f t="shared" si="401"/>
        <v>0.43</v>
      </c>
      <c r="BY1343">
        <f t="shared" si="402"/>
        <v>0</v>
      </c>
      <c r="BZ1343" s="303">
        <f t="shared" si="403"/>
        <v>0</v>
      </c>
      <c r="CB1343" s="298">
        <v>0.6</v>
      </c>
      <c r="CC1343" s="298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35">
      <c r="A1344" s="4">
        <v>2021</v>
      </c>
      <c r="B1344" s="315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6"/>
        <v>52</v>
      </c>
      <c r="BK1344" s="135" t="str">
        <f t="shared" si="398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399"/>
        <v>0</v>
      </c>
      <c r="BV1344" s="299">
        <f t="shared" si="400"/>
        <v>1</v>
      </c>
      <c r="BW1344" s="318">
        <v>0</v>
      </c>
      <c r="BX1344" s="297">
        <f t="shared" si="401"/>
        <v>0.43</v>
      </c>
      <c r="BY1344">
        <f t="shared" si="402"/>
        <v>0</v>
      </c>
      <c r="BZ1344" s="303">
        <f t="shared" si="403"/>
        <v>0</v>
      </c>
      <c r="CB1344" s="298">
        <v>0.6</v>
      </c>
      <c r="CC1344" s="298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35">
      <c r="A1345" s="4">
        <v>2021</v>
      </c>
      <c r="B1345" s="315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6"/>
        <v>52</v>
      </c>
      <c r="BK1345" s="135" t="str">
        <f t="shared" si="398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399"/>
        <v>0</v>
      </c>
      <c r="BV1345" s="299">
        <f t="shared" si="400"/>
        <v>1</v>
      </c>
      <c r="BW1345" s="318">
        <v>0</v>
      </c>
      <c r="BX1345" s="297">
        <f t="shared" si="401"/>
        <v>0.43</v>
      </c>
      <c r="BY1345">
        <f t="shared" si="402"/>
        <v>0</v>
      </c>
      <c r="BZ1345" s="303">
        <f t="shared" si="403"/>
        <v>0</v>
      </c>
      <c r="CB1345" s="298">
        <v>0.6</v>
      </c>
      <c r="CC1345" s="298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35">
      <c r="A1346" s="4">
        <v>2021</v>
      </c>
      <c r="B1346" s="315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6"/>
        <v>53</v>
      </c>
      <c r="BK1346" s="135" t="str">
        <f t="shared" si="398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399"/>
        <v>0</v>
      </c>
      <c r="BV1346" s="299">
        <f t="shared" si="400"/>
        <v>1</v>
      </c>
      <c r="BW1346" s="318">
        <v>0</v>
      </c>
      <c r="BX1346" s="297">
        <f t="shared" si="401"/>
        <v>0.43</v>
      </c>
      <c r="BY1346">
        <f t="shared" si="402"/>
        <v>0</v>
      </c>
      <c r="BZ1346" s="303">
        <f t="shared" si="403"/>
        <v>0</v>
      </c>
      <c r="CB1346" s="298">
        <v>0.6</v>
      </c>
      <c r="CC1346" s="298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35">
      <c r="A1347" s="4">
        <v>2021</v>
      </c>
      <c r="B1347" s="315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5">+AC1347</f>
        <v>54</v>
      </c>
      <c r="BK1347" s="135" t="str">
        <f t="shared" si="398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399"/>
        <v>0</v>
      </c>
      <c r="BV1347" s="299">
        <f t="shared" si="400"/>
        <v>1</v>
      </c>
      <c r="BW1347" s="318">
        <v>0</v>
      </c>
      <c r="BX1347" s="297">
        <f t="shared" si="401"/>
        <v>0.43</v>
      </c>
      <c r="BY1347">
        <f t="shared" si="402"/>
        <v>0</v>
      </c>
      <c r="BZ1347" s="303">
        <f t="shared" si="403"/>
        <v>0</v>
      </c>
      <c r="CB1347" s="298">
        <v>0.6</v>
      </c>
      <c r="CC1347" s="298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35">
      <c r="A1348" s="4">
        <v>2021</v>
      </c>
      <c r="B1348" s="315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5"/>
        <v>55</v>
      </c>
      <c r="BK1348" s="135" t="str">
        <f t="shared" ref="BK1348:BK1411" si="417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18">IF(BT1348="Résineux",0%,100%)</f>
        <v>0</v>
      </c>
      <c r="BV1348" s="299">
        <f t="shared" ref="BV1348:BV1411" si="419">+IF(BT1348="Résineux",100%,0%)</f>
        <v>1</v>
      </c>
      <c r="BW1348" s="318">
        <v>0</v>
      </c>
      <c r="BX1348" s="297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303">
        <f t="shared" ref="BZ1348:BZ1411" si="422">+IF(BJ1348&gt;=31,0,BY1348+BZ1347)</f>
        <v>0</v>
      </c>
      <c r="CB1348" s="298">
        <v>0.6</v>
      </c>
      <c r="CC1348" s="298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35">
      <c r="A1349" s="4">
        <v>2021</v>
      </c>
      <c r="B1349" s="315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5"/>
        <v>56</v>
      </c>
      <c r="BK1349" s="135" t="str">
        <f t="shared" si="417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18"/>
        <v>0</v>
      </c>
      <c r="BV1349" s="299">
        <f t="shared" si="419"/>
        <v>1</v>
      </c>
      <c r="BW1349" s="318">
        <v>0</v>
      </c>
      <c r="BX1349" s="297">
        <f t="shared" si="420"/>
        <v>0.43</v>
      </c>
      <c r="BY1349">
        <f t="shared" si="421"/>
        <v>0</v>
      </c>
      <c r="BZ1349" s="303">
        <f t="shared" si="422"/>
        <v>0</v>
      </c>
      <c r="CB1349" s="298">
        <v>0.6</v>
      </c>
      <c r="CC1349" s="298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35">
      <c r="A1350" s="4">
        <v>2021</v>
      </c>
      <c r="B1350" s="315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5"/>
        <v>57</v>
      </c>
      <c r="BK1350" s="135" t="str">
        <f t="shared" si="417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18"/>
        <v>0</v>
      </c>
      <c r="BV1350" s="299">
        <f t="shared" si="419"/>
        <v>1</v>
      </c>
      <c r="BW1350" s="318">
        <v>0</v>
      </c>
      <c r="BX1350" s="297">
        <f t="shared" si="420"/>
        <v>0.43</v>
      </c>
      <c r="BY1350">
        <f t="shared" si="421"/>
        <v>0</v>
      </c>
      <c r="BZ1350" s="303">
        <f t="shared" si="422"/>
        <v>0</v>
      </c>
      <c r="CB1350" s="298">
        <v>0.6</v>
      </c>
      <c r="CC1350" s="298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35">
      <c r="A1351" s="4">
        <v>2021</v>
      </c>
      <c r="B1351" s="315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5"/>
        <v>58</v>
      </c>
      <c r="BK1351" s="135" t="str">
        <f t="shared" si="417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18"/>
        <v>0</v>
      </c>
      <c r="BV1351" s="299">
        <f t="shared" si="419"/>
        <v>1</v>
      </c>
      <c r="BW1351" s="318">
        <v>0</v>
      </c>
      <c r="BX1351" s="297">
        <f t="shared" si="420"/>
        <v>0.43</v>
      </c>
      <c r="BY1351">
        <f t="shared" si="421"/>
        <v>0</v>
      </c>
      <c r="BZ1351" s="303">
        <f t="shared" si="422"/>
        <v>0</v>
      </c>
      <c r="CB1351" s="298">
        <v>0.6</v>
      </c>
      <c r="CC1351" s="298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35">
      <c r="A1352" s="4">
        <v>2021</v>
      </c>
      <c r="B1352" s="315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5"/>
        <v>59</v>
      </c>
      <c r="BK1352" s="135" t="str">
        <f t="shared" si="417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18"/>
        <v>0</v>
      </c>
      <c r="BV1352" s="299">
        <f t="shared" si="419"/>
        <v>1</v>
      </c>
      <c r="BW1352" s="318">
        <v>0</v>
      </c>
      <c r="BX1352" s="297">
        <f t="shared" si="420"/>
        <v>0.43</v>
      </c>
      <c r="BY1352">
        <f t="shared" si="421"/>
        <v>0</v>
      </c>
      <c r="BZ1352" s="303">
        <f t="shared" si="422"/>
        <v>0</v>
      </c>
      <c r="CB1352" s="298">
        <v>0.6</v>
      </c>
      <c r="CC1352" s="298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35">
      <c r="A1353" s="4">
        <v>2021</v>
      </c>
      <c r="B1353" s="315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5"/>
        <v>60</v>
      </c>
      <c r="BK1353" s="135" t="str">
        <f t="shared" si="417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18"/>
        <v>0</v>
      </c>
      <c r="BV1353" s="299">
        <f t="shared" si="419"/>
        <v>1</v>
      </c>
      <c r="BW1353" s="318">
        <v>0</v>
      </c>
      <c r="BX1353" s="297">
        <f t="shared" si="420"/>
        <v>0.43</v>
      </c>
      <c r="BY1353">
        <f t="shared" si="421"/>
        <v>0</v>
      </c>
      <c r="BZ1353" s="303">
        <f t="shared" si="422"/>
        <v>0</v>
      </c>
      <c r="CB1353" s="298">
        <v>0.6</v>
      </c>
      <c r="CC1353" s="298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35">
      <c r="A1354" s="4">
        <v>2021</v>
      </c>
      <c r="B1354" s="315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5"/>
        <v>61</v>
      </c>
      <c r="BK1354" s="135" t="str">
        <f t="shared" si="417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18"/>
        <v>0</v>
      </c>
      <c r="BV1354" s="299">
        <f t="shared" si="419"/>
        <v>1</v>
      </c>
      <c r="BW1354" s="318">
        <v>0</v>
      </c>
      <c r="BX1354" s="297">
        <f t="shared" si="420"/>
        <v>0.43</v>
      </c>
      <c r="BY1354">
        <f t="shared" si="421"/>
        <v>0</v>
      </c>
      <c r="BZ1354" s="303">
        <f t="shared" si="422"/>
        <v>0</v>
      </c>
      <c r="CB1354" s="298">
        <v>0.6</v>
      </c>
      <c r="CC1354" s="298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35">
      <c r="A1355" s="4">
        <v>2021</v>
      </c>
      <c r="B1355" s="315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5"/>
        <v>62</v>
      </c>
      <c r="BK1355" s="135" t="str">
        <f t="shared" si="417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18"/>
        <v>0</v>
      </c>
      <c r="BV1355" s="299">
        <f t="shared" si="419"/>
        <v>1</v>
      </c>
      <c r="BW1355" s="318">
        <v>0</v>
      </c>
      <c r="BX1355" s="297">
        <f t="shared" si="420"/>
        <v>0.43</v>
      </c>
      <c r="BY1355">
        <f t="shared" si="421"/>
        <v>0</v>
      </c>
      <c r="BZ1355" s="303">
        <f t="shared" si="422"/>
        <v>0</v>
      </c>
      <c r="CB1355" s="298">
        <v>0.6</v>
      </c>
      <c r="CC1355" s="298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35">
      <c r="A1356" s="4">
        <v>2021</v>
      </c>
      <c r="B1356" s="315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5"/>
        <v>63</v>
      </c>
      <c r="BK1356" s="135" t="str">
        <f t="shared" si="417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18"/>
        <v>0</v>
      </c>
      <c r="BV1356" s="299">
        <f t="shared" si="419"/>
        <v>1</v>
      </c>
      <c r="BW1356" s="318">
        <v>0</v>
      </c>
      <c r="BX1356" s="297">
        <f t="shared" si="420"/>
        <v>0.43</v>
      </c>
      <c r="BY1356">
        <f t="shared" si="421"/>
        <v>0</v>
      </c>
      <c r="BZ1356" s="303">
        <f t="shared" si="422"/>
        <v>0</v>
      </c>
      <c r="CB1356" s="298">
        <v>0.6</v>
      </c>
      <c r="CC1356" s="298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35">
      <c r="A1357" s="4">
        <v>2021</v>
      </c>
      <c r="B1357" s="315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5"/>
        <v>64</v>
      </c>
      <c r="BK1357" s="135" t="str">
        <f t="shared" si="417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18"/>
        <v>0</v>
      </c>
      <c r="BV1357" s="299">
        <f t="shared" si="419"/>
        <v>1</v>
      </c>
      <c r="BW1357" s="318">
        <v>0</v>
      </c>
      <c r="BX1357" s="297">
        <f t="shared" si="420"/>
        <v>0.43</v>
      </c>
      <c r="BY1357">
        <f t="shared" si="421"/>
        <v>0</v>
      </c>
      <c r="BZ1357" s="303">
        <f t="shared" si="422"/>
        <v>0</v>
      </c>
      <c r="CB1357" s="298">
        <v>0.6</v>
      </c>
      <c r="CC1357" s="298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35">
      <c r="A1358" s="4">
        <v>2021</v>
      </c>
      <c r="B1358" s="315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5"/>
        <v>65</v>
      </c>
      <c r="BK1358" s="135" t="str">
        <f t="shared" si="417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18"/>
        <v>0</v>
      </c>
      <c r="BV1358" s="299">
        <f t="shared" si="419"/>
        <v>1</v>
      </c>
      <c r="BW1358" s="318">
        <v>0</v>
      </c>
      <c r="BX1358" s="297">
        <f t="shared" si="420"/>
        <v>0.43</v>
      </c>
      <c r="BY1358">
        <f t="shared" si="421"/>
        <v>0</v>
      </c>
      <c r="BZ1358" s="303">
        <f t="shared" si="422"/>
        <v>0</v>
      </c>
      <c r="CB1358" s="298">
        <v>0.6</v>
      </c>
      <c r="CC1358" s="298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35">
      <c r="A1359" s="4">
        <v>2021</v>
      </c>
      <c r="B1359" s="315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5"/>
        <v>66</v>
      </c>
      <c r="BK1359" s="135" t="str">
        <f t="shared" si="417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18"/>
        <v>0</v>
      </c>
      <c r="BV1359" s="299">
        <f t="shared" si="419"/>
        <v>1</v>
      </c>
      <c r="BW1359" s="318">
        <v>0</v>
      </c>
      <c r="BX1359" s="297">
        <f t="shared" si="420"/>
        <v>0.43</v>
      </c>
      <c r="BY1359">
        <f t="shared" si="421"/>
        <v>0</v>
      </c>
      <c r="BZ1359" s="303">
        <f t="shared" si="422"/>
        <v>0</v>
      </c>
      <c r="CB1359" s="298">
        <v>0.6</v>
      </c>
      <c r="CC1359" s="298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35">
      <c r="A1360" s="4">
        <v>2021</v>
      </c>
      <c r="B1360" s="315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5"/>
        <v>67</v>
      </c>
      <c r="BK1360" s="135" t="str">
        <f t="shared" si="417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18"/>
        <v>0</v>
      </c>
      <c r="BV1360" s="299">
        <f t="shared" si="419"/>
        <v>1</v>
      </c>
      <c r="BW1360" s="318">
        <v>0</v>
      </c>
      <c r="BX1360" s="297">
        <f t="shared" si="420"/>
        <v>0.43</v>
      </c>
      <c r="BY1360">
        <f t="shared" si="421"/>
        <v>0</v>
      </c>
      <c r="BZ1360" s="303">
        <f t="shared" si="422"/>
        <v>0</v>
      </c>
      <c r="CB1360" s="298">
        <v>0.6</v>
      </c>
      <c r="CC1360" s="298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35">
      <c r="A1361" s="4">
        <v>2021</v>
      </c>
      <c r="B1361" s="315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5"/>
        <v>68</v>
      </c>
      <c r="BK1361" s="135" t="str">
        <f t="shared" si="417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18"/>
        <v>0</v>
      </c>
      <c r="BV1361" s="299">
        <f t="shared" si="419"/>
        <v>1</v>
      </c>
      <c r="BW1361" s="318">
        <v>0</v>
      </c>
      <c r="BX1361" s="297">
        <f t="shared" si="420"/>
        <v>0.43</v>
      </c>
      <c r="BY1361">
        <f t="shared" si="421"/>
        <v>0</v>
      </c>
      <c r="BZ1361" s="303">
        <f t="shared" si="422"/>
        <v>0</v>
      </c>
      <c r="CB1361" s="298">
        <v>0.6</v>
      </c>
      <c r="CC1361" s="298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35">
      <c r="A1362" s="4">
        <v>2021</v>
      </c>
      <c r="B1362" s="315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5"/>
        <v>69</v>
      </c>
      <c r="BK1362" s="135" t="str">
        <f t="shared" si="417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18"/>
        <v>0</v>
      </c>
      <c r="BV1362" s="299">
        <f t="shared" si="419"/>
        <v>1</v>
      </c>
      <c r="BW1362" s="318">
        <v>0</v>
      </c>
      <c r="BX1362" s="297">
        <f t="shared" si="420"/>
        <v>0.43</v>
      </c>
      <c r="BY1362">
        <f t="shared" si="421"/>
        <v>0</v>
      </c>
      <c r="BZ1362" s="303">
        <f t="shared" si="422"/>
        <v>0</v>
      </c>
      <c r="CB1362" s="298">
        <v>0.6</v>
      </c>
      <c r="CC1362" s="298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35">
      <c r="A1363" s="4">
        <v>2021</v>
      </c>
      <c r="B1363" s="315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5"/>
        <v>70</v>
      </c>
      <c r="BK1363" s="135" t="str">
        <f t="shared" si="417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18"/>
        <v>0</v>
      </c>
      <c r="BV1363" s="299">
        <f t="shared" si="419"/>
        <v>1</v>
      </c>
      <c r="BW1363" s="318">
        <v>0</v>
      </c>
      <c r="BX1363" s="297">
        <f t="shared" si="420"/>
        <v>0.43</v>
      </c>
      <c r="BY1363">
        <f t="shared" si="421"/>
        <v>0</v>
      </c>
      <c r="BZ1363" s="303">
        <f t="shared" si="422"/>
        <v>0</v>
      </c>
      <c r="CB1363" s="298">
        <v>0.6</v>
      </c>
      <c r="CC1363" s="298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35">
      <c r="A1364" s="4">
        <v>2021</v>
      </c>
      <c r="B1364" s="315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5"/>
        <v>71</v>
      </c>
      <c r="BK1364" s="135" t="str">
        <f t="shared" si="417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18"/>
        <v>0</v>
      </c>
      <c r="BV1364" s="299">
        <f t="shared" si="419"/>
        <v>1</v>
      </c>
      <c r="BW1364" s="318">
        <v>0</v>
      </c>
      <c r="BX1364" s="297">
        <f t="shared" si="420"/>
        <v>0.43</v>
      </c>
      <c r="BY1364">
        <f t="shared" si="421"/>
        <v>0</v>
      </c>
      <c r="BZ1364" s="303">
        <f t="shared" si="422"/>
        <v>0</v>
      </c>
      <c r="CB1364" s="298">
        <v>0.6</v>
      </c>
      <c r="CC1364" s="298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35">
      <c r="A1365" s="4">
        <v>2021</v>
      </c>
      <c r="B1365" s="315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5"/>
        <v>72</v>
      </c>
      <c r="BK1365" s="135" t="str">
        <f t="shared" si="417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18"/>
        <v>0</v>
      </c>
      <c r="BV1365" s="299">
        <f t="shared" si="419"/>
        <v>1</v>
      </c>
      <c r="BW1365" s="318">
        <v>0</v>
      </c>
      <c r="BX1365" s="297">
        <f t="shared" si="420"/>
        <v>0.43</v>
      </c>
      <c r="BY1365">
        <f t="shared" si="421"/>
        <v>0</v>
      </c>
      <c r="BZ1365" s="303">
        <f t="shared" si="422"/>
        <v>0</v>
      </c>
      <c r="CB1365" s="298">
        <v>0.6</v>
      </c>
      <c r="CC1365" s="298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35">
      <c r="A1366" s="4">
        <v>2021</v>
      </c>
      <c r="B1366" s="315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5"/>
        <v>73</v>
      </c>
      <c r="BK1366" s="135" t="str">
        <f t="shared" si="417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18"/>
        <v>0</v>
      </c>
      <c r="BV1366" s="299">
        <f t="shared" si="419"/>
        <v>1</v>
      </c>
      <c r="BW1366" s="318">
        <v>0</v>
      </c>
      <c r="BX1366" s="297">
        <f t="shared" si="420"/>
        <v>0.43</v>
      </c>
      <c r="BY1366">
        <f t="shared" si="421"/>
        <v>0</v>
      </c>
      <c r="BZ1366" s="303">
        <f t="shared" si="422"/>
        <v>0</v>
      </c>
      <c r="CB1366" s="298">
        <v>0.6</v>
      </c>
      <c r="CC1366" s="298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35">
      <c r="A1367" s="4">
        <v>2021</v>
      </c>
      <c r="B1367" s="315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5"/>
        <v>74</v>
      </c>
      <c r="BK1367" s="135" t="str">
        <f t="shared" si="417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18"/>
        <v>0</v>
      </c>
      <c r="BV1367" s="299">
        <f t="shared" si="419"/>
        <v>1</v>
      </c>
      <c r="BW1367" s="318">
        <v>0</v>
      </c>
      <c r="BX1367" s="297">
        <f t="shared" si="420"/>
        <v>0.43</v>
      </c>
      <c r="BY1367">
        <f t="shared" si="421"/>
        <v>0</v>
      </c>
      <c r="BZ1367" s="303">
        <f t="shared" si="422"/>
        <v>0</v>
      </c>
      <c r="CB1367" s="298">
        <v>0.6</v>
      </c>
      <c r="CC1367" s="298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35">
      <c r="A1368" s="4">
        <v>2021</v>
      </c>
      <c r="B1368" s="315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5"/>
        <v>74</v>
      </c>
      <c r="BK1368" s="135" t="str">
        <f t="shared" si="417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18"/>
        <v>0</v>
      </c>
      <c r="BV1368" s="299">
        <f t="shared" si="419"/>
        <v>1</v>
      </c>
      <c r="BW1368" s="318">
        <v>0</v>
      </c>
      <c r="BX1368" s="297">
        <f t="shared" si="420"/>
        <v>0.43</v>
      </c>
      <c r="BY1368">
        <f t="shared" si="421"/>
        <v>0</v>
      </c>
      <c r="BZ1368" s="303">
        <f t="shared" si="422"/>
        <v>0</v>
      </c>
      <c r="CB1368" s="298">
        <v>0.6</v>
      </c>
      <c r="CC1368" s="298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35">
      <c r="A1369" s="4">
        <v>2021</v>
      </c>
      <c r="B1369" s="315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5"/>
        <v>75</v>
      </c>
      <c r="BK1369" s="135" t="str">
        <f t="shared" si="417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18"/>
        <v>0</v>
      </c>
      <c r="BV1369" s="299">
        <f t="shared" si="419"/>
        <v>1</v>
      </c>
      <c r="BW1369" s="318">
        <v>0</v>
      </c>
      <c r="BX1369" s="297">
        <f t="shared" si="420"/>
        <v>0.43</v>
      </c>
      <c r="BY1369">
        <f t="shared" si="421"/>
        <v>0</v>
      </c>
      <c r="BZ1369" s="303">
        <f t="shared" si="422"/>
        <v>0</v>
      </c>
      <c r="CB1369" s="298">
        <v>0.6</v>
      </c>
      <c r="CC1369" s="298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35">
      <c r="A1370" s="4">
        <v>2021</v>
      </c>
      <c r="B1370" s="315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5"/>
        <v>76</v>
      </c>
      <c r="BK1370" s="135" t="str">
        <f t="shared" si="417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18"/>
        <v>0</v>
      </c>
      <c r="BV1370" s="299">
        <f t="shared" si="419"/>
        <v>1</v>
      </c>
      <c r="BW1370" s="318">
        <v>0</v>
      </c>
      <c r="BX1370" s="297">
        <f t="shared" si="420"/>
        <v>0.43</v>
      </c>
      <c r="BY1370">
        <f t="shared" si="421"/>
        <v>0</v>
      </c>
      <c r="BZ1370" s="303">
        <f t="shared" si="422"/>
        <v>0</v>
      </c>
      <c r="CB1370" s="298">
        <v>0.6</v>
      </c>
      <c r="CC1370" s="298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35">
      <c r="A1371" s="4">
        <v>2021</v>
      </c>
      <c r="B1371" s="315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5"/>
        <v>77</v>
      </c>
      <c r="BK1371" s="135" t="str">
        <f t="shared" si="417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18"/>
        <v>0</v>
      </c>
      <c r="BV1371" s="299">
        <f t="shared" si="419"/>
        <v>1</v>
      </c>
      <c r="BW1371" s="318">
        <v>0</v>
      </c>
      <c r="BX1371" s="297">
        <f t="shared" si="420"/>
        <v>0.43</v>
      </c>
      <c r="BY1371">
        <f t="shared" si="421"/>
        <v>0</v>
      </c>
      <c r="BZ1371" s="303">
        <f t="shared" si="422"/>
        <v>0</v>
      </c>
      <c r="CB1371" s="298">
        <v>0.6</v>
      </c>
      <c r="CC1371" s="298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35">
      <c r="A1372" s="4">
        <v>2021</v>
      </c>
      <c r="B1372" s="315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5"/>
        <v>78</v>
      </c>
      <c r="BK1372" s="135" t="str">
        <f t="shared" si="417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18"/>
        <v>0</v>
      </c>
      <c r="BV1372" s="299">
        <f t="shared" si="419"/>
        <v>1</v>
      </c>
      <c r="BW1372" s="318">
        <v>0</v>
      </c>
      <c r="BX1372" s="297">
        <f t="shared" si="420"/>
        <v>0.43</v>
      </c>
      <c r="BY1372">
        <f t="shared" si="421"/>
        <v>0</v>
      </c>
      <c r="BZ1372" s="303">
        <f t="shared" si="422"/>
        <v>0</v>
      </c>
      <c r="CB1372" s="298">
        <v>0.6</v>
      </c>
      <c r="CC1372" s="298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35">
      <c r="A1373" s="4">
        <v>2021</v>
      </c>
      <c r="B1373" s="315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5"/>
        <v>79</v>
      </c>
      <c r="BK1373" s="135" t="str">
        <f t="shared" si="417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18"/>
        <v>0</v>
      </c>
      <c r="BV1373" s="299">
        <f t="shared" si="419"/>
        <v>1</v>
      </c>
      <c r="BW1373" s="318">
        <v>0</v>
      </c>
      <c r="BX1373" s="297">
        <f t="shared" si="420"/>
        <v>0.43</v>
      </c>
      <c r="BY1373">
        <f t="shared" si="421"/>
        <v>0</v>
      </c>
      <c r="BZ1373" s="303">
        <f t="shared" si="422"/>
        <v>0</v>
      </c>
      <c r="CB1373" s="298">
        <v>0.6</v>
      </c>
      <c r="CC1373" s="298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35">
      <c r="A1374" s="4">
        <v>2021</v>
      </c>
      <c r="B1374" s="315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5"/>
        <v>80</v>
      </c>
      <c r="BK1374" s="135" t="str">
        <f t="shared" si="417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18"/>
        <v>0</v>
      </c>
      <c r="BV1374" s="299">
        <f t="shared" si="419"/>
        <v>1</v>
      </c>
      <c r="BW1374" s="318">
        <v>0</v>
      </c>
      <c r="BX1374" s="297">
        <f t="shared" si="420"/>
        <v>0.43</v>
      </c>
      <c r="BY1374">
        <f t="shared" si="421"/>
        <v>0</v>
      </c>
      <c r="BZ1374" s="303">
        <f t="shared" si="422"/>
        <v>0</v>
      </c>
      <c r="CB1374" s="298">
        <v>0.6</v>
      </c>
      <c r="CC1374" s="298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35">
      <c r="A1375" s="4">
        <v>2021</v>
      </c>
      <c r="B1375" s="315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5"/>
        <v>81</v>
      </c>
      <c r="BK1375" s="135" t="str">
        <f t="shared" si="417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18"/>
        <v>0</v>
      </c>
      <c r="BV1375" s="299">
        <f t="shared" si="419"/>
        <v>1</v>
      </c>
      <c r="BW1375" s="318">
        <v>0</v>
      </c>
      <c r="BX1375" s="297">
        <f t="shared" si="420"/>
        <v>0.43</v>
      </c>
      <c r="BY1375">
        <f t="shared" si="421"/>
        <v>0</v>
      </c>
      <c r="BZ1375" s="303">
        <f t="shared" si="422"/>
        <v>0</v>
      </c>
      <c r="CB1375" s="298">
        <v>0.6</v>
      </c>
      <c r="CC1375" s="298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35">
      <c r="A1376" s="4">
        <v>2021</v>
      </c>
      <c r="B1376" s="315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5"/>
        <v>82</v>
      </c>
      <c r="BK1376" s="135" t="str">
        <f t="shared" si="417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18"/>
        <v>0</v>
      </c>
      <c r="BV1376" s="299">
        <f t="shared" si="419"/>
        <v>1</v>
      </c>
      <c r="BW1376" s="318">
        <v>0</v>
      </c>
      <c r="BX1376" s="297">
        <f t="shared" si="420"/>
        <v>0.43</v>
      </c>
      <c r="BY1376">
        <f t="shared" si="421"/>
        <v>0</v>
      </c>
      <c r="BZ1376" s="303">
        <f t="shared" si="422"/>
        <v>0</v>
      </c>
      <c r="CB1376" s="298">
        <v>0.6</v>
      </c>
      <c r="CC1376" s="298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35">
      <c r="A1377" s="4">
        <v>2021</v>
      </c>
      <c r="B1377" s="315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5"/>
        <v>83</v>
      </c>
      <c r="BK1377" s="135" t="str">
        <f t="shared" si="417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18"/>
        <v>0</v>
      </c>
      <c r="BV1377" s="299">
        <f t="shared" si="419"/>
        <v>1</v>
      </c>
      <c r="BW1377" s="318">
        <v>0</v>
      </c>
      <c r="BX1377" s="297">
        <f t="shared" si="420"/>
        <v>0.43</v>
      </c>
      <c r="BY1377">
        <f t="shared" si="421"/>
        <v>0</v>
      </c>
      <c r="BZ1377" s="303">
        <f t="shared" si="422"/>
        <v>0</v>
      </c>
      <c r="CB1377" s="298">
        <v>0.6</v>
      </c>
      <c r="CC1377" s="298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35">
      <c r="A1378" s="4">
        <v>2021</v>
      </c>
      <c r="B1378" s="315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5"/>
        <v>84</v>
      </c>
      <c r="BK1378" s="135" t="str">
        <f t="shared" si="417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18"/>
        <v>0</v>
      </c>
      <c r="BV1378" s="299">
        <f t="shared" si="419"/>
        <v>1</v>
      </c>
      <c r="BW1378" s="318">
        <v>0</v>
      </c>
      <c r="BX1378" s="297">
        <f t="shared" si="420"/>
        <v>0.43</v>
      </c>
      <c r="BY1378">
        <f t="shared" si="421"/>
        <v>0</v>
      </c>
      <c r="BZ1378" s="303">
        <f t="shared" si="422"/>
        <v>0</v>
      </c>
      <c r="CB1378" s="298">
        <v>0.6</v>
      </c>
      <c r="CC1378" s="298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35">
      <c r="A1379" s="4">
        <v>2021</v>
      </c>
      <c r="B1379" s="315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5"/>
        <v>85</v>
      </c>
      <c r="BK1379" s="135" t="str">
        <f t="shared" si="417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18"/>
        <v>0</v>
      </c>
      <c r="BV1379" s="299">
        <f t="shared" si="419"/>
        <v>1</v>
      </c>
      <c r="BW1379" s="318">
        <v>0</v>
      </c>
      <c r="BX1379" s="297">
        <f t="shared" si="420"/>
        <v>0.43</v>
      </c>
      <c r="BY1379">
        <f t="shared" si="421"/>
        <v>0</v>
      </c>
      <c r="BZ1379" s="303">
        <f t="shared" si="422"/>
        <v>0</v>
      </c>
      <c r="CB1379" s="298">
        <v>0.6</v>
      </c>
      <c r="CC1379" s="298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35">
      <c r="A1380" s="4">
        <v>2021</v>
      </c>
      <c r="B1380" s="315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5"/>
        <v>86</v>
      </c>
      <c r="BK1380" s="135" t="str">
        <f t="shared" si="417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18"/>
        <v>0</v>
      </c>
      <c r="BV1380" s="299">
        <f t="shared" si="419"/>
        <v>1</v>
      </c>
      <c r="BW1380" s="318">
        <v>0</v>
      </c>
      <c r="BX1380" s="297">
        <f t="shared" si="420"/>
        <v>0.43</v>
      </c>
      <c r="BY1380">
        <f t="shared" si="421"/>
        <v>0</v>
      </c>
      <c r="BZ1380" s="303">
        <f t="shared" si="422"/>
        <v>0</v>
      </c>
      <c r="CB1380" s="298">
        <v>0.6</v>
      </c>
      <c r="CC1380" s="298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35">
      <c r="A1381" s="4">
        <v>2021</v>
      </c>
      <c r="B1381" s="315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5"/>
        <v>87</v>
      </c>
      <c r="BK1381" s="135" t="str">
        <f t="shared" si="417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18"/>
        <v>0</v>
      </c>
      <c r="BV1381" s="299">
        <f t="shared" si="419"/>
        <v>1</v>
      </c>
      <c r="BW1381" s="318">
        <v>0</v>
      </c>
      <c r="BX1381" s="297">
        <f t="shared" si="420"/>
        <v>0.43</v>
      </c>
      <c r="BY1381">
        <f t="shared" si="421"/>
        <v>0</v>
      </c>
      <c r="BZ1381" s="303">
        <f t="shared" si="422"/>
        <v>0</v>
      </c>
      <c r="CB1381" s="298">
        <v>0.6</v>
      </c>
      <c r="CC1381" s="298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35">
      <c r="A1382" s="4">
        <v>2021</v>
      </c>
      <c r="B1382" s="315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5"/>
        <v>88</v>
      </c>
      <c r="BK1382" s="135" t="str">
        <f t="shared" si="417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18"/>
        <v>0</v>
      </c>
      <c r="BV1382" s="299">
        <f t="shared" si="419"/>
        <v>1</v>
      </c>
      <c r="BW1382" s="318">
        <v>0</v>
      </c>
      <c r="BX1382" s="297">
        <f t="shared" si="420"/>
        <v>0.43</v>
      </c>
      <c r="BY1382">
        <f t="shared" si="421"/>
        <v>0</v>
      </c>
      <c r="BZ1382" s="303">
        <f t="shared" si="422"/>
        <v>0</v>
      </c>
      <c r="CB1382" s="298">
        <v>0.6</v>
      </c>
      <c r="CC1382" s="298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35">
      <c r="A1383" s="4">
        <v>2021</v>
      </c>
      <c r="B1383" s="315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5"/>
        <v>89</v>
      </c>
      <c r="BK1383" s="135" t="str">
        <f t="shared" si="417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18"/>
        <v>0</v>
      </c>
      <c r="BV1383" s="299">
        <f t="shared" si="419"/>
        <v>1</v>
      </c>
      <c r="BW1383" s="318">
        <v>0</v>
      </c>
      <c r="BX1383" s="297">
        <f t="shared" si="420"/>
        <v>0.43</v>
      </c>
      <c r="BY1383">
        <f t="shared" si="421"/>
        <v>0</v>
      </c>
      <c r="BZ1383" s="303">
        <f t="shared" si="422"/>
        <v>0</v>
      </c>
      <c r="CB1383" s="298">
        <v>0.6</v>
      </c>
      <c r="CC1383" s="298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35">
      <c r="A1384" s="4">
        <v>2021</v>
      </c>
      <c r="B1384" s="315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5"/>
        <v>89</v>
      </c>
      <c r="BK1384" s="135" t="str">
        <f t="shared" si="417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18"/>
        <v>0</v>
      </c>
      <c r="BV1384" s="299">
        <f t="shared" si="419"/>
        <v>1</v>
      </c>
      <c r="BW1384" s="318">
        <v>0</v>
      </c>
      <c r="BX1384" s="297">
        <f t="shared" si="420"/>
        <v>0.43</v>
      </c>
      <c r="BY1384">
        <f t="shared" si="421"/>
        <v>0</v>
      </c>
      <c r="BZ1384" s="303">
        <f t="shared" si="422"/>
        <v>0</v>
      </c>
      <c r="CB1384" s="298">
        <v>0.6</v>
      </c>
      <c r="CC1384" s="298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35">
      <c r="A1385" s="4">
        <v>2021</v>
      </c>
      <c r="B1385" s="315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5"/>
        <v>15</v>
      </c>
      <c r="BK1385" s="135" t="str">
        <f t="shared" si="417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18"/>
        <v>0</v>
      </c>
      <c r="BV1385" s="299">
        <f t="shared" si="419"/>
        <v>1</v>
      </c>
      <c r="BW1385" s="318">
        <v>0</v>
      </c>
      <c r="BX1385" s="297">
        <f t="shared" si="420"/>
        <v>0.43</v>
      </c>
      <c r="BY1385">
        <f t="shared" si="421"/>
        <v>0</v>
      </c>
      <c r="BZ1385" s="303">
        <f t="shared" si="422"/>
        <v>0</v>
      </c>
      <c r="CB1385" s="298">
        <v>0.6</v>
      </c>
      <c r="CC1385" s="298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35">
      <c r="A1386" s="4">
        <v>2021</v>
      </c>
      <c r="B1386" s="315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5"/>
        <v>16</v>
      </c>
      <c r="BK1386" s="135" t="str">
        <f t="shared" si="417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18"/>
        <v>0</v>
      </c>
      <c r="BV1386" s="299">
        <f t="shared" si="419"/>
        <v>1</v>
      </c>
      <c r="BW1386" s="318">
        <v>0</v>
      </c>
      <c r="BX1386" s="297">
        <f t="shared" si="420"/>
        <v>0.43</v>
      </c>
      <c r="BY1386">
        <f t="shared" si="421"/>
        <v>0</v>
      </c>
      <c r="BZ1386" s="303">
        <f t="shared" si="422"/>
        <v>0</v>
      </c>
      <c r="CB1386" s="298">
        <v>0.6</v>
      </c>
      <c r="CC1386" s="298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35">
      <c r="A1387" s="4">
        <v>2021</v>
      </c>
      <c r="B1387" s="315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5"/>
        <v>17</v>
      </c>
      <c r="BK1387" s="135" t="str">
        <f t="shared" si="417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18"/>
        <v>0</v>
      </c>
      <c r="BV1387" s="299">
        <f t="shared" si="419"/>
        <v>1</v>
      </c>
      <c r="BW1387" s="318">
        <v>0</v>
      </c>
      <c r="BX1387" s="297">
        <f t="shared" si="420"/>
        <v>0.43</v>
      </c>
      <c r="BY1387">
        <f t="shared" si="421"/>
        <v>0</v>
      </c>
      <c r="BZ1387" s="303">
        <f t="shared" si="422"/>
        <v>0</v>
      </c>
      <c r="CB1387" s="298">
        <v>0.6</v>
      </c>
      <c r="CC1387" s="298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35">
      <c r="A1388" s="4">
        <v>2021</v>
      </c>
      <c r="B1388" s="315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5"/>
        <v>18</v>
      </c>
      <c r="BK1388" s="135" t="str">
        <f t="shared" si="417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18"/>
        <v>0</v>
      </c>
      <c r="BV1388" s="299">
        <f t="shared" si="419"/>
        <v>1</v>
      </c>
      <c r="BW1388" s="318">
        <v>0</v>
      </c>
      <c r="BX1388" s="297">
        <f t="shared" si="420"/>
        <v>0.43</v>
      </c>
      <c r="BY1388">
        <f t="shared" si="421"/>
        <v>0</v>
      </c>
      <c r="BZ1388" s="303">
        <f t="shared" si="422"/>
        <v>0</v>
      </c>
      <c r="CB1388" s="298">
        <v>0.6</v>
      </c>
      <c r="CC1388" s="298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35">
      <c r="A1389" s="4">
        <v>2021</v>
      </c>
      <c r="B1389" s="315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5"/>
        <v>19</v>
      </c>
      <c r="BK1389" s="135" t="str">
        <f t="shared" si="417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18"/>
        <v>0</v>
      </c>
      <c r="BV1389" s="299">
        <f t="shared" si="419"/>
        <v>1</v>
      </c>
      <c r="BW1389" s="318">
        <v>0</v>
      </c>
      <c r="BX1389" s="297">
        <f t="shared" si="420"/>
        <v>0.43</v>
      </c>
      <c r="BY1389">
        <f t="shared" si="421"/>
        <v>0</v>
      </c>
      <c r="BZ1389" s="303">
        <f t="shared" si="422"/>
        <v>0</v>
      </c>
      <c r="CB1389" s="298">
        <v>0.6</v>
      </c>
      <c r="CC1389" s="298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35">
      <c r="A1390" s="4">
        <v>2021</v>
      </c>
      <c r="B1390" s="315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5"/>
        <v>20</v>
      </c>
      <c r="BK1390" s="135" t="str">
        <f t="shared" si="417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18"/>
        <v>0</v>
      </c>
      <c r="BV1390" s="299">
        <f t="shared" si="419"/>
        <v>1</v>
      </c>
      <c r="BW1390" s="318">
        <v>0</v>
      </c>
      <c r="BX1390" s="297">
        <f t="shared" si="420"/>
        <v>0.43</v>
      </c>
      <c r="BY1390">
        <f t="shared" si="421"/>
        <v>0</v>
      </c>
      <c r="BZ1390" s="303">
        <f t="shared" si="422"/>
        <v>0</v>
      </c>
      <c r="CB1390" s="298">
        <v>0.6</v>
      </c>
      <c r="CC1390" s="298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35">
      <c r="A1391" s="4">
        <v>2021</v>
      </c>
      <c r="B1391" s="315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5"/>
        <v>21</v>
      </c>
      <c r="BK1391" s="135" t="str">
        <f t="shared" si="417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18"/>
        <v>0</v>
      </c>
      <c r="BV1391" s="299">
        <f t="shared" si="419"/>
        <v>1</v>
      </c>
      <c r="BW1391" s="318">
        <v>0</v>
      </c>
      <c r="BX1391" s="297">
        <f t="shared" si="420"/>
        <v>0.43</v>
      </c>
      <c r="BY1391">
        <f t="shared" si="421"/>
        <v>0</v>
      </c>
      <c r="BZ1391" s="303">
        <f t="shared" si="422"/>
        <v>0</v>
      </c>
      <c r="CB1391" s="298">
        <v>0.6</v>
      </c>
      <c r="CC1391" s="298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35">
      <c r="A1392" s="4">
        <v>2021</v>
      </c>
      <c r="B1392" s="315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5"/>
        <v>22</v>
      </c>
      <c r="BK1392" s="135" t="str">
        <f t="shared" si="417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18"/>
        <v>0</v>
      </c>
      <c r="BV1392" s="299">
        <f t="shared" si="419"/>
        <v>1</v>
      </c>
      <c r="BW1392" s="318">
        <v>0</v>
      </c>
      <c r="BX1392" s="297">
        <f t="shared" si="420"/>
        <v>0.43</v>
      </c>
      <c r="BY1392">
        <f t="shared" si="421"/>
        <v>0</v>
      </c>
      <c r="BZ1392" s="303">
        <f t="shared" si="422"/>
        <v>0</v>
      </c>
      <c r="CB1392" s="298">
        <v>0.6</v>
      </c>
      <c r="CC1392" s="298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35">
      <c r="A1393" s="4">
        <v>2021</v>
      </c>
      <c r="B1393" s="315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5"/>
        <v>23</v>
      </c>
      <c r="BK1393" s="135" t="str">
        <f t="shared" si="417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18"/>
        <v>0</v>
      </c>
      <c r="BV1393" s="299">
        <f t="shared" si="419"/>
        <v>1</v>
      </c>
      <c r="BW1393" s="318">
        <v>0</v>
      </c>
      <c r="BX1393" s="297">
        <f t="shared" si="420"/>
        <v>0.43</v>
      </c>
      <c r="BY1393">
        <f t="shared" si="421"/>
        <v>0</v>
      </c>
      <c r="BZ1393" s="303">
        <f t="shared" si="422"/>
        <v>0</v>
      </c>
      <c r="CB1393" s="298">
        <v>0.6</v>
      </c>
      <c r="CC1393" s="298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35">
      <c r="A1394" s="4">
        <v>2021</v>
      </c>
      <c r="B1394" s="315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5"/>
        <v>24</v>
      </c>
      <c r="BK1394" s="135" t="str">
        <f t="shared" si="417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18"/>
        <v>0</v>
      </c>
      <c r="BV1394" s="299">
        <f t="shared" si="419"/>
        <v>1</v>
      </c>
      <c r="BW1394" s="318">
        <v>0</v>
      </c>
      <c r="BX1394" s="297">
        <f t="shared" si="420"/>
        <v>0.43</v>
      </c>
      <c r="BY1394">
        <f t="shared" si="421"/>
        <v>0</v>
      </c>
      <c r="BZ1394" s="303">
        <f t="shared" si="422"/>
        <v>0</v>
      </c>
      <c r="CB1394" s="298">
        <v>0.6</v>
      </c>
      <c r="CC1394" s="298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35">
      <c r="A1395" s="4">
        <v>2021</v>
      </c>
      <c r="B1395" s="315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5"/>
        <v>25</v>
      </c>
      <c r="BK1395" s="135" t="str">
        <f t="shared" si="417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18"/>
        <v>0</v>
      </c>
      <c r="BV1395" s="299">
        <f t="shared" si="419"/>
        <v>1</v>
      </c>
      <c r="BW1395" s="318">
        <v>0</v>
      </c>
      <c r="BX1395" s="297">
        <f t="shared" si="420"/>
        <v>0.43</v>
      </c>
      <c r="BY1395">
        <f t="shared" si="421"/>
        <v>0</v>
      </c>
      <c r="BZ1395" s="303">
        <f t="shared" si="422"/>
        <v>0</v>
      </c>
      <c r="CB1395" s="298">
        <v>0.6</v>
      </c>
      <c r="CC1395" s="298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35">
      <c r="A1396" s="4">
        <v>2021</v>
      </c>
      <c r="B1396" s="315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5"/>
        <v>26</v>
      </c>
      <c r="BK1396" s="135" t="str">
        <f t="shared" si="417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18"/>
        <v>0</v>
      </c>
      <c r="BV1396" s="299">
        <f t="shared" si="419"/>
        <v>1</v>
      </c>
      <c r="BW1396" s="318">
        <v>0</v>
      </c>
      <c r="BX1396" s="297">
        <f t="shared" si="420"/>
        <v>0.43</v>
      </c>
      <c r="BY1396">
        <f t="shared" si="421"/>
        <v>0</v>
      </c>
      <c r="BZ1396" s="303">
        <f t="shared" si="422"/>
        <v>0</v>
      </c>
      <c r="CB1396" s="298">
        <v>0.6</v>
      </c>
      <c r="CC1396" s="298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35">
      <c r="A1397" s="4">
        <v>2021</v>
      </c>
      <c r="B1397" s="315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5"/>
        <v>27</v>
      </c>
      <c r="BK1397" s="135" t="str">
        <f t="shared" si="417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18"/>
        <v>0</v>
      </c>
      <c r="BV1397" s="299">
        <f t="shared" si="419"/>
        <v>1</v>
      </c>
      <c r="BW1397" s="318">
        <v>0</v>
      </c>
      <c r="BX1397" s="297">
        <f t="shared" si="420"/>
        <v>0.43</v>
      </c>
      <c r="BY1397">
        <f t="shared" si="421"/>
        <v>0</v>
      </c>
      <c r="BZ1397" s="303">
        <f t="shared" si="422"/>
        <v>0</v>
      </c>
      <c r="CB1397" s="298">
        <v>0.6</v>
      </c>
      <c r="CC1397" s="298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35">
      <c r="A1398" s="4">
        <v>2021</v>
      </c>
      <c r="B1398" s="315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5"/>
        <v>27</v>
      </c>
      <c r="BK1398" s="135" t="str">
        <f t="shared" si="417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18"/>
        <v>0</v>
      </c>
      <c r="BV1398" s="299">
        <f t="shared" si="419"/>
        <v>1</v>
      </c>
      <c r="BW1398" s="318">
        <v>0</v>
      </c>
      <c r="BX1398" s="297">
        <f t="shared" si="420"/>
        <v>0.43</v>
      </c>
      <c r="BY1398">
        <f t="shared" si="421"/>
        <v>7.1113826356907985</v>
      </c>
      <c r="BZ1398" s="303">
        <f t="shared" si="422"/>
        <v>7.1113826356907985</v>
      </c>
      <c r="CB1398" s="298">
        <v>0.6</v>
      </c>
      <c r="CC1398" s="298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35">
      <c r="A1399" s="4">
        <v>2021</v>
      </c>
      <c r="B1399" s="315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5"/>
        <v>28</v>
      </c>
      <c r="BK1399" s="135" t="str">
        <f t="shared" si="417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18"/>
        <v>0</v>
      </c>
      <c r="BV1399" s="299">
        <f t="shared" si="419"/>
        <v>1</v>
      </c>
      <c r="BW1399" s="318">
        <v>0</v>
      </c>
      <c r="BX1399" s="297">
        <f t="shared" si="420"/>
        <v>0.43</v>
      </c>
      <c r="BY1399">
        <f t="shared" si="421"/>
        <v>0</v>
      </c>
      <c r="BZ1399" s="303">
        <f t="shared" si="422"/>
        <v>7.1113826356907985</v>
      </c>
      <c r="CB1399" s="298">
        <v>0.6</v>
      </c>
      <c r="CC1399" s="298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35">
      <c r="A1400" s="4">
        <v>2021</v>
      </c>
      <c r="B1400" s="315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5"/>
        <v>29</v>
      </c>
      <c r="BK1400" s="135" t="str">
        <f t="shared" si="417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18"/>
        <v>0</v>
      </c>
      <c r="BV1400" s="299">
        <f t="shared" si="419"/>
        <v>1</v>
      </c>
      <c r="BW1400" s="318">
        <v>0</v>
      </c>
      <c r="BX1400" s="297">
        <f t="shared" si="420"/>
        <v>0.43</v>
      </c>
      <c r="BY1400">
        <f t="shared" si="421"/>
        <v>0</v>
      </c>
      <c r="BZ1400" s="303">
        <f t="shared" si="422"/>
        <v>7.1113826356907985</v>
      </c>
      <c r="CB1400" s="298">
        <v>0.6</v>
      </c>
      <c r="CC1400" s="298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35">
      <c r="A1401" s="4">
        <v>2021</v>
      </c>
      <c r="B1401" s="315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5"/>
        <v>30</v>
      </c>
      <c r="BK1401" s="135" t="str">
        <f t="shared" si="417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18"/>
        <v>0</v>
      </c>
      <c r="BV1401" s="299">
        <f t="shared" si="419"/>
        <v>1</v>
      </c>
      <c r="BW1401" s="318">
        <v>0</v>
      </c>
      <c r="BX1401" s="297">
        <f t="shared" si="420"/>
        <v>0.43</v>
      </c>
      <c r="BY1401">
        <f t="shared" si="421"/>
        <v>0</v>
      </c>
      <c r="BZ1401" s="303">
        <f t="shared" si="422"/>
        <v>7.1113826356907985</v>
      </c>
      <c r="CB1401" s="298">
        <v>0.6</v>
      </c>
      <c r="CC1401" s="298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35">
      <c r="A1402" s="4">
        <v>2021</v>
      </c>
      <c r="B1402" s="315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5"/>
        <v>31</v>
      </c>
      <c r="BK1402" s="135" t="str">
        <f t="shared" si="417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18"/>
        <v>0</v>
      </c>
      <c r="BV1402" s="299">
        <f t="shared" si="419"/>
        <v>1</v>
      </c>
      <c r="BW1402" s="318">
        <v>0</v>
      </c>
      <c r="BX1402" s="297">
        <f t="shared" si="420"/>
        <v>0.43</v>
      </c>
      <c r="BY1402">
        <f t="shared" si="421"/>
        <v>0</v>
      </c>
      <c r="BZ1402" s="303">
        <f t="shared" si="422"/>
        <v>0</v>
      </c>
      <c r="CB1402" s="298">
        <v>0.6</v>
      </c>
      <c r="CC1402" s="298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35">
      <c r="A1403" s="4">
        <v>2021</v>
      </c>
      <c r="B1403" s="315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5"/>
        <v>32</v>
      </c>
      <c r="BK1403" s="135" t="str">
        <f t="shared" si="417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18"/>
        <v>0</v>
      </c>
      <c r="BV1403" s="299">
        <f t="shared" si="419"/>
        <v>1</v>
      </c>
      <c r="BW1403" s="318">
        <v>0</v>
      </c>
      <c r="BX1403" s="297">
        <f t="shared" si="420"/>
        <v>0.43</v>
      </c>
      <c r="BY1403">
        <f t="shared" si="421"/>
        <v>0</v>
      </c>
      <c r="BZ1403" s="303">
        <f t="shared" si="422"/>
        <v>0</v>
      </c>
      <c r="CB1403" s="298">
        <v>0.6</v>
      </c>
      <c r="CC1403" s="298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35">
      <c r="A1404" s="4">
        <v>2021</v>
      </c>
      <c r="B1404" s="315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5"/>
        <v>33</v>
      </c>
      <c r="BK1404" s="135" t="str">
        <f t="shared" si="417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18"/>
        <v>0</v>
      </c>
      <c r="BV1404" s="299">
        <f t="shared" si="419"/>
        <v>1</v>
      </c>
      <c r="BW1404" s="318">
        <v>0</v>
      </c>
      <c r="BX1404" s="297">
        <f t="shared" si="420"/>
        <v>0.43</v>
      </c>
      <c r="BY1404">
        <f t="shared" si="421"/>
        <v>0</v>
      </c>
      <c r="BZ1404" s="303">
        <f t="shared" si="422"/>
        <v>0</v>
      </c>
      <c r="CB1404" s="298">
        <v>0.6</v>
      </c>
      <c r="CC1404" s="298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35">
      <c r="A1405" s="4">
        <v>2021</v>
      </c>
      <c r="B1405" s="315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5"/>
        <v>34</v>
      </c>
      <c r="BK1405" s="135" t="str">
        <f t="shared" si="417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18"/>
        <v>0</v>
      </c>
      <c r="BV1405" s="299">
        <f t="shared" si="419"/>
        <v>1</v>
      </c>
      <c r="BW1405" s="318">
        <v>0</v>
      </c>
      <c r="BX1405" s="297">
        <f t="shared" si="420"/>
        <v>0.43</v>
      </c>
      <c r="BY1405">
        <f t="shared" si="421"/>
        <v>0</v>
      </c>
      <c r="BZ1405" s="303">
        <f t="shared" si="422"/>
        <v>0</v>
      </c>
      <c r="CB1405" s="298">
        <v>0.6</v>
      </c>
      <c r="CC1405" s="298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35">
      <c r="A1406" s="4">
        <v>2021</v>
      </c>
      <c r="B1406" s="315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5"/>
        <v>35</v>
      </c>
      <c r="BK1406" s="135" t="str">
        <f t="shared" si="417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18"/>
        <v>0</v>
      </c>
      <c r="BV1406" s="299">
        <f t="shared" si="419"/>
        <v>1</v>
      </c>
      <c r="BW1406" s="318">
        <v>0</v>
      </c>
      <c r="BX1406" s="297">
        <f t="shared" si="420"/>
        <v>0.43</v>
      </c>
      <c r="BY1406">
        <f t="shared" si="421"/>
        <v>0</v>
      </c>
      <c r="BZ1406" s="303">
        <f t="shared" si="422"/>
        <v>0</v>
      </c>
      <c r="CB1406" s="298">
        <v>0.6</v>
      </c>
      <c r="CC1406" s="298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35">
      <c r="A1407" s="4">
        <v>2021</v>
      </c>
      <c r="B1407" s="315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5"/>
        <v>36</v>
      </c>
      <c r="BK1407" s="135" t="str">
        <f t="shared" si="417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18"/>
        <v>0</v>
      </c>
      <c r="BV1407" s="299">
        <f t="shared" si="419"/>
        <v>1</v>
      </c>
      <c r="BW1407" s="318">
        <v>0</v>
      </c>
      <c r="BX1407" s="297">
        <f t="shared" si="420"/>
        <v>0.43</v>
      </c>
      <c r="BY1407">
        <f t="shared" si="421"/>
        <v>0</v>
      </c>
      <c r="BZ1407" s="303">
        <f t="shared" si="422"/>
        <v>0</v>
      </c>
      <c r="CB1407" s="298">
        <v>0.6</v>
      </c>
      <c r="CC1407" s="298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35">
      <c r="A1408" s="4">
        <v>2021</v>
      </c>
      <c r="B1408" s="315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5"/>
        <v>37</v>
      </c>
      <c r="BK1408" s="135" t="str">
        <f t="shared" si="417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18"/>
        <v>0</v>
      </c>
      <c r="BV1408" s="299">
        <f t="shared" si="419"/>
        <v>1</v>
      </c>
      <c r="BW1408" s="318">
        <v>0</v>
      </c>
      <c r="BX1408" s="297">
        <f t="shared" si="420"/>
        <v>0.43</v>
      </c>
      <c r="BY1408">
        <f t="shared" si="421"/>
        <v>0</v>
      </c>
      <c r="BZ1408" s="303">
        <f t="shared" si="422"/>
        <v>0</v>
      </c>
      <c r="CB1408" s="298">
        <v>0.6</v>
      </c>
      <c r="CC1408" s="298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35">
      <c r="A1409" s="4">
        <v>2021</v>
      </c>
      <c r="B1409" s="315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5"/>
        <v>38</v>
      </c>
      <c r="BK1409" s="135" t="str">
        <f t="shared" si="417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18"/>
        <v>0</v>
      </c>
      <c r="BV1409" s="299">
        <f t="shared" si="419"/>
        <v>1</v>
      </c>
      <c r="BW1409" s="318">
        <v>0</v>
      </c>
      <c r="BX1409" s="297">
        <f t="shared" si="420"/>
        <v>0.43</v>
      </c>
      <c r="BY1409">
        <f t="shared" si="421"/>
        <v>0</v>
      </c>
      <c r="BZ1409" s="303">
        <f t="shared" si="422"/>
        <v>0</v>
      </c>
      <c r="CB1409" s="298">
        <v>0.6</v>
      </c>
      <c r="CC1409" s="298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35">
      <c r="A1410" s="4">
        <v>2021</v>
      </c>
      <c r="B1410" s="315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5"/>
        <v>39</v>
      </c>
      <c r="BK1410" s="135" t="str">
        <f t="shared" si="417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18"/>
        <v>0</v>
      </c>
      <c r="BV1410" s="299">
        <f t="shared" si="419"/>
        <v>1</v>
      </c>
      <c r="BW1410" s="318">
        <v>0</v>
      </c>
      <c r="BX1410" s="297">
        <f t="shared" si="420"/>
        <v>0.43</v>
      </c>
      <c r="BY1410">
        <f t="shared" si="421"/>
        <v>0</v>
      </c>
      <c r="BZ1410" s="303">
        <f t="shared" si="422"/>
        <v>0</v>
      </c>
      <c r="CB1410" s="298">
        <v>0.6</v>
      </c>
      <c r="CC1410" s="298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35">
      <c r="A1411" s="4">
        <v>2021</v>
      </c>
      <c r="B1411" s="315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4">+AC1411</f>
        <v>40</v>
      </c>
      <c r="BK1411" s="135" t="str">
        <f t="shared" si="417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18"/>
        <v>0</v>
      </c>
      <c r="BV1411" s="299">
        <f t="shared" si="419"/>
        <v>1</v>
      </c>
      <c r="BW1411" s="318">
        <v>0</v>
      </c>
      <c r="BX1411" s="297">
        <f t="shared" si="420"/>
        <v>0.43</v>
      </c>
      <c r="BY1411">
        <f t="shared" si="421"/>
        <v>0</v>
      </c>
      <c r="BZ1411" s="303">
        <f t="shared" si="422"/>
        <v>0</v>
      </c>
      <c r="CB1411" s="298">
        <v>0.6</v>
      </c>
      <c r="CC1411" s="298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35">
      <c r="A1412" s="4">
        <v>2021</v>
      </c>
      <c r="B1412" s="315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4"/>
        <v>41</v>
      </c>
      <c r="BK1412" s="135" t="str">
        <f t="shared" ref="BK1412:BK1475" si="436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37">IF(BT1412="Résineux",0%,100%)</f>
        <v>0</v>
      </c>
      <c r="BV1412" s="299">
        <f t="shared" ref="BV1412:BV1475" si="438">+IF(BT1412="Résineux",100%,0%)</f>
        <v>1</v>
      </c>
      <c r="BW1412" s="318">
        <v>0</v>
      </c>
      <c r="BX1412" s="297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303">
        <f t="shared" ref="BZ1412:BZ1475" si="441">+IF(BJ1412&gt;=31,0,BY1412+BZ1411)</f>
        <v>0</v>
      </c>
      <c r="CB1412" s="298">
        <v>0.6</v>
      </c>
      <c r="CC1412" s="298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35">
      <c r="A1413" s="4">
        <v>2021</v>
      </c>
      <c r="B1413" s="315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4"/>
        <v>42</v>
      </c>
      <c r="BK1413" s="135" t="str">
        <f t="shared" si="436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37"/>
        <v>0</v>
      </c>
      <c r="BV1413" s="299">
        <f t="shared" si="438"/>
        <v>1</v>
      </c>
      <c r="BW1413" s="318">
        <v>0</v>
      </c>
      <c r="BX1413" s="297">
        <f t="shared" si="439"/>
        <v>0.43</v>
      </c>
      <c r="BY1413">
        <f t="shared" si="440"/>
        <v>0</v>
      </c>
      <c r="BZ1413" s="303">
        <f t="shared" si="441"/>
        <v>0</v>
      </c>
      <c r="CB1413" s="298">
        <v>0.6</v>
      </c>
      <c r="CC1413" s="298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35">
      <c r="A1414" s="4">
        <v>2021</v>
      </c>
      <c r="B1414" s="315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4"/>
        <v>43</v>
      </c>
      <c r="BK1414" s="135" t="str">
        <f t="shared" si="436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37"/>
        <v>0</v>
      </c>
      <c r="BV1414" s="299">
        <f t="shared" si="438"/>
        <v>1</v>
      </c>
      <c r="BW1414" s="318">
        <v>0</v>
      </c>
      <c r="BX1414" s="297">
        <f t="shared" si="439"/>
        <v>0.43</v>
      </c>
      <c r="BY1414">
        <f t="shared" si="440"/>
        <v>0</v>
      </c>
      <c r="BZ1414" s="303">
        <f t="shared" si="441"/>
        <v>0</v>
      </c>
      <c r="CB1414" s="298">
        <v>0.6</v>
      </c>
      <c r="CC1414" s="298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35">
      <c r="A1415" s="4">
        <v>2021</v>
      </c>
      <c r="B1415" s="315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4"/>
        <v>44</v>
      </c>
      <c r="BK1415" s="135" t="str">
        <f t="shared" si="436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37"/>
        <v>0</v>
      </c>
      <c r="BV1415" s="299">
        <f t="shared" si="438"/>
        <v>1</v>
      </c>
      <c r="BW1415" s="318">
        <v>0</v>
      </c>
      <c r="BX1415" s="297">
        <f t="shared" si="439"/>
        <v>0.43</v>
      </c>
      <c r="BY1415">
        <f t="shared" si="440"/>
        <v>0</v>
      </c>
      <c r="BZ1415" s="303">
        <f t="shared" si="441"/>
        <v>0</v>
      </c>
      <c r="CB1415" s="298">
        <v>0.6</v>
      </c>
      <c r="CC1415" s="298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35">
      <c r="A1416" s="4">
        <v>2021</v>
      </c>
      <c r="B1416" s="315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4"/>
        <v>45</v>
      </c>
      <c r="BK1416" s="135" t="str">
        <f t="shared" si="436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37"/>
        <v>0</v>
      </c>
      <c r="BV1416" s="299">
        <f t="shared" si="438"/>
        <v>1</v>
      </c>
      <c r="BW1416" s="318">
        <v>0</v>
      </c>
      <c r="BX1416" s="297">
        <f t="shared" si="439"/>
        <v>0.43</v>
      </c>
      <c r="BY1416">
        <f t="shared" si="440"/>
        <v>0</v>
      </c>
      <c r="BZ1416" s="303">
        <f t="shared" si="441"/>
        <v>0</v>
      </c>
      <c r="CB1416" s="298">
        <v>0.6</v>
      </c>
      <c r="CC1416" s="298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35">
      <c r="A1417" s="4">
        <v>2021</v>
      </c>
      <c r="B1417" s="315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4"/>
        <v>46</v>
      </c>
      <c r="BK1417" s="135" t="str">
        <f t="shared" si="436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37"/>
        <v>0</v>
      </c>
      <c r="BV1417" s="299">
        <f t="shared" si="438"/>
        <v>1</v>
      </c>
      <c r="BW1417" s="318">
        <v>0</v>
      </c>
      <c r="BX1417" s="297">
        <f t="shared" si="439"/>
        <v>0.43</v>
      </c>
      <c r="BY1417">
        <f t="shared" si="440"/>
        <v>0</v>
      </c>
      <c r="BZ1417" s="303">
        <f t="shared" si="441"/>
        <v>0</v>
      </c>
      <c r="CB1417" s="298">
        <v>0.6</v>
      </c>
      <c r="CC1417" s="298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35">
      <c r="A1418" s="4">
        <v>2021</v>
      </c>
      <c r="B1418" s="315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4"/>
        <v>47</v>
      </c>
      <c r="BK1418" s="135" t="str">
        <f t="shared" si="436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37"/>
        <v>0</v>
      </c>
      <c r="BV1418" s="299">
        <f t="shared" si="438"/>
        <v>1</v>
      </c>
      <c r="BW1418" s="318">
        <v>0</v>
      </c>
      <c r="BX1418" s="297">
        <f t="shared" si="439"/>
        <v>0.43</v>
      </c>
      <c r="BY1418">
        <f t="shared" si="440"/>
        <v>0</v>
      </c>
      <c r="BZ1418" s="303">
        <f t="shared" si="441"/>
        <v>0</v>
      </c>
      <c r="CB1418" s="298">
        <v>0.6</v>
      </c>
      <c r="CC1418" s="298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35">
      <c r="A1419" s="4">
        <v>2021</v>
      </c>
      <c r="B1419" s="315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4"/>
        <v>48</v>
      </c>
      <c r="BK1419" s="135" t="str">
        <f t="shared" si="436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37"/>
        <v>0</v>
      </c>
      <c r="BV1419" s="299">
        <f t="shared" si="438"/>
        <v>1</v>
      </c>
      <c r="BW1419" s="318">
        <v>0</v>
      </c>
      <c r="BX1419" s="297">
        <f t="shared" si="439"/>
        <v>0.43</v>
      </c>
      <c r="BY1419">
        <f t="shared" si="440"/>
        <v>0</v>
      </c>
      <c r="BZ1419" s="303">
        <f t="shared" si="441"/>
        <v>0</v>
      </c>
      <c r="CB1419" s="298">
        <v>0.6</v>
      </c>
      <c r="CC1419" s="298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35">
      <c r="A1420" s="4">
        <v>2021</v>
      </c>
      <c r="B1420" s="315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4"/>
        <v>49</v>
      </c>
      <c r="BK1420" s="135" t="str">
        <f t="shared" si="436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37"/>
        <v>0</v>
      </c>
      <c r="BV1420" s="299">
        <f t="shared" si="438"/>
        <v>1</v>
      </c>
      <c r="BW1420" s="318">
        <v>0</v>
      </c>
      <c r="BX1420" s="297">
        <f t="shared" si="439"/>
        <v>0.43</v>
      </c>
      <c r="BY1420">
        <f t="shared" si="440"/>
        <v>0</v>
      </c>
      <c r="BZ1420" s="303">
        <f t="shared" si="441"/>
        <v>0</v>
      </c>
      <c r="CB1420" s="298">
        <v>0.6</v>
      </c>
      <c r="CC1420" s="298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35">
      <c r="A1421" s="4">
        <v>2021</v>
      </c>
      <c r="B1421" s="315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4"/>
        <v>49</v>
      </c>
      <c r="BK1421" s="135" t="str">
        <f t="shared" si="436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37"/>
        <v>0</v>
      </c>
      <c r="BV1421" s="299">
        <f t="shared" si="438"/>
        <v>1</v>
      </c>
      <c r="BW1421" s="318">
        <v>0</v>
      </c>
      <c r="BX1421" s="297">
        <f t="shared" si="439"/>
        <v>0.43</v>
      </c>
      <c r="BY1421">
        <f t="shared" si="440"/>
        <v>0</v>
      </c>
      <c r="BZ1421" s="303">
        <f t="shared" si="441"/>
        <v>0</v>
      </c>
      <c r="CB1421" s="298">
        <v>0.6</v>
      </c>
      <c r="CC1421" s="298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35">
      <c r="A1422" s="4">
        <v>2021</v>
      </c>
      <c r="B1422" s="315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4"/>
        <v>50</v>
      </c>
      <c r="BK1422" s="135" t="str">
        <f t="shared" si="436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37"/>
        <v>0</v>
      </c>
      <c r="BV1422" s="299">
        <f t="shared" si="438"/>
        <v>1</v>
      </c>
      <c r="BW1422" s="318">
        <v>0</v>
      </c>
      <c r="BX1422" s="297">
        <f t="shared" si="439"/>
        <v>0.43</v>
      </c>
      <c r="BY1422">
        <f t="shared" si="440"/>
        <v>0</v>
      </c>
      <c r="BZ1422" s="303">
        <f t="shared" si="441"/>
        <v>0</v>
      </c>
      <c r="CB1422" s="298">
        <v>0.6</v>
      </c>
      <c r="CC1422" s="298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35">
      <c r="A1423" s="4">
        <v>2021</v>
      </c>
      <c r="B1423" s="315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4"/>
        <v>51</v>
      </c>
      <c r="BK1423" s="135" t="str">
        <f t="shared" si="436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37"/>
        <v>0</v>
      </c>
      <c r="BV1423" s="299">
        <f t="shared" si="438"/>
        <v>1</v>
      </c>
      <c r="BW1423" s="318">
        <v>0</v>
      </c>
      <c r="BX1423" s="297">
        <f t="shared" si="439"/>
        <v>0.43</v>
      </c>
      <c r="BY1423">
        <f t="shared" si="440"/>
        <v>0</v>
      </c>
      <c r="BZ1423" s="303">
        <f t="shared" si="441"/>
        <v>0</v>
      </c>
      <c r="CB1423" s="298">
        <v>0.6</v>
      </c>
      <c r="CC1423" s="298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35">
      <c r="A1424" s="4">
        <v>2021</v>
      </c>
      <c r="B1424" s="315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4"/>
        <v>52</v>
      </c>
      <c r="BK1424" s="135" t="str">
        <f t="shared" si="436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37"/>
        <v>0</v>
      </c>
      <c r="BV1424" s="299">
        <f t="shared" si="438"/>
        <v>1</v>
      </c>
      <c r="BW1424" s="318">
        <v>0</v>
      </c>
      <c r="BX1424" s="297">
        <f t="shared" si="439"/>
        <v>0.43</v>
      </c>
      <c r="BY1424">
        <f t="shared" si="440"/>
        <v>0</v>
      </c>
      <c r="BZ1424" s="303">
        <f t="shared" si="441"/>
        <v>0</v>
      </c>
      <c r="CB1424" s="298">
        <v>0.6</v>
      </c>
      <c r="CC1424" s="298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35">
      <c r="A1425" s="4">
        <v>2021</v>
      </c>
      <c r="B1425" s="315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4"/>
        <v>53</v>
      </c>
      <c r="BK1425" s="135" t="str">
        <f t="shared" si="436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37"/>
        <v>0</v>
      </c>
      <c r="BV1425" s="299">
        <f t="shared" si="438"/>
        <v>1</v>
      </c>
      <c r="BW1425" s="318">
        <v>0</v>
      </c>
      <c r="BX1425" s="297">
        <f t="shared" si="439"/>
        <v>0.43</v>
      </c>
      <c r="BY1425">
        <f t="shared" si="440"/>
        <v>0</v>
      </c>
      <c r="BZ1425" s="303">
        <f t="shared" si="441"/>
        <v>0</v>
      </c>
      <c r="CB1425" s="298">
        <v>0.6</v>
      </c>
      <c r="CC1425" s="298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35">
      <c r="A1426" s="4">
        <v>2021</v>
      </c>
      <c r="B1426" s="315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4"/>
        <v>54</v>
      </c>
      <c r="BK1426" s="135" t="str">
        <f t="shared" si="436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37"/>
        <v>0</v>
      </c>
      <c r="BV1426" s="299">
        <f t="shared" si="438"/>
        <v>1</v>
      </c>
      <c r="BW1426" s="318">
        <v>0</v>
      </c>
      <c r="BX1426" s="297">
        <f t="shared" si="439"/>
        <v>0.43</v>
      </c>
      <c r="BY1426">
        <f t="shared" si="440"/>
        <v>0</v>
      </c>
      <c r="BZ1426" s="303">
        <f t="shared" si="441"/>
        <v>0</v>
      </c>
      <c r="CB1426" s="298">
        <v>0.6</v>
      </c>
      <c r="CC1426" s="298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35">
      <c r="A1427" s="4">
        <v>2021</v>
      </c>
      <c r="B1427" s="315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4"/>
        <v>55</v>
      </c>
      <c r="BK1427" s="135" t="str">
        <f t="shared" si="436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37"/>
        <v>0</v>
      </c>
      <c r="BV1427" s="299">
        <f t="shared" si="438"/>
        <v>1</v>
      </c>
      <c r="BW1427" s="318">
        <v>0</v>
      </c>
      <c r="BX1427" s="297">
        <f t="shared" si="439"/>
        <v>0.43</v>
      </c>
      <c r="BY1427">
        <f t="shared" si="440"/>
        <v>0</v>
      </c>
      <c r="BZ1427" s="303">
        <f t="shared" si="441"/>
        <v>0</v>
      </c>
      <c r="CB1427" s="298">
        <v>0.6</v>
      </c>
      <c r="CC1427" s="298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35">
      <c r="A1428" s="4">
        <v>2021</v>
      </c>
      <c r="B1428" s="315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4"/>
        <v>56</v>
      </c>
      <c r="BK1428" s="135" t="str">
        <f t="shared" si="436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37"/>
        <v>0</v>
      </c>
      <c r="BV1428" s="299">
        <f t="shared" si="438"/>
        <v>1</v>
      </c>
      <c r="BW1428" s="318">
        <v>0</v>
      </c>
      <c r="BX1428" s="297">
        <f t="shared" si="439"/>
        <v>0.43</v>
      </c>
      <c r="BY1428">
        <f t="shared" si="440"/>
        <v>0</v>
      </c>
      <c r="BZ1428" s="303">
        <f t="shared" si="441"/>
        <v>0</v>
      </c>
      <c r="CB1428" s="298">
        <v>0.6</v>
      </c>
      <c r="CC1428" s="298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35">
      <c r="A1429" s="4">
        <v>2021</v>
      </c>
      <c r="B1429" s="315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4"/>
        <v>57</v>
      </c>
      <c r="BK1429" s="135" t="str">
        <f t="shared" si="436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37"/>
        <v>0</v>
      </c>
      <c r="BV1429" s="299">
        <f t="shared" si="438"/>
        <v>1</v>
      </c>
      <c r="BW1429" s="318">
        <v>0</v>
      </c>
      <c r="BX1429" s="297">
        <f t="shared" si="439"/>
        <v>0.43</v>
      </c>
      <c r="BY1429">
        <f t="shared" si="440"/>
        <v>0</v>
      </c>
      <c r="BZ1429" s="303">
        <f t="shared" si="441"/>
        <v>0</v>
      </c>
      <c r="CB1429" s="298">
        <v>0.6</v>
      </c>
      <c r="CC1429" s="298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35">
      <c r="A1430" s="4">
        <v>2021</v>
      </c>
      <c r="B1430" s="315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4"/>
        <v>58</v>
      </c>
      <c r="BK1430" s="135" t="str">
        <f t="shared" si="436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37"/>
        <v>0</v>
      </c>
      <c r="BV1430" s="299">
        <f t="shared" si="438"/>
        <v>1</v>
      </c>
      <c r="BW1430" s="318">
        <v>0</v>
      </c>
      <c r="BX1430" s="297">
        <f t="shared" si="439"/>
        <v>0.43</v>
      </c>
      <c r="BY1430">
        <f t="shared" si="440"/>
        <v>0</v>
      </c>
      <c r="BZ1430" s="303">
        <f t="shared" si="441"/>
        <v>0</v>
      </c>
      <c r="CB1430" s="298">
        <v>0.6</v>
      </c>
      <c r="CC1430" s="298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35">
      <c r="A1431" s="4">
        <v>2021</v>
      </c>
      <c r="B1431" s="315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4"/>
        <v>59</v>
      </c>
      <c r="BK1431" s="135" t="str">
        <f t="shared" si="436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37"/>
        <v>0</v>
      </c>
      <c r="BV1431" s="299">
        <f t="shared" si="438"/>
        <v>1</v>
      </c>
      <c r="BW1431" s="318">
        <v>0</v>
      </c>
      <c r="BX1431" s="297">
        <f t="shared" si="439"/>
        <v>0.43</v>
      </c>
      <c r="BY1431">
        <f t="shared" si="440"/>
        <v>0</v>
      </c>
      <c r="BZ1431" s="303">
        <f t="shared" si="441"/>
        <v>0</v>
      </c>
      <c r="CB1431" s="298">
        <v>0.6</v>
      </c>
      <c r="CC1431" s="298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35">
      <c r="A1432" s="4">
        <v>2021</v>
      </c>
      <c r="B1432" s="315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4"/>
        <v>60</v>
      </c>
      <c r="BK1432" s="135" t="str">
        <f t="shared" si="436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37"/>
        <v>0</v>
      </c>
      <c r="BV1432" s="299">
        <f t="shared" si="438"/>
        <v>1</v>
      </c>
      <c r="BW1432" s="318">
        <v>0</v>
      </c>
      <c r="BX1432" s="297">
        <f t="shared" si="439"/>
        <v>0.43</v>
      </c>
      <c r="BY1432">
        <f t="shared" si="440"/>
        <v>0</v>
      </c>
      <c r="BZ1432" s="303">
        <f t="shared" si="441"/>
        <v>0</v>
      </c>
      <c r="CB1432" s="298">
        <v>0.6</v>
      </c>
      <c r="CC1432" s="298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35">
      <c r="A1433" s="4">
        <v>2021</v>
      </c>
      <c r="B1433" s="315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4"/>
        <v>61</v>
      </c>
      <c r="BK1433" s="135" t="str">
        <f t="shared" si="436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37"/>
        <v>0</v>
      </c>
      <c r="BV1433" s="299">
        <f t="shared" si="438"/>
        <v>1</v>
      </c>
      <c r="BW1433" s="318">
        <v>0</v>
      </c>
      <c r="BX1433" s="297">
        <f t="shared" si="439"/>
        <v>0.43</v>
      </c>
      <c r="BY1433">
        <f t="shared" si="440"/>
        <v>0</v>
      </c>
      <c r="BZ1433" s="303">
        <f t="shared" si="441"/>
        <v>0</v>
      </c>
      <c r="CB1433" s="298">
        <v>0.6</v>
      </c>
      <c r="CC1433" s="298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35">
      <c r="A1434" s="4">
        <v>2021</v>
      </c>
      <c r="B1434" s="315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4"/>
        <v>61</v>
      </c>
      <c r="BK1434" s="135" t="str">
        <f t="shared" si="436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37"/>
        <v>0</v>
      </c>
      <c r="BV1434" s="299">
        <f t="shared" si="438"/>
        <v>1</v>
      </c>
      <c r="BW1434" s="318">
        <v>0</v>
      </c>
      <c r="BX1434" s="297">
        <f t="shared" si="439"/>
        <v>0.43</v>
      </c>
      <c r="BY1434">
        <f t="shared" si="440"/>
        <v>0</v>
      </c>
      <c r="BZ1434" s="303">
        <f t="shared" si="441"/>
        <v>0</v>
      </c>
      <c r="CB1434" s="298">
        <v>0.6</v>
      </c>
      <c r="CC1434" s="298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35">
      <c r="A1435" s="4">
        <v>2021</v>
      </c>
      <c r="B1435" s="315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4"/>
        <v>62</v>
      </c>
      <c r="BK1435" s="135" t="str">
        <f t="shared" si="436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37"/>
        <v>0</v>
      </c>
      <c r="BV1435" s="299">
        <f t="shared" si="438"/>
        <v>1</v>
      </c>
      <c r="BW1435" s="318">
        <v>0</v>
      </c>
      <c r="BX1435" s="297">
        <f t="shared" si="439"/>
        <v>0.43</v>
      </c>
      <c r="BY1435">
        <f t="shared" si="440"/>
        <v>0</v>
      </c>
      <c r="BZ1435" s="303">
        <f t="shared" si="441"/>
        <v>0</v>
      </c>
      <c r="CB1435" s="298">
        <v>0.6</v>
      </c>
      <c r="CC1435" s="298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35">
      <c r="A1436" s="4">
        <v>2021</v>
      </c>
      <c r="B1436" s="315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4"/>
        <v>63</v>
      </c>
      <c r="BK1436" s="135" t="str">
        <f t="shared" si="436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37"/>
        <v>0</v>
      </c>
      <c r="BV1436" s="299">
        <f t="shared" si="438"/>
        <v>1</v>
      </c>
      <c r="BW1436" s="318">
        <v>0</v>
      </c>
      <c r="BX1436" s="297">
        <f t="shared" si="439"/>
        <v>0.43</v>
      </c>
      <c r="BY1436">
        <f t="shared" si="440"/>
        <v>0</v>
      </c>
      <c r="BZ1436" s="303">
        <f t="shared" si="441"/>
        <v>0</v>
      </c>
      <c r="CB1436" s="298">
        <v>0.6</v>
      </c>
      <c r="CC1436" s="298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35">
      <c r="A1437" s="4">
        <v>2021</v>
      </c>
      <c r="B1437" s="315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4"/>
        <v>64</v>
      </c>
      <c r="BK1437" s="135" t="str">
        <f t="shared" si="436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37"/>
        <v>0</v>
      </c>
      <c r="BV1437" s="299">
        <f t="shared" si="438"/>
        <v>1</v>
      </c>
      <c r="BW1437" s="318">
        <v>0</v>
      </c>
      <c r="BX1437" s="297">
        <f t="shared" si="439"/>
        <v>0.43</v>
      </c>
      <c r="BY1437">
        <f t="shared" si="440"/>
        <v>0</v>
      </c>
      <c r="BZ1437" s="303">
        <f t="shared" si="441"/>
        <v>0</v>
      </c>
      <c r="CB1437" s="298">
        <v>0.6</v>
      </c>
      <c r="CC1437" s="298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35">
      <c r="A1438" s="4">
        <v>2021</v>
      </c>
      <c r="B1438" s="315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4"/>
        <v>65</v>
      </c>
      <c r="BK1438" s="135" t="str">
        <f t="shared" si="436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37"/>
        <v>0</v>
      </c>
      <c r="BV1438" s="299">
        <f t="shared" si="438"/>
        <v>1</v>
      </c>
      <c r="BW1438" s="318">
        <v>0</v>
      </c>
      <c r="BX1438" s="297">
        <f t="shared" si="439"/>
        <v>0.43</v>
      </c>
      <c r="BY1438">
        <f t="shared" si="440"/>
        <v>0</v>
      </c>
      <c r="BZ1438" s="303">
        <f t="shared" si="441"/>
        <v>0</v>
      </c>
      <c r="CB1438" s="298">
        <v>0.6</v>
      </c>
      <c r="CC1438" s="298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35">
      <c r="A1439" s="4">
        <v>2021</v>
      </c>
      <c r="B1439" s="315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4"/>
        <v>66</v>
      </c>
      <c r="BK1439" s="135" t="str">
        <f t="shared" si="436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37"/>
        <v>0</v>
      </c>
      <c r="BV1439" s="299">
        <f t="shared" si="438"/>
        <v>1</v>
      </c>
      <c r="BW1439" s="318">
        <v>0</v>
      </c>
      <c r="BX1439" s="297">
        <f t="shared" si="439"/>
        <v>0.43</v>
      </c>
      <c r="BY1439">
        <f t="shared" si="440"/>
        <v>0</v>
      </c>
      <c r="BZ1439" s="303">
        <f t="shared" si="441"/>
        <v>0</v>
      </c>
      <c r="CB1439" s="298">
        <v>0.6</v>
      </c>
      <c r="CC1439" s="298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35">
      <c r="A1440" s="4">
        <v>2021</v>
      </c>
      <c r="B1440" s="315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4"/>
        <v>67</v>
      </c>
      <c r="BK1440" s="135" t="str">
        <f t="shared" si="436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37"/>
        <v>0</v>
      </c>
      <c r="BV1440" s="299">
        <f t="shared" si="438"/>
        <v>1</v>
      </c>
      <c r="BW1440" s="318">
        <v>0</v>
      </c>
      <c r="BX1440" s="297">
        <f t="shared" si="439"/>
        <v>0.43</v>
      </c>
      <c r="BY1440">
        <f t="shared" si="440"/>
        <v>0</v>
      </c>
      <c r="BZ1440" s="303">
        <f t="shared" si="441"/>
        <v>0</v>
      </c>
      <c r="CB1440" s="298">
        <v>0.6</v>
      </c>
      <c r="CC1440" s="298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35">
      <c r="A1441" s="4">
        <v>2021</v>
      </c>
      <c r="B1441" s="315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4"/>
        <v>68</v>
      </c>
      <c r="BK1441" s="135" t="str">
        <f t="shared" si="436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37"/>
        <v>0</v>
      </c>
      <c r="BV1441" s="299">
        <f t="shared" si="438"/>
        <v>1</v>
      </c>
      <c r="BW1441" s="318">
        <v>0</v>
      </c>
      <c r="BX1441" s="297">
        <f t="shared" si="439"/>
        <v>0.43</v>
      </c>
      <c r="BY1441">
        <f t="shared" si="440"/>
        <v>0</v>
      </c>
      <c r="BZ1441" s="303">
        <f t="shared" si="441"/>
        <v>0</v>
      </c>
      <c r="CB1441" s="298">
        <v>0.6</v>
      </c>
      <c r="CC1441" s="298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35">
      <c r="A1442" s="4">
        <v>2021</v>
      </c>
      <c r="B1442" s="315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4"/>
        <v>69</v>
      </c>
      <c r="BK1442" s="135" t="str">
        <f t="shared" si="436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37"/>
        <v>0</v>
      </c>
      <c r="BV1442" s="299">
        <f t="shared" si="438"/>
        <v>1</v>
      </c>
      <c r="BW1442" s="318">
        <v>0</v>
      </c>
      <c r="BX1442" s="297">
        <f t="shared" si="439"/>
        <v>0.43</v>
      </c>
      <c r="BY1442">
        <f t="shared" si="440"/>
        <v>0</v>
      </c>
      <c r="BZ1442" s="303">
        <f t="shared" si="441"/>
        <v>0</v>
      </c>
      <c r="CB1442" s="298">
        <v>0.6</v>
      </c>
      <c r="CC1442" s="298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35">
      <c r="A1443" s="4">
        <v>2021</v>
      </c>
      <c r="B1443" s="315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4"/>
        <v>70</v>
      </c>
      <c r="BK1443" s="135" t="str">
        <f t="shared" si="436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37"/>
        <v>0</v>
      </c>
      <c r="BV1443" s="299">
        <f t="shared" si="438"/>
        <v>1</v>
      </c>
      <c r="BW1443" s="318">
        <v>0</v>
      </c>
      <c r="BX1443" s="297">
        <f t="shared" si="439"/>
        <v>0.43</v>
      </c>
      <c r="BY1443">
        <f t="shared" si="440"/>
        <v>0</v>
      </c>
      <c r="BZ1443" s="303">
        <f t="shared" si="441"/>
        <v>0</v>
      </c>
      <c r="CB1443" s="298">
        <v>0.6</v>
      </c>
      <c r="CC1443" s="298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35">
      <c r="A1444" s="4">
        <v>2021</v>
      </c>
      <c r="B1444" s="315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4"/>
        <v>71</v>
      </c>
      <c r="BK1444" s="135" t="str">
        <f t="shared" si="436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37"/>
        <v>0</v>
      </c>
      <c r="BV1444" s="299">
        <f t="shared" si="438"/>
        <v>1</v>
      </c>
      <c r="BW1444" s="318">
        <v>0</v>
      </c>
      <c r="BX1444" s="297">
        <f t="shared" si="439"/>
        <v>0.43</v>
      </c>
      <c r="BY1444">
        <f t="shared" si="440"/>
        <v>0</v>
      </c>
      <c r="BZ1444" s="303">
        <f t="shared" si="441"/>
        <v>0</v>
      </c>
      <c r="CB1444" s="298">
        <v>0.6</v>
      </c>
      <c r="CC1444" s="298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35">
      <c r="A1445" s="4">
        <v>2021</v>
      </c>
      <c r="B1445" s="315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4"/>
        <v>72</v>
      </c>
      <c r="BK1445" s="135" t="str">
        <f t="shared" si="436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37"/>
        <v>0</v>
      </c>
      <c r="BV1445" s="299">
        <f t="shared" si="438"/>
        <v>1</v>
      </c>
      <c r="BW1445" s="318">
        <v>0</v>
      </c>
      <c r="BX1445" s="297">
        <f t="shared" si="439"/>
        <v>0.43</v>
      </c>
      <c r="BY1445">
        <f t="shared" si="440"/>
        <v>0</v>
      </c>
      <c r="BZ1445" s="303">
        <f t="shared" si="441"/>
        <v>0</v>
      </c>
      <c r="CB1445" s="298">
        <v>0.6</v>
      </c>
      <c r="CC1445" s="298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35">
      <c r="A1446" s="4">
        <v>2021</v>
      </c>
      <c r="B1446" s="315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4"/>
        <v>73</v>
      </c>
      <c r="BK1446" s="135" t="str">
        <f t="shared" si="436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37"/>
        <v>0</v>
      </c>
      <c r="BV1446" s="299">
        <f t="shared" si="438"/>
        <v>1</v>
      </c>
      <c r="BW1446" s="318">
        <v>0</v>
      </c>
      <c r="BX1446" s="297">
        <f t="shared" si="439"/>
        <v>0.43</v>
      </c>
      <c r="BY1446">
        <f t="shared" si="440"/>
        <v>0</v>
      </c>
      <c r="BZ1446" s="303">
        <f t="shared" si="441"/>
        <v>0</v>
      </c>
      <c r="CB1446" s="298">
        <v>0.6</v>
      </c>
      <c r="CC1446" s="298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35">
      <c r="A1447" s="4">
        <v>2021</v>
      </c>
      <c r="B1447" s="315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4"/>
        <v>74</v>
      </c>
      <c r="BK1447" s="135" t="str">
        <f t="shared" si="436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37"/>
        <v>0</v>
      </c>
      <c r="BV1447" s="299">
        <f t="shared" si="438"/>
        <v>1</v>
      </c>
      <c r="BW1447" s="318">
        <v>0</v>
      </c>
      <c r="BX1447" s="297">
        <f t="shared" si="439"/>
        <v>0.43</v>
      </c>
      <c r="BY1447">
        <f t="shared" si="440"/>
        <v>0</v>
      </c>
      <c r="BZ1447" s="303">
        <f t="shared" si="441"/>
        <v>0</v>
      </c>
      <c r="CB1447" s="298">
        <v>0.6</v>
      </c>
      <c r="CC1447" s="298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35">
      <c r="A1448" s="4">
        <v>2021</v>
      </c>
      <c r="B1448" s="315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4"/>
        <v>75</v>
      </c>
      <c r="BK1448" s="135" t="str">
        <f t="shared" si="436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37"/>
        <v>0</v>
      </c>
      <c r="BV1448" s="299">
        <f t="shared" si="438"/>
        <v>1</v>
      </c>
      <c r="BW1448" s="318">
        <v>0</v>
      </c>
      <c r="BX1448" s="297">
        <f t="shared" si="439"/>
        <v>0.43</v>
      </c>
      <c r="BY1448">
        <f t="shared" si="440"/>
        <v>0</v>
      </c>
      <c r="BZ1448" s="303">
        <f t="shared" si="441"/>
        <v>0</v>
      </c>
      <c r="CB1448" s="298">
        <v>0.6</v>
      </c>
      <c r="CC1448" s="298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35">
      <c r="A1449" s="4">
        <v>2021</v>
      </c>
      <c r="B1449" s="315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4"/>
        <v>76</v>
      </c>
      <c r="BK1449" s="135" t="str">
        <f t="shared" si="436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37"/>
        <v>0</v>
      </c>
      <c r="BV1449" s="299">
        <f t="shared" si="438"/>
        <v>1</v>
      </c>
      <c r="BW1449" s="318">
        <v>0</v>
      </c>
      <c r="BX1449" s="297">
        <f t="shared" si="439"/>
        <v>0.43</v>
      </c>
      <c r="BY1449">
        <f t="shared" si="440"/>
        <v>0</v>
      </c>
      <c r="BZ1449" s="303">
        <f t="shared" si="441"/>
        <v>0</v>
      </c>
      <c r="CB1449" s="298">
        <v>0.6</v>
      </c>
      <c r="CC1449" s="298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35">
      <c r="A1450" s="4">
        <v>2021</v>
      </c>
      <c r="B1450" s="315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4"/>
        <v>77</v>
      </c>
      <c r="BK1450" s="135" t="str">
        <f t="shared" si="436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37"/>
        <v>0</v>
      </c>
      <c r="BV1450" s="299">
        <f t="shared" si="438"/>
        <v>1</v>
      </c>
      <c r="BW1450" s="318">
        <v>0</v>
      </c>
      <c r="BX1450" s="297">
        <f t="shared" si="439"/>
        <v>0.43</v>
      </c>
      <c r="BY1450">
        <f t="shared" si="440"/>
        <v>0</v>
      </c>
      <c r="BZ1450" s="303">
        <f t="shared" si="441"/>
        <v>0</v>
      </c>
      <c r="CB1450" s="298">
        <v>0.6</v>
      </c>
      <c r="CC1450" s="298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35">
      <c r="A1451" s="4">
        <v>2021</v>
      </c>
      <c r="B1451" s="315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4"/>
        <v>78</v>
      </c>
      <c r="BK1451" s="135" t="str">
        <f t="shared" si="436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37"/>
        <v>0</v>
      </c>
      <c r="BV1451" s="299">
        <f t="shared" si="438"/>
        <v>1</v>
      </c>
      <c r="BW1451" s="318">
        <v>0</v>
      </c>
      <c r="BX1451" s="297">
        <f t="shared" si="439"/>
        <v>0.43</v>
      </c>
      <c r="BY1451">
        <f t="shared" si="440"/>
        <v>0</v>
      </c>
      <c r="BZ1451" s="303">
        <f t="shared" si="441"/>
        <v>0</v>
      </c>
      <c r="CB1451" s="298">
        <v>0.6</v>
      </c>
      <c r="CC1451" s="298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35">
      <c r="A1452" s="4">
        <v>2021</v>
      </c>
      <c r="B1452" s="315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4"/>
        <v>79</v>
      </c>
      <c r="BK1452" s="135" t="str">
        <f t="shared" si="436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37"/>
        <v>0</v>
      </c>
      <c r="BV1452" s="299">
        <f t="shared" si="438"/>
        <v>1</v>
      </c>
      <c r="BW1452" s="318">
        <v>0</v>
      </c>
      <c r="BX1452" s="297">
        <f t="shared" si="439"/>
        <v>0.43</v>
      </c>
      <c r="BY1452">
        <f t="shared" si="440"/>
        <v>0</v>
      </c>
      <c r="BZ1452" s="303">
        <f t="shared" si="441"/>
        <v>0</v>
      </c>
      <c r="CB1452" s="298">
        <v>0.6</v>
      </c>
      <c r="CC1452" s="298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35">
      <c r="A1453" s="4">
        <v>2021</v>
      </c>
      <c r="B1453" s="315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4"/>
        <v>79</v>
      </c>
      <c r="BK1453" s="135" t="str">
        <f t="shared" si="436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37"/>
        <v>0</v>
      </c>
      <c r="BV1453" s="299">
        <f t="shared" si="438"/>
        <v>1</v>
      </c>
      <c r="BW1453" s="318">
        <v>0</v>
      </c>
      <c r="BX1453" s="297">
        <f t="shared" si="439"/>
        <v>0.43</v>
      </c>
      <c r="BY1453">
        <f t="shared" si="440"/>
        <v>0</v>
      </c>
      <c r="BZ1453" s="303">
        <f t="shared" si="441"/>
        <v>0</v>
      </c>
      <c r="CB1453" s="298">
        <v>0.6</v>
      </c>
      <c r="CC1453" s="298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35">
      <c r="A1454" s="4">
        <v>2021</v>
      </c>
      <c r="B1454" s="315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4"/>
        <v>80</v>
      </c>
      <c r="BK1454" s="135" t="str">
        <f t="shared" si="436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37"/>
        <v>0</v>
      </c>
      <c r="BV1454" s="299">
        <f t="shared" si="438"/>
        <v>1</v>
      </c>
      <c r="BW1454" s="318">
        <v>0</v>
      </c>
      <c r="BX1454" s="297">
        <f t="shared" si="439"/>
        <v>0.43</v>
      </c>
      <c r="BY1454">
        <f t="shared" si="440"/>
        <v>0</v>
      </c>
      <c r="BZ1454" s="303">
        <f t="shared" si="441"/>
        <v>0</v>
      </c>
      <c r="CB1454" s="298">
        <v>0.6</v>
      </c>
      <c r="CC1454" s="298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35">
      <c r="A1455" s="4">
        <v>2021</v>
      </c>
      <c r="B1455" s="315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4"/>
        <v>81</v>
      </c>
      <c r="BK1455" s="135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37"/>
        <v>0</v>
      </c>
      <c r="BV1455" s="299">
        <f t="shared" si="438"/>
        <v>1</v>
      </c>
      <c r="BW1455" s="318">
        <v>0</v>
      </c>
      <c r="BX1455" s="297">
        <f t="shared" si="439"/>
        <v>0.43</v>
      </c>
      <c r="BY1455">
        <f t="shared" si="440"/>
        <v>0</v>
      </c>
      <c r="BZ1455" s="303">
        <f t="shared" si="441"/>
        <v>0</v>
      </c>
      <c r="CB1455" s="298">
        <v>0.6</v>
      </c>
      <c r="CC1455" s="298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35">
      <c r="A1456" s="4">
        <v>2021</v>
      </c>
      <c r="B1456" s="315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4"/>
        <v>82</v>
      </c>
      <c r="BK1456" s="135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37"/>
        <v>0</v>
      </c>
      <c r="BV1456" s="299">
        <f t="shared" si="438"/>
        <v>1</v>
      </c>
      <c r="BW1456" s="318">
        <v>0</v>
      </c>
      <c r="BX1456" s="297">
        <f t="shared" si="439"/>
        <v>0.43</v>
      </c>
      <c r="BY1456">
        <f t="shared" si="440"/>
        <v>0</v>
      </c>
      <c r="BZ1456" s="303">
        <f t="shared" si="441"/>
        <v>0</v>
      </c>
      <c r="CB1456" s="298">
        <v>0.6</v>
      </c>
      <c r="CC1456" s="298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35">
      <c r="A1457" s="4">
        <v>2021</v>
      </c>
      <c r="B1457" s="315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4"/>
        <v>83</v>
      </c>
      <c r="BK1457" s="135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37"/>
        <v>0</v>
      </c>
      <c r="BV1457" s="299">
        <f t="shared" si="438"/>
        <v>1</v>
      </c>
      <c r="BW1457" s="318">
        <v>0</v>
      </c>
      <c r="BX1457" s="297">
        <f t="shared" si="439"/>
        <v>0.43</v>
      </c>
      <c r="BY1457">
        <f t="shared" si="440"/>
        <v>0</v>
      </c>
      <c r="BZ1457" s="303">
        <f t="shared" si="441"/>
        <v>0</v>
      </c>
      <c r="CB1457" s="298">
        <v>0.6</v>
      </c>
      <c r="CC1457" s="298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35">
      <c r="A1458" s="4">
        <v>2021</v>
      </c>
      <c r="B1458" s="315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4"/>
        <v>84</v>
      </c>
      <c r="BK1458" s="135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37"/>
        <v>0</v>
      </c>
      <c r="BV1458" s="299">
        <f t="shared" si="438"/>
        <v>1</v>
      </c>
      <c r="BW1458" s="318">
        <v>0</v>
      </c>
      <c r="BX1458" s="297">
        <f t="shared" si="439"/>
        <v>0.43</v>
      </c>
      <c r="BY1458">
        <f t="shared" si="440"/>
        <v>0</v>
      </c>
      <c r="BZ1458" s="303">
        <f t="shared" si="441"/>
        <v>0</v>
      </c>
      <c r="CB1458" s="298">
        <v>0.6</v>
      </c>
      <c r="CC1458" s="298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35">
      <c r="A1459" s="4">
        <v>2021</v>
      </c>
      <c r="B1459" s="315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4"/>
        <v>85</v>
      </c>
      <c r="BK1459" s="135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37"/>
        <v>0</v>
      </c>
      <c r="BV1459" s="299">
        <f t="shared" si="438"/>
        <v>1</v>
      </c>
      <c r="BW1459" s="318">
        <v>0</v>
      </c>
      <c r="BX1459" s="297">
        <f t="shared" si="439"/>
        <v>0.43</v>
      </c>
      <c r="BY1459">
        <f t="shared" si="440"/>
        <v>0</v>
      </c>
      <c r="BZ1459" s="303">
        <f t="shared" si="441"/>
        <v>0</v>
      </c>
      <c r="CB1459" s="298">
        <v>0.6</v>
      </c>
      <c r="CC1459" s="298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35">
      <c r="A1460" s="4">
        <v>2021</v>
      </c>
      <c r="B1460" s="315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4"/>
        <v>86</v>
      </c>
      <c r="BK1460" s="135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37"/>
        <v>0</v>
      </c>
      <c r="BV1460" s="299">
        <f t="shared" si="438"/>
        <v>1</v>
      </c>
      <c r="BW1460" s="318">
        <v>0</v>
      </c>
      <c r="BX1460" s="297">
        <f t="shared" si="439"/>
        <v>0.43</v>
      </c>
      <c r="BY1460">
        <f t="shared" si="440"/>
        <v>0</v>
      </c>
      <c r="BZ1460" s="303">
        <f t="shared" si="441"/>
        <v>0</v>
      </c>
      <c r="CB1460" s="298">
        <v>0.6</v>
      </c>
      <c r="CC1460" s="298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35">
      <c r="A1461" s="4">
        <v>2021</v>
      </c>
      <c r="B1461" s="315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4"/>
        <v>87</v>
      </c>
      <c r="BK1461" s="135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37"/>
        <v>0</v>
      </c>
      <c r="BV1461" s="299">
        <f t="shared" si="438"/>
        <v>1</v>
      </c>
      <c r="BW1461" s="318">
        <v>0</v>
      </c>
      <c r="BX1461" s="297">
        <f t="shared" si="439"/>
        <v>0.43</v>
      </c>
      <c r="BY1461">
        <f t="shared" si="440"/>
        <v>0</v>
      </c>
      <c r="BZ1461" s="303">
        <f t="shared" si="441"/>
        <v>0</v>
      </c>
      <c r="CB1461" s="298">
        <v>0.6</v>
      </c>
      <c r="CC1461" s="298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35">
      <c r="A1462" s="4">
        <v>2021</v>
      </c>
      <c r="B1462" s="315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4"/>
        <v>88</v>
      </c>
      <c r="BK1462" s="135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37"/>
        <v>0</v>
      </c>
      <c r="BV1462" s="299">
        <f t="shared" si="438"/>
        <v>1</v>
      </c>
      <c r="BW1462" s="318">
        <v>0</v>
      </c>
      <c r="BX1462" s="297">
        <f t="shared" si="439"/>
        <v>0.43</v>
      </c>
      <c r="BY1462">
        <f t="shared" si="440"/>
        <v>0</v>
      </c>
      <c r="BZ1462" s="303">
        <f t="shared" si="441"/>
        <v>0</v>
      </c>
      <c r="CB1462" s="298">
        <v>0.6</v>
      </c>
      <c r="CC1462" s="298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35">
      <c r="A1463" s="4">
        <v>2021</v>
      </c>
      <c r="B1463" s="315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4"/>
        <v>89</v>
      </c>
      <c r="BK1463" s="135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37"/>
        <v>0</v>
      </c>
      <c r="BV1463" s="299">
        <f t="shared" si="438"/>
        <v>1</v>
      </c>
      <c r="BW1463" s="318">
        <v>0</v>
      </c>
      <c r="BX1463" s="297">
        <f t="shared" si="439"/>
        <v>0.43</v>
      </c>
      <c r="BY1463">
        <f t="shared" si="440"/>
        <v>0</v>
      </c>
      <c r="BZ1463" s="303">
        <f t="shared" si="441"/>
        <v>0</v>
      </c>
      <c r="CB1463" s="298">
        <v>0.6</v>
      </c>
      <c r="CC1463" s="298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35">
      <c r="A1464" s="4">
        <v>2021</v>
      </c>
      <c r="B1464" s="315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4"/>
        <v>90</v>
      </c>
      <c r="BK1464" s="135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37"/>
        <v>0</v>
      </c>
      <c r="BV1464" s="299">
        <f t="shared" si="438"/>
        <v>1</v>
      </c>
      <c r="BW1464" s="318">
        <v>0</v>
      </c>
      <c r="BX1464" s="297">
        <f t="shared" si="439"/>
        <v>0.43</v>
      </c>
      <c r="BY1464">
        <f t="shared" si="440"/>
        <v>0</v>
      </c>
      <c r="BZ1464" s="303">
        <f t="shared" si="441"/>
        <v>0</v>
      </c>
      <c r="CB1464" s="298">
        <v>0.6</v>
      </c>
      <c r="CC1464" s="298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35">
      <c r="A1465" s="4">
        <v>2021</v>
      </c>
      <c r="B1465" s="315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4"/>
        <v>91</v>
      </c>
      <c r="BK1465" s="135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37"/>
        <v>0</v>
      </c>
      <c r="BV1465" s="299">
        <f t="shared" si="438"/>
        <v>1</v>
      </c>
      <c r="BW1465" s="318">
        <v>0</v>
      </c>
      <c r="BX1465" s="297">
        <f t="shared" si="439"/>
        <v>0.43</v>
      </c>
      <c r="BY1465">
        <f t="shared" si="440"/>
        <v>0</v>
      </c>
      <c r="BZ1465" s="303">
        <f t="shared" si="441"/>
        <v>0</v>
      </c>
      <c r="CB1465" s="298">
        <v>0.6</v>
      </c>
      <c r="CC1465" s="298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35">
      <c r="A1466" s="4">
        <v>2021</v>
      </c>
      <c r="B1466" s="315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4"/>
        <v>92</v>
      </c>
      <c r="BK1466" s="135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37"/>
        <v>0</v>
      </c>
      <c r="BV1466" s="299">
        <f t="shared" si="438"/>
        <v>1</v>
      </c>
      <c r="BW1466" s="318">
        <v>0</v>
      </c>
      <c r="BX1466" s="297">
        <f t="shared" si="439"/>
        <v>0.43</v>
      </c>
      <c r="BY1466">
        <f t="shared" si="440"/>
        <v>0</v>
      </c>
      <c r="BZ1466" s="303">
        <f t="shared" si="441"/>
        <v>0</v>
      </c>
      <c r="CB1466" s="298">
        <v>0.6</v>
      </c>
      <c r="CC1466" s="298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35">
      <c r="A1467" s="4">
        <v>2021</v>
      </c>
      <c r="B1467" s="315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4"/>
        <v>93</v>
      </c>
      <c r="BK1467" s="135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37"/>
        <v>0</v>
      </c>
      <c r="BV1467" s="299">
        <f t="shared" si="438"/>
        <v>1</v>
      </c>
      <c r="BW1467" s="318">
        <v>0</v>
      </c>
      <c r="BX1467" s="297">
        <f t="shared" si="439"/>
        <v>0.43</v>
      </c>
      <c r="BY1467">
        <f t="shared" si="440"/>
        <v>0</v>
      </c>
      <c r="BZ1467" s="303">
        <f t="shared" si="441"/>
        <v>0</v>
      </c>
      <c r="CB1467" s="298">
        <v>0.6</v>
      </c>
      <c r="CC1467" s="298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35">
      <c r="A1468" s="4">
        <v>2021</v>
      </c>
      <c r="B1468" s="315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4"/>
        <v>94</v>
      </c>
      <c r="BK1468" s="135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37"/>
        <v>0</v>
      </c>
      <c r="BV1468" s="299">
        <f t="shared" si="438"/>
        <v>1</v>
      </c>
      <c r="BW1468" s="318">
        <v>0</v>
      </c>
      <c r="BX1468" s="297">
        <f t="shared" si="439"/>
        <v>0.43</v>
      </c>
      <c r="BY1468">
        <f t="shared" si="440"/>
        <v>0</v>
      </c>
      <c r="BZ1468" s="303">
        <f t="shared" si="441"/>
        <v>0</v>
      </c>
      <c r="CB1468" s="298">
        <v>0.6</v>
      </c>
      <c r="CC1468" s="298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35">
      <c r="A1469" s="4">
        <v>2021</v>
      </c>
      <c r="B1469" s="315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4"/>
        <v>94</v>
      </c>
      <c r="BK1469" s="135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37"/>
        <v>0</v>
      </c>
      <c r="BV1469" s="299">
        <f t="shared" si="438"/>
        <v>1</v>
      </c>
      <c r="BW1469" s="318">
        <v>0</v>
      </c>
      <c r="BX1469" s="297">
        <f t="shared" si="439"/>
        <v>0.43</v>
      </c>
      <c r="BY1469">
        <f t="shared" si="440"/>
        <v>0</v>
      </c>
      <c r="BZ1469" s="303">
        <f t="shared" si="441"/>
        <v>0</v>
      </c>
      <c r="CB1469" s="298">
        <v>0.6</v>
      </c>
      <c r="CC1469" s="298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35">
      <c r="A1470" s="4">
        <v>2021</v>
      </c>
      <c r="B1470" s="315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4"/>
        <v>30</v>
      </c>
      <c r="BK1470" s="135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37"/>
        <v>1</v>
      </c>
      <c r="BV1470" s="299">
        <f t="shared" si="438"/>
        <v>0</v>
      </c>
      <c r="BW1470" s="318">
        <v>0</v>
      </c>
      <c r="BX1470" s="297">
        <f t="shared" si="439"/>
        <v>0.25</v>
      </c>
      <c r="BY1470">
        <f t="shared" si="440"/>
        <v>0</v>
      </c>
      <c r="BZ1470" s="303">
        <f t="shared" si="441"/>
        <v>0</v>
      </c>
      <c r="CB1470" s="298">
        <v>0.6</v>
      </c>
      <c r="CC1470" s="298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35">
      <c r="A1471" s="4">
        <v>2021</v>
      </c>
      <c r="B1471" s="315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4"/>
        <v>34</v>
      </c>
      <c r="BK1471" s="135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37"/>
        <v>1</v>
      </c>
      <c r="BV1471" s="299">
        <f t="shared" si="438"/>
        <v>0</v>
      </c>
      <c r="BW1471" s="318">
        <v>0</v>
      </c>
      <c r="BX1471" s="297">
        <f t="shared" si="439"/>
        <v>0.25</v>
      </c>
      <c r="BY1471">
        <f t="shared" si="440"/>
        <v>0</v>
      </c>
      <c r="BZ1471" s="303">
        <f t="shared" si="441"/>
        <v>0</v>
      </c>
      <c r="CB1471" s="298">
        <v>0.6</v>
      </c>
      <c r="CC1471" s="298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35">
      <c r="A1472" s="4">
        <v>2021</v>
      </c>
      <c r="B1472" s="315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4"/>
        <v>34</v>
      </c>
      <c r="BK1472" s="135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37"/>
        <v>1</v>
      </c>
      <c r="BV1472" s="299">
        <f t="shared" si="438"/>
        <v>0</v>
      </c>
      <c r="BW1472" s="318">
        <v>0</v>
      </c>
      <c r="BX1472" s="297">
        <f t="shared" si="439"/>
        <v>0.25</v>
      </c>
      <c r="BY1472">
        <f t="shared" si="440"/>
        <v>0</v>
      </c>
      <c r="BZ1472" s="303">
        <f t="shared" si="441"/>
        <v>0</v>
      </c>
      <c r="CB1472" s="298">
        <v>0.6</v>
      </c>
      <c r="CC1472" s="298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35">
      <c r="A1473" s="4">
        <v>2021</v>
      </c>
      <c r="B1473" s="315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4"/>
        <v>37</v>
      </c>
      <c r="BK1473" s="135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37"/>
        <v>1</v>
      </c>
      <c r="BV1473" s="299">
        <f t="shared" si="438"/>
        <v>0</v>
      </c>
      <c r="BW1473" s="318">
        <v>0</v>
      </c>
      <c r="BX1473" s="297">
        <f t="shared" si="439"/>
        <v>0.25</v>
      </c>
      <c r="BY1473">
        <f t="shared" si="440"/>
        <v>0</v>
      </c>
      <c r="BZ1473" s="303">
        <f t="shared" si="441"/>
        <v>0</v>
      </c>
      <c r="CB1473" s="298">
        <v>0.6</v>
      </c>
      <c r="CC1473" s="298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35">
      <c r="A1474" s="4">
        <v>2021</v>
      </c>
      <c r="B1474" s="315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4"/>
        <v>40</v>
      </c>
      <c r="BK1474" s="135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37"/>
        <v>1</v>
      </c>
      <c r="BV1474" s="299">
        <f t="shared" si="438"/>
        <v>0</v>
      </c>
      <c r="BW1474" s="318">
        <v>0</v>
      </c>
      <c r="BX1474" s="297">
        <f t="shared" si="439"/>
        <v>0.25</v>
      </c>
      <c r="BY1474">
        <f t="shared" si="440"/>
        <v>0</v>
      </c>
      <c r="BZ1474" s="303">
        <f t="shared" si="441"/>
        <v>0</v>
      </c>
      <c r="CB1474" s="298">
        <v>0.6</v>
      </c>
      <c r="CC1474" s="298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35">
      <c r="A1475" s="4">
        <v>2021</v>
      </c>
      <c r="B1475" s="315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3">+AC1475</f>
        <v>42</v>
      </c>
      <c r="BK1475" s="135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37"/>
        <v>1</v>
      </c>
      <c r="BV1475" s="299">
        <f t="shared" si="438"/>
        <v>0</v>
      </c>
      <c r="BW1475" s="318">
        <v>0</v>
      </c>
      <c r="BX1475" s="297">
        <f t="shared" si="439"/>
        <v>0.25</v>
      </c>
      <c r="BY1475">
        <f t="shared" si="440"/>
        <v>0</v>
      </c>
      <c r="BZ1475" s="303">
        <f t="shared" si="441"/>
        <v>0</v>
      </c>
      <c r="CB1475" s="298">
        <v>0.6</v>
      </c>
      <c r="CC1475" s="298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35">
      <c r="A1476" s="4">
        <v>2021</v>
      </c>
      <c r="B1476" s="315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3"/>
        <v>42</v>
      </c>
      <c r="BK1476" s="135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6">IF(BT1476="Résineux",0%,100%)</f>
        <v>1</v>
      </c>
      <c r="BV1476" s="299">
        <f t="shared" ref="BV1476:BV1539" si="457">+IF(BT1476="Résineux",100%,0%)</f>
        <v>0</v>
      </c>
      <c r="BW1476" s="318">
        <v>0</v>
      </c>
      <c r="BX1476" s="297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303">
        <f t="shared" ref="BZ1476:BZ1539" si="460">+IF(BJ1476&gt;=31,0,BY1476+BZ1475)</f>
        <v>0</v>
      </c>
      <c r="CB1476" s="298">
        <v>0.6</v>
      </c>
      <c r="CC1476" s="298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35">
      <c r="A1477" s="4">
        <v>2021</v>
      </c>
      <c r="B1477" s="315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3"/>
        <v>45</v>
      </c>
      <c r="BK1477" s="135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6"/>
        <v>1</v>
      </c>
      <c r="BV1477" s="299">
        <f t="shared" si="457"/>
        <v>0</v>
      </c>
      <c r="BW1477" s="318">
        <v>0</v>
      </c>
      <c r="BX1477" s="297">
        <f t="shared" si="458"/>
        <v>0.25</v>
      </c>
      <c r="BY1477">
        <f t="shared" si="459"/>
        <v>0</v>
      </c>
      <c r="BZ1477" s="303">
        <f t="shared" si="460"/>
        <v>0</v>
      </c>
      <c r="CB1477" s="298">
        <v>0.6</v>
      </c>
      <c r="CC1477" s="298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35">
      <c r="A1478" s="4">
        <v>2021</v>
      </c>
      <c r="B1478" s="315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3"/>
        <v>48</v>
      </c>
      <c r="BK1478" s="135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6"/>
        <v>1</v>
      </c>
      <c r="BV1478" s="299">
        <f t="shared" si="457"/>
        <v>0</v>
      </c>
      <c r="BW1478" s="318">
        <v>0</v>
      </c>
      <c r="BX1478" s="297">
        <f t="shared" si="458"/>
        <v>0.25</v>
      </c>
      <c r="BY1478">
        <f t="shared" si="459"/>
        <v>0</v>
      </c>
      <c r="BZ1478" s="303">
        <f t="shared" si="460"/>
        <v>0</v>
      </c>
      <c r="CB1478" s="298">
        <v>0.6</v>
      </c>
      <c r="CC1478" s="298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35">
      <c r="A1479" s="4">
        <v>2021</v>
      </c>
      <c r="B1479" s="315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3"/>
        <v>50</v>
      </c>
      <c r="BK1479" s="135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6"/>
        <v>1</v>
      </c>
      <c r="BV1479" s="299">
        <f t="shared" si="457"/>
        <v>0</v>
      </c>
      <c r="BW1479" s="318">
        <v>0</v>
      </c>
      <c r="BX1479" s="297">
        <f t="shared" si="458"/>
        <v>0.25</v>
      </c>
      <c r="BY1479">
        <f t="shared" si="459"/>
        <v>0</v>
      </c>
      <c r="BZ1479" s="303">
        <f t="shared" si="460"/>
        <v>0</v>
      </c>
      <c r="CB1479" s="298">
        <v>0.6</v>
      </c>
      <c r="CC1479" s="298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35">
      <c r="A1480" s="4">
        <v>2021</v>
      </c>
      <c r="B1480" s="315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3"/>
        <v>50</v>
      </c>
      <c r="BK1480" s="135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6"/>
        <v>1</v>
      </c>
      <c r="BV1480" s="299">
        <f t="shared" si="457"/>
        <v>0</v>
      </c>
      <c r="BW1480" s="318">
        <v>0</v>
      </c>
      <c r="BX1480" s="297">
        <f t="shared" si="458"/>
        <v>0.25</v>
      </c>
      <c r="BY1480">
        <f t="shared" si="459"/>
        <v>0</v>
      </c>
      <c r="BZ1480" s="303">
        <f t="shared" si="460"/>
        <v>0</v>
      </c>
      <c r="CB1480" s="298">
        <v>0.6</v>
      </c>
      <c r="CC1480" s="298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35">
      <c r="A1481" s="4">
        <v>2021</v>
      </c>
      <c r="B1481" s="315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3"/>
        <v>53</v>
      </c>
      <c r="BK1481" s="135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6"/>
        <v>1</v>
      </c>
      <c r="BV1481" s="299">
        <f t="shared" si="457"/>
        <v>0</v>
      </c>
      <c r="BW1481" s="318">
        <v>0</v>
      </c>
      <c r="BX1481" s="297">
        <f t="shared" si="458"/>
        <v>0.25</v>
      </c>
      <c r="BY1481">
        <f t="shared" si="459"/>
        <v>0</v>
      </c>
      <c r="BZ1481" s="303">
        <f t="shared" si="460"/>
        <v>0</v>
      </c>
      <c r="CB1481" s="298">
        <v>0.6</v>
      </c>
      <c r="CC1481" s="298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35">
      <c r="A1482" s="4">
        <v>2021</v>
      </c>
      <c r="B1482" s="315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3"/>
        <v>56</v>
      </c>
      <c r="BK1482" s="135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6"/>
        <v>1</v>
      </c>
      <c r="BV1482" s="299">
        <f t="shared" si="457"/>
        <v>0</v>
      </c>
      <c r="BW1482" s="318">
        <v>0</v>
      </c>
      <c r="BX1482" s="297">
        <f t="shared" si="458"/>
        <v>0.25</v>
      </c>
      <c r="BY1482">
        <f t="shared" si="459"/>
        <v>0</v>
      </c>
      <c r="BZ1482" s="303">
        <f t="shared" si="460"/>
        <v>0</v>
      </c>
      <c r="CB1482" s="298">
        <v>0.6</v>
      </c>
      <c r="CC1482" s="298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35">
      <c r="A1483" s="4">
        <v>2021</v>
      </c>
      <c r="B1483" s="315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3"/>
        <v>58</v>
      </c>
      <c r="BK1483" s="135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6"/>
        <v>1</v>
      </c>
      <c r="BV1483" s="299">
        <f t="shared" si="457"/>
        <v>0</v>
      </c>
      <c r="BW1483" s="318">
        <v>0</v>
      </c>
      <c r="BX1483" s="297">
        <f t="shared" si="458"/>
        <v>0.25</v>
      </c>
      <c r="BY1483">
        <f t="shared" si="459"/>
        <v>0</v>
      </c>
      <c r="BZ1483" s="303">
        <f t="shared" si="460"/>
        <v>0</v>
      </c>
      <c r="CB1483" s="298">
        <v>0.6</v>
      </c>
      <c r="CC1483" s="298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35">
      <c r="A1484" s="4">
        <v>2021</v>
      </c>
      <c r="B1484" s="315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3"/>
        <v>58</v>
      </c>
      <c r="BK1484" s="135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6"/>
        <v>1</v>
      </c>
      <c r="BV1484" s="299">
        <f t="shared" si="457"/>
        <v>0</v>
      </c>
      <c r="BW1484" s="318">
        <v>0</v>
      </c>
      <c r="BX1484" s="297">
        <f t="shared" si="458"/>
        <v>0.25</v>
      </c>
      <c r="BY1484">
        <f t="shared" si="459"/>
        <v>0</v>
      </c>
      <c r="BZ1484" s="303">
        <f t="shared" si="460"/>
        <v>0</v>
      </c>
      <c r="CB1484" s="298">
        <v>0.6</v>
      </c>
      <c r="CC1484" s="298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35">
      <c r="A1485" s="4">
        <v>2021</v>
      </c>
      <c r="B1485" s="315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3"/>
        <v>61</v>
      </c>
      <c r="BK1485" s="135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6"/>
        <v>1</v>
      </c>
      <c r="BV1485" s="299">
        <f t="shared" si="457"/>
        <v>0</v>
      </c>
      <c r="BW1485" s="318">
        <v>0</v>
      </c>
      <c r="BX1485" s="297">
        <f t="shared" si="458"/>
        <v>0.25</v>
      </c>
      <c r="BY1485">
        <f t="shared" si="459"/>
        <v>0</v>
      </c>
      <c r="BZ1485" s="303">
        <f t="shared" si="460"/>
        <v>0</v>
      </c>
      <c r="CB1485" s="298">
        <v>0.6</v>
      </c>
      <c r="CC1485" s="298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35">
      <c r="A1486" s="4">
        <v>2021</v>
      </c>
      <c r="B1486" s="315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3"/>
        <v>64</v>
      </c>
      <c r="BK1486" s="135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6"/>
        <v>1</v>
      </c>
      <c r="BV1486" s="299">
        <f t="shared" si="457"/>
        <v>0</v>
      </c>
      <c r="BW1486" s="318">
        <v>0</v>
      </c>
      <c r="BX1486" s="297">
        <f t="shared" si="458"/>
        <v>0.25</v>
      </c>
      <c r="BY1486">
        <f t="shared" si="459"/>
        <v>0</v>
      </c>
      <c r="BZ1486" s="303">
        <f t="shared" si="460"/>
        <v>0</v>
      </c>
      <c r="CB1486" s="298">
        <v>0.6</v>
      </c>
      <c r="CC1486" s="298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35">
      <c r="A1487" s="4">
        <v>2021</v>
      </c>
      <c r="B1487" s="315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3"/>
        <v>66</v>
      </c>
      <c r="BK1487" s="135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6"/>
        <v>1</v>
      </c>
      <c r="BV1487" s="299">
        <f t="shared" si="457"/>
        <v>0</v>
      </c>
      <c r="BW1487" s="318">
        <v>0</v>
      </c>
      <c r="BX1487" s="297">
        <f t="shared" si="458"/>
        <v>0.25</v>
      </c>
      <c r="BY1487">
        <f t="shared" si="459"/>
        <v>0</v>
      </c>
      <c r="BZ1487" s="303">
        <f t="shared" si="460"/>
        <v>0</v>
      </c>
      <c r="CB1487" s="298">
        <v>0.6</v>
      </c>
      <c r="CC1487" s="298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35">
      <c r="A1488" s="4">
        <v>2021</v>
      </c>
      <c r="B1488" s="315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3"/>
        <v>66</v>
      </c>
      <c r="BK1488" s="135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6"/>
        <v>1</v>
      </c>
      <c r="BV1488" s="299">
        <f t="shared" si="457"/>
        <v>0</v>
      </c>
      <c r="BW1488" s="318">
        <v>0</v>
      </c>
      <c r="BX1488" s="297">
        <f t="shared" si="458"/>
        <v>0.25</v>
      </c>
      <c r="BY1488">
        <f t="shared" si="459"/>
        <v>0</v>
      </c>
      <c r="BZ1488" s="303">
        <f t="shared" si="460"/>
        <v>0</v>
      </c>
      <c r="CB1488" s="298">
        <v>0.6</v>
      </c>
      <c r="CC1488" s="298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35">
      <c r="A1489" s="4">
        <v>2021</v>
      </c>
      <c r="B1489" s="315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3"/>
        <v>69</v>
      </c>
      <c r="BK1489" s="135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6"/>
        <v>1</v>
      </c>
      <c r="BV1489" s="299">
        <f t="shared" si="457"/>
        <v>0</v>
      </c>
      <c r="BW1489" s="318">
        <v>0</v>
      </c>
      <c r="BX1489" s="297">
        <f t="shared" si="458"/>
        <v>0.25</v>
      </c>
      <c r="BY1489">
        <f t="shared" si="459"/>
        <v>0</v>
      </c>
      <c r="BZ1489" s="303">
        <f t="shared" si="460"/>
        <v>0</v>
      </c>
      <c r="CB1489" s="298">
        <v>0.6</v>
      </c>
      <c r="CC1489" s="298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35">
      <c r="A1490" s="4">
        <v>2021</v>
      </c>
      <c r="B1490" s="315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3"/>
        <v>72</v>
      </c>
      <c r="BK1490" s="135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6"/>
        <v>1</v>
      </c>
      <c r="BV1490" s="299">
        <f t="shared" si="457"/>
        <v>0</v>
      </c>
      <c r="BW1490" s="318">
        <v>0</v>
      </c>
      <c r="BX1490" s="297">
        <f t="shared" si="458"/>
        <v>0.25</v>
      </c>
      <c r="BY1490">
        <f t="shared" si="459"/>
        <v>0</v>
      </c>
      <c r="BZ1490" s="303">
        <f t="shared" si="460"/>
        <v>0</v>
      </c>
      <c r="CB1490" s="298">
        <v>0.6</v>
      </c>
      <c r="CC1490" s="298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35">
      <c r="A1491" s="4">
        <v>2021</v>
      </c>
      <c r="B1491" s="315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3"/>
        <v>74</v>
      </c>
      <c r="BK1491" s="135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6"/>
        <v>1</v>
      </c>
      <c r="BV1491" s="299">
        <f t="shared" si="457"/>
        <v>0</v>
      </c>
      <c r="BW1491" s="318">
        <v>0</v>
      </c>
      <c r="BX1491" s="297">
        <f t="shared" si="458"/>
        <v>0.25</v>
      </c>
      <c r="BY1491">
        <f t="shared" si="459"/>
        <v>0</v>
      </c>
      <c r="BZ1491" s="303">
        <f t="shared" si="460"/>
        <v>0</v>
      </c>
      <c r="CB1491" s="298">
        <v>0.6</v>
      </c>
      <c r="CC1491" s="298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35">
      <c r="A1492" s="4">
        <v>2021</v>
      </c>
      <c r="B1492" s="315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3"/>
        <v>74</v>
      </c>
      <c r="BK1492" s="135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6"/>
        <v>1</v>
      </c>
      <c r="BV1492" s="299">
        <f t="shared" si="457"/>
        <v>0</v>
      </c>
      <c r="BW1492" s="318">
        <v>0</v>
      </c>
      <c r="BX1492" s="297">
        <f t="shared" si="458"/>
        <v>0.25</v>
      </c>
      <c r="BY1492">
        <f t="shared" si="459"/>
        <v>0</v>
      </c>
      <c r="BZ1492" s="303">
        <f t="shared" si="460"/>
        <v>0</v>
      </c>
      <c r="CB1492" s="298">
        <v>0.6</v>
      </c>
      <c r="CC1492" s="298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35">
      <c r="A1493" s="4">
        <v>2021</v>
      </c>
      <c r="B1493" s="315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3"/>
        <v>77</v>
      </c>
      <c r="BK1493" s="135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6"/>
        <v>1</v>
      </c>
      <c r="BV1493" s="299">
        <f t="shared" si="457"/>
        <v>0</v>
      </c>
      <c r="BW1493" s="318">
        <v>0</v>
      </c>
      <c r="BX1493" s="297">
        <f t="shared" si="458"/>
        <v>0.25</v>
      </c>
      <c r="BY1493">
        <f t="shared" si="459"/>
        <v>0</v>
      </c>
      <c r="BZ1493" s="303">
        <f t="shared" si="460"/>
        <v>0</v>
      </c>
      <c r="CB1493" s="298">
        <v>0.6</v>
      </c>
      <c r="CC1493" s="298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35">
      <c r="A1494" s="4">
        <v>2021</v>
      </c>
      <c r="B1494" s="315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3"/>
        <v>80</v>
      </c>
      <c r="BK1494" s="135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6"/>
        <v>1</v>
      </c>
      <c r="BV1494" s="299">
        <f t="shared" si="457"/>
        <v>0</v>
      </c>
      <c r="BW1494" s="318">
        <v>0</v>
      </c>
      <c r="BX1494" s="297">
        <f t="shared" si="458"/>
        <v>0.25</v>
      </c>
      <c r="BY1494">
        <f t="shared" si="459"/>
        <v>0</v>
      </c>
      <c r="BZ1494" s="303">
        <f t="shared" si="460"/>
        <v>0</v>
      </c>
      <c r="CB1494" s="298">
        <v>0.6</v>
      </c>
      <c r="CC1494" s="298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35">
      <c r="A1495" s="4">
        <v>2021</v>
      </c>
      <c r="B1495" s="315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3"/>
        <v>82</v>
      </c>
      <c r="BK1495" s="135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6"/>
        <v>1</v>
      </c>
      <c r="BV1495" s="299">
        <f t="shared" si="457"/>
        <v>0</v>
      </c>
      <c r="BW1495" s="318">
        <v>0</v>
      </c>
      <c r="BX1495" s="297">
        <f t="shared" si="458"/>
        <v>0.25</v>
      </c>
      <c r="BY1495">
        <f t="shared" si="459"/>
        <v>0</v>
      </c>
      <c r="BZ1495" s="303">
        <f t="shared" si="460"/>
        <v>0</v>
      </c>
      <c r="CB1495" s="298">
        <v>0.6</v>
      </c>
      <c r="CC1495" s="298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35">
      <c r="A1496" s="4">
        <v>2021</v>
      </c>
      <c r="B1496" s="315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3"/>
        <v>82</v>
      </c>
      <c r="BK1496" s="135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6"/>
        <v>1</v>
      </c>
      <c r="BV1496" s="299">
        <f t="shared" si="457"/>
        <v>0</v>
      </c>
      <c r="BW1496" s="318">
        <v>0</v>
      </c>
      <c r="BX1496" s="297">
        <f t="shared" si="458"/>
        <v>0.25</v>
      </c>
      <c r="BY1496">
        <f t="shared" si="459"/>
        <v>0</v>
      </c>
      <c r="BZ1496" s="303">
        <f t="shared" si="460"/>
        <v>0</v>
      </c>
      <c r="CB1496" s="298">
        <v>0.6</v>
      </c>
      <c r="CC1496" s="298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35">
      <c r="A1497" s="4">
        <v>2021</v>
      </c>
      <c r="B1497" s="315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3"/>
        <v>85</v>
      </c>
      <c r="BK1497" s="135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6"/>
        <v>1</v>
      </c>
      <c r="BV1497" s="299">
        <f t="shared" si="457"/>
        <v>0</v>
      </c>
      <c r="BW1497" s="318">
        <v>0</v>
      </c>
      <c r="BX1497" s="297">
        <f t="shared" si="458"/>
        <v>0.25</v>
      </c>
      <c r="BY1497">
        <f t="shared" si="459"/>
        <v>0</v>
      </c>
      <c r="BZ1497" s="303">
        <f t="shared" si="460"/>
        <v>0</v>
      </c>
      <c r="CB1497" s="298">
        <v>0.6</v>
      </c>
      <c r="CC1497" s="298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35">
      <c r="A1498" s="4">
        <v>2021</v>
      </c>
      <c r="B1498" s="315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3"/>
        <v>88</v>
      </c>
      <c r="BK1498" s="135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6"/>
        <v>1</v>
      </c>
      <c r="BV1498" s="299">
        <f t="shared" si="457"/>
        <v>0</v>
      </c>
      <c r="BW1498" s="318">
        <v>0</v>
      </c>
      <c r="BX1498" s="297">
        <f t="shared" si="458"/>
        <v>0.25</v>
      </c>
      <c r="BY1498">
        <f t="shared" si="459"/>
        <v>0</v>
      </c>
      <c r="BZ1498" s="303">
        <f t="shared" si="460"/>
        <v>0</v>
      </c>
      <c r="CB1498" s="298">
        <v>0.6</v>
      </c>
      <c r="CC1498" s="298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35">
      <c r="A1499" s="4">
        <v>2021</v>
      </c>
      <c r="B1499" s="315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3"/>
        <v>90</v>
      </c>
      <c r="BK1499" s="135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6"/>
        <v>1</v>
      </c>
      <c r="BV1499" s="299">
        <f t="shared" si="457"/>
        <v>0</v>
      </c>
      <c r="BW1499" s="318">
        <v>0</v>
      </c>
      <c r="BX1499" s="297">
        <f t="shared" si="458"/>
        <v>0.25</v>
      </c>
      <c r="BY1499">
        <f t="shared" si="459"/>
        <v>0</v>
      </c>
      <c r="BZ1499" s="303">
        <f t="shared" si="460"/>
        <v>0</v>
      </c>
      <c r="CB1499" s="298">
        <v>0.6</v>
      </c>
      <c r="CC1499" s="298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35">
      <c r="A1500" s="4">
        <v>2021</v>
      </c>
      <c r="B1500" s="315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3"/>
        <v>90</v>
      </c>
      <c r="BK1500" s="135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6"/>
        <v>1</v>
      </c>
      <c r="BV1500" s="299">
        <f t="shared" si="457"/>
        <v>0</v>
      </c>
      <c r="BW1500" s="318">
        <v>0</v>
      </c>
      <c r="BX1500" s="297">
        <f t="shared" si="458"/>
        <v>0.25</v>
      </c>
      <c r="BY1500">
        <f t="shared" si="459"/>
        <v>0</v>
      </c>
      <c r="BZ1500" s="303">
        <f t="shared" si="460"/>
        <v>0</v>
      </c>
      <c r="CB1500" s="298">
        <v>0.6</v>
      </c>
      <c r="CC1500" s="298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35">
      <c r="A1501" s="4">
        <v>2021</v>
      </c>
      <c r="B1501" s="315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3"/>
        <v>93</v>
      </c>
      <c r="BK1501" s="135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6"/>
        <v>1</v>
      </c>
      <c r="BV1501" s="299">
        <f t="shared" si="457"/>
        <v>0</v>
      </c>
      <c r="BW1501" s="318">
        <v>0</v>
      </c>
      <c r="BX1501" s="297">
        <f t="shared" si="458"/>
        <v>0.25</v>
      </c>
      <c r="BY1501">
        <f t="shared" si="459"/>
        <v>0</v>
      </c>
      <c r="BZ1501" s="303">
        <f t="shared" si="460"/>
        <v>0</v>
      </c>
      <c r="CB1501" s="298">
        <v>0.6</v>
      </c>
      <c r="CC1501" s="298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35">
      <c r="A1502" s="4">
        <v>2021</v>
      </c>
      <c r="B1502" s="315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3"/>
        <v>96</v>
      </c>
      <c r="BK1502" s="135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6"/>
        <v>1</v>
      </c>
      <c r="BV1502" s="299">
        <f t="shared" si="457"/>
        <v>0</v>
      </c>
      <c r="BW1502" s="318">
        <v>0</v>
      </c>
      <c r="BX1502" s="297">
        <f t="shared" si="458"/>
        <v>0.25</v>
      </c>
      <c r="BY1502">
        <f t="shared" si="459"/>
        <v>0</v>
      </c>
      <c r="BZ1502" s="303">
        <f t="shared" si="460"/>
        <v>0</v>
      </c>
      <c r="CB1502" s="298">
        <v>0.6</v>
      </c>
      <c r="CC1502" s="298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35">
      <c r="A1503" s="4">
        <v>2021</v>
      </c>
      <c r="B1503" s="315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3"/>
        <v>100</v>
      </c>
      <c r="BK1503" s="135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6"/>
        <v>1</v>
      </c>
      <c r="BV1503" s="299">
        <f t="shared" si="457"/>
        <v>0</v>
      </c>
      <c r="BW1503" s="318">
        <v>0</v>
      </c>
      <c r="BX1503" s="297">
        <f t="shared" si="458"/>
        <v>0.25</v>
      </c>
      <c r="BY1503">
        <f t="shared" si="459"/>
        <v>0</v>
      </c>
      <c r="BZ1503" s="303">
        <f t="shared" si="460"/>
        <v>0</v>
      </c>
      <c r="CB1503" s="298">
        <v>0.6</v>
      </c>
      <c r="CC1503" s="298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35">
      <c r="A1504" s="4">
        <v>2021</v>
      </c>
      <c r="B1504" s="315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3"/>
        <v>100</v>
      </c>
      <c r="BK1504" s="135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6"/>
        <v>1</v>
      </c>
      <c r="BV1504" s="299">
        <f t="shared" si="457"/>
        <v>0</v>
      </c>
      <c r="BW1504" s="318">
        <v>0</v>
      </c>
      <c r="BX1504" s="297">
        <f t="shared" si="458"/>
        <v>0.25</v>
      </c>
      <c r="BY1504">
        <f t="shared" si="459"/>
        <v>0</v>
      </c>
      <c r="BZ1504" s="303">
        <f t="shared" si="460"/>
        <v>0</v>
      </c>
      <c r="CB1504" s="298">
        <v>0.6</v>
      </c>
      <c r="CC1504" s="298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35">
      <c r="A1505" s="4">
        <v>2021</v>
      </c>
      <c r="B1505" s="315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3"/>
        <v>103</v>
      </c>
      <c r="BK1505" s="135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6"/>
        <v>1</v>
      </c>
      <c r="BV1505" s="299">
        <f t="shared" si="457"/>
        <v>0</v>
      </c>
      <c r="BW1505" s="318">
        <v>0</v>
      </c>
      <c r="BX1505" s="297">
        <f t="shared" si="458"/>
        <v>0.25</v>
      </c>
      <c r="BY1505">
        <f t="shared" si="459"/>
        <v>0</v>
      </c>
      <c r="BZ1505" s="303">
        <f t="shared" si="460"/>
        <v>0</v>
      </c>
      <c r="CB1505" s="298">
        <v>0.6</v>
      </c>
      <c r="CC1505" s="298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35">
      <c r="A1506" s="4">
        <v>2021</v>
      </c>
      <c r="B1506" s="315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3"/>
        <v>106</v>
      </c>
      <c r="BK1506" s="135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6"/>
        <v>1</v>
      </c>
      <c r="BV1506" s="299">
        <f t="shared" si="457"/>
        <v>0</v>
      </c>
      <c r="BW1506" s="318">
        <v>0</v>
      </c>
      <c r="BX1506" s="297">
        <f t="shared" si="458"/>
        <v>0.25</v>
      </c>
      <c r="BY1506">
        <f t="shared" si="459"/>
        <v>0</v>
      </c>
      <c r="BZ1506" s="303">
        <f t="shared" si="460"/>
        <v>0</v>
      </c>
      <c r="CB1506" s="298">
        <v>0.6</v>
      </c>
      <c r="CC1506" s="298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35">
      <c r="A1507" s="4">
        <v>2021</v>
      </c>
      <c r="B1507" s="315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3"/>
        <v>110</v>
      </c>
      <c r="BK1507" s="135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6"/>
        <v>1</v>
      </c>
      <c r="BV1507" s="299">
        <f t="shared" si="457"/>
        <v>0</v>
      </c>
      <c r="BW1507" s="318">
        <v>0</v>
      </c>
      <c r="BX1507" s="297">
        <f t="shared" si="458"/>
        <v>0.25</v>
      </c>
      <c r="BY1507">
        <f t="shared" si="459"/>
        <v>0</v>
      </c>
      <c r="BZ1507" s="303">
        <f t="shared" si="460"/>
        <v>0</v>
      </c>
      <c r="CB1507" s="298">
        <v>0.6</v>
      </c>
      <c r="CC1507" s="298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35">
      <c r="A1508" s="4">
        <v>2021</v>
      </c>
      <c r="B1508" s="315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3"/>
        <v>110</v>
      </c>
      <c r="BK1508" s="135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6"/>
        <v>1</v>
      </c>
      <c r="BV1508" s="299">
        <f t="shared" si="457"/>
        <v>0</v>
      </c>
      <c r="BW1508" s="318">
        <v>0</v>
      </c>
      <c r="BX1508" s="297">
        <f t="shared" si="458"/>
        <v>0.25</v>
      </c>
      <c r="BY1508">
        <f t="shared" si="459"/>
        <v>0</v>
      </c>
      <c r="BZ1508" s="303">
        <f t="shared" si="460"/>
        <v>0</v>
      </c>
      <c r="CB1508" s="298">
        <v>0.6</v>
      </c>
      <c r="CC1508" s="298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35">
      <c r="A1509" s="4">
        <v>2021</v>
      </c>
      <c r="B1509" s="315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3"/>
        <v>113</v>
      </c>
      <c r="BK1509" s="135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6"/>
        <v>1</v>
      </c>
      <c r="BV1509" s="299">
        <f t="shared" si="457"/>
        <v>0</v>
      </c>
      <c r="BW1509" s="318">
        <v>0</v>
      </c>
      <c r="BX1509" s="297">
        <f t="shared" si="458"/>
        <v>0.25</v>
      </c>
      <c r="BY1509">
        <f t="shared" si="459"/>
        <v>0</v>
      </c>
      <c r="BZ1509" s="303">
        <f t="shared" si="460"/>
        <v>0</v>
      </c>
      <c r="CB1509" s="298">
        <v>0.6</v>
      </c>
      <c r="CC1509" s="298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35">
      <c r="A1510" s="4">
        <v>2021</v>
      </c>
      <c r="B1510" s="315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3"/>
        <v>116</v>
      </c>
      <c r="BK1510" s="135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6"/>
        <v>1</v>
      </c>
      <c r="BV1510" s="299">
        <f t="shared" si="457"/>
        <v>0</v>
      </c>
      <c r="BW1510" s="318">
        <v>0</v>
      </c>
      <c r="BX1510" s="297">
        <f t="shared" si="458"/>
        <v>0.25</v>
      </c>
      <c r="BY1510">
        <f t="shared" si="459"/>
        <v>0</v>
      </c>
      <c r="BZ1510" s="303">
        <f t="shared" si="460"/>
        <v>0</v>
      </c>
      <c r="CB1510" s="298">
        <v>0.6</v>
      </c>
      <c r="CC1510" s="298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35">
      <c r="A1511" s="4">
        <v>2021</v>
      </c>
      <c r="B1511" s="315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3"/>
        <v>120</v>
      </c>
      <c r="BK1511" s="135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6"/>
        <v>1</v>
      </c>
      <c r="BV1511" s="299">
        <f t="shared" si="457"/>
        <v>0</v>
      </c>
      <c r="BW1511" s="318">
        <v>0</v>
      </c>
      <c r="BX1511" s="297">
        <f t="shared" si="458"/>
        <v>0.25</v>
      </c>
      <c r="BY1511">
        <f t="shared" si="459"/>
        <v>0</v>
      </c>
      <c r="BZ1511" s="303">
        <f t="shared" si="460"/>
        <v>0</v>
      </c>
      <c r="CB1511" s="298">
        <v>0.6</v>
      </c>
      <c r="CC1511" s="298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35">
      <c r="A1512" s="4">
        <v>2021</v>
      </c>
      <c r="B1512" s="315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3"/>
        <v>120</v>
      </c>
      <c r="BK1512" s="135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6"/>
        <v>1</v>
      </c>
      <c r="BV1512" s="299">
        <f t="shared" si="457"/>
        <v>0</v>
      </c>
      <c r="BW1512" s="318">
        <v>0</v>
      </c>
      <c r="BX1512" s="297">
        <f t="shared" si="458"/>
        <v>0.25</v>
      </c>
      <c r="BY1512">
        <f t="shared" si="459"/>
        <v>0</v>
      </c>
      <c r="BZ1512" s="303">
        <f t="shared" si="460"/>
        <v>0</v>
      </c>
      <c r="CB1512" s="298">
        <v>0.6</v>
      </c>
      <c r="CC1512" s="298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35">
      <c r="A1513" s="4">
        <v>2021</v>
      </c>
      <c r="B1513" s="315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3"/>
        <v>123</v>
      </c>
      <c r="BK1513" s="135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6"/>
        <v>1</v>
      </c>
      <c r="BV1513" s="299">
        <f t="shared" si="457"/>
        <v>0</v>
      </c>
      <c r="BW1513" s="318">
        <v>0</v>
      </c>
      <c r="BX1513" s="297">
        <f t="shared" si="458"/>
        <v>0.25</v>
      </c>
      <c r="BY1513">
        <f t="shared" si="459"/>
        <v>0</v>
      </c>
      <c r="BZ1513" s="303">
        <f t="shared" si="460"/>
        <v>0</v>
      </c>
      <c r="CB1513" s="298">
        <v>0.6</v>
      </c>
      <c r="CC1513" s="298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35">
      <c r="A1514" s="4">
        <v>2021</v>
      </c>
      <c r="B1514" s="315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3"/>
        <v>126</v>
      </c>
      <c r="BK1514" s="135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6"/>
        <v>1</v>
      </c>
      <c r="BV1514" s="299">
        <f t="shared" si="457"/>
        <v>0</v>
      </c>
      <c r="BW1514" s="318">
        <v>0</v>
      </c>
      <c r="BX1514" s="297">
        <f t="shared" si="458"/>
        <v>0.25</v>
      </c>
      <c r="BY1514">
        <f t="shared" si="459"/>
        <v>0</v>
      </c>
      <c r="BZ1514" s="303">
        <f t="shared" si="460"/>
        <v>0</v>
      </c>
      <c r="CB1514" s="298">
        <v>0.6</v>
      </c>
      <c r="CC1514" s="298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35">
      <c r="A1515" s="4">
        <v>2021</v>
      </c>
      <c r="B1515" s="315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3"/>
        <v>130</v>
      </c>
      <c r="BK1515" s="135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6"/>
        <v>1</v>
      </c>
      <c r="BV1515" s="299">
        <f t="shared" si="457"/>
        <v>0</v>
      </c>
      <c r="BW1515" s="318">
        <v>0</v>
      </c>
      <c r="BX1515" s="297">
        <f t="shared" si="458"/>
        <v>0.25</v>
      </c>
      <c r="BY1515">
        <f t="shared" si="459"/>
        <v>0</v>
      </c>
      <c r="BZ1515" s="303">
        <f t="shared" si="460"/>
        <v>0</v>
      </c>
      <c r="CB1515" s="298">
        <v>0.6</v>
      </c>
      <c r="CC1515" s="298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35">
      <c r="A1516" s="4">
        <v>2021</v>
      </c>
      <c r="B1516" s="315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3"/>
        <v>130</v>
      </c>
      <c r="BK1516" s="135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6"/>
        <v>1</v>
      </c>
      <c r="BV1516" s="299">
        <f t="shared" si="457"/>
        <v>0</v>
      </c>
      <c r="BW1516" s="318">
        <v>0</v>
      </c>
      <c r="BX1516" s="297">
        <f t="shared" si="458"/>
        <v>0.25</v>
      </c>
      <c r="BY1516">
        <f t="shared" si="459"/>
        <v>0</v>
      </c>
      <c r="BZ1516" s="303">
        <f t="shared" si="460"/>
        <v>0</v>
      </c>
      <c r="CB1516" s="298">
        <v>0.6</v>
      </c>
      <c r="CC1516" s="298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35">
      <c r="A1517" s="4">
        <v>2021</v>
      </c>
      <c r="B1517" s="315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3"/>
        <v>133</v>
      </c>
      <c r="BK1517" s="135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6"/>
        <v>1</v>
      </c>
      <c r="BV1517" s="299">
        <f t="shared" si="457"/>
        <v>0</v>
      </c>
      <c r="BW1517" s="318">
        <v>0</v>
      </c>
      <c r="BX1517" s="297">
        <f t="shared" si="458"/>
        <v>0.25</v>
      </c>
      <c r="BY1517">
        <f t="shared" si="459"/>
        <v>0</v>
      </c>
      <c r="BZ1517" s="303">
        <f t="shared" si="460"/>
        <v>0</v>
      </c>
      <c r="CB1517" s="298">
        <v>0.6</v>
      </c>
      <c r="CC1517" s="298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35">
      <c r="A1518" s="4">
        <v>2021</v>
      </c>
      <c r="B1518" s="315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3"/>
        <v>136</v>
      </c>
      <c r="BK1518" s="135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6"/>
        <v>1</v>
      </c>
      <c r="BV1518" s="299">
        <f t="shared" si="457"/>
        <v>0</v>
      </c>
      <c r="BW1518" s="318">
        <v>0</v>
      </c>
      <c r="BX1518" s="297">
        <f t="shared" si="458"/>
        <v>0.25</v>
      </c>
      <c r="BY1518">
        <f t="shared" si="459"/>
        <v>0</v>
      </c>
      <c r="BZ1518" s="303">
        <f t="shared" si="460"/>
        <v>0</v>
      </c>
      <c r="CB1518" s="298">
        <v>0.6</v>
      </c>
      <c r="CC1518" s="298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35">
      <c r="A1519" s="4">
        <v>2021</v>
      </c>
      <c r="B1519" s="315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3"/>
        <v>140</v>
      </c>
      <c r="BK1519" s="135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6"/>
        <v>1</v>
      </c>
      <c r="BV1519" s="299">
        <f t="shared" si="457"/>
        <v>0</v>
      </c>
      <c r="BW1519" s="318">
        <v>0</v>
      </c>
      <c r="BX1519" s="297">
        <f t="shared" si="458"/>
        <v>0.25</v>
      </c>
      <c r="BY1519">
        <f t="shared" si="459"/>
        <v>0</v>
      </c>
      <c r="BZ1519" s="303">
        <f t="shared" si="460"/>
        <v>0</v>
      </c>
      <c r="CB1519" s="298">
        <v>0.6</v>
      </c>
      <c r="CC1519" s="298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35">
      <c r="A1520" s="4">
        <v>2021</v>
      </c>
      <c r="B1520" s="315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3"/>
        <v>140</v>
      </c>
      <c r="BK1520" s="135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6"/>
        <v>1</v>
      </c>
      <c r="BV1520" s="299">
        <f t="shared" si="457"/>
        <v>0</v>
      </c>
      <c r="BW1520" s="318">
        <v>0</v>
      </c>
      <c r="BX1520" s="297">
        <f t="shared" si="458"/>
        <v>0.25</v>
      </c>
      <c r="BY1520">
        <f t="shared" si="459"/>
        <v>0</v>
      </c>
      <c r="BZ1520" s="303">
        <f t="shared" si="460"/>
        <v>0</v>
      </c>
      <c r="CB1520" s="298">
        <v>0.6</v>
      </c>
      <c r="CC1520" s="298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35">
      <c r="A1521" s="4">
        <v>2021</v>
      </c>
      <c r="B1521" s="315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3"/>
        <v>143</v>
      </c>
      <c r="BK1521" s="135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6"/>
        <v>1</v>
      </c>
      <c r="BV1521" s="299">
        <f t="shared" si="457"/>
        <v>0</v>
      </c>
      <c r="BW1521" s="318">
        <v>0</v>
      </c>
      <c r="BX1521" s="297">
        <f t="shared" si="458"/>
        <v>0.25</v>
      </c>
      <c r="BY1521">
        <f t="shared" si="459"/>
        <v>0</v>
      </c>
      <c r="BZ1521" s="303">
        <f t="shared" si="460"/>
        <v>0</v>
      </c>
      <c r="CB1521" s="298">
        <v>0.6</v>
      </c>
      <c r="CC1521" s="298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35">
      <c r="A1522" s="4">
        <v>2021</v>
      </c>
      <c r="B1522" s="315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3"/>
        <v>146</v>
      </c>
      <c r="BK1522" s="135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6"/>
        <v>1</v>
      </c>
      <c r="BV1522" s="299">
        <f t="shared" si="457"/>
        <v>0</v>
      </c>
      <c r="BW1522" s="318">
        <v>0</v>
      </c>
      <c r="BX1522" s="297">
        <f t="shared" si="458"/>
        <v>0.25</v>
      </c>
      <c r="BY1522">
        <f t="shared" si="459"/>
        <v>0</v>
      </c>
      <c r="BZ1522" s="303">
        <f t="shared" si="460"/>
        <v>0</v>
      </c>
      <c r="CB1522" s="298">
        <v>0.6</v>
      </c>
      <c r="CC1522" s="298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35">
      <c r="A1523" s="4">
        <v>2021</v>
      </c>
      <c r="B1523" s="315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3"/>
        <v>150</v>
      </c>
      <c r="BK1523" s="135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6"/>
        <v>1</v>
      </c>
      <c r="BV1523" s="299">
        <f t="shared" si="457"/>
        <v>0</v>
      </c>
      <c r="BW1523" s="318">
        <v>0</v>
      </c>
      <c r="BX1523" s="297">
        <f t="shared" si="458"/>
        <v>0.25</v>
      </c>
      <c r="BY1523">
        <f t="shared" si="459"/>
        <v>0</v>
      </c>
      <c r="BZ1523" s="303">
        <f t="shared" si="460"/>
        <v>0</v>
      </c>
      <c r="CB1523" s="298">
        <v>0.6</v>
      </c>
      <c r="CC1523" s="298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35">
      <c r="A1524" s="4">
        <v>2021</v>
      </c>
      <c r="B1524" s="315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3"/>
        <v>150</v>
      </c>
      <c r="BK1524" s="135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6"/>
        <v>1</v>
      </c>
      <c r="BV1524" s="299">
        <f t="shared" si="457"/>
        <v>0</v>
      </c>
      <c r="BW1524" s="318">
        <v>0</v>
      </c>
      <c r="BX1524" s="297">
        <f t="shared" si="458"/>
        <v>0.25</v>
      </c>
      <c r="BY1524">
        <f t="shared" si="459"/>
        <v>0</v>
      </c>
      <c r="BZ1524" s="303">
        <f t="shared" si="460"/>
        <v>0</v>
      </c>
      <c r="CB1524" s="298">
        <v>0.6</v>
      </c>
      <c r="CC1524" s="298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35">
      <c r="A1525" s="4">
        <v>2021</v>
      </c>
      <c r="B1525" s="315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3"/>
        <v>153</v>
      </c>
      <c r="BK1525" s="135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6"/>
        <v>1</v>
      </c>
      <c r="BV1525" s="299">
        <f t="shared" si="457"/>
        <v>0</v>
      </c>
      <c r="BW1525" s="318">
        <v>0</v>
      </c>
      <c r="BX1525" s="297">
        <f t="shared" si="458"/>
        <v>0.25</v>
      </c>
      <c r="BY1525">
        <f t="shared" si="459"/>
        <v>0</v>
      </c>
      <c r="BZ1525" s="303">
        <f t="shared" si="460"/>
        <v>0</v>
      </c>
      <c r="CB1525" s="298">
        <v>0.6</v>
      </c>
      <c r="CC1525" s="298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35">
      <c r="A1526" s="4">
        <v>2021</v>
      </c>
      <c r="B1526" s="315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3"/>
        <v>153</v>
      </c>
      <c r="BK1526" s="135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6"/>
        <v>1</v>
      </c>
      <c r="BV1526" s="299">
        <f t="shared" si="457"/>
        <v>0</v>
      </c>
      <c r="BW1526" s="318">
        <v>0</v>
      </c>
      <c r="BX1526" s="297">
        <f t="shared" si="458"/>
        <v>0.25</v>
      </c>
      <c r="BY1526">
        <f t="shared" si="459"/>
        <v>0</v>
      </c>
      <c r="BZ1526" s="303">
        <f t="shared" si="460"/>
        <v>0</v>
      </c>
      <c r="CB1526" s="298">
        <v>0.6</v>
      </c>
      <c r="CC1526" s="298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35">
      <c r="A1527" s="4">
        <v>2021</v>
      </c>
      <c r="B1527" s="315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3"/>
        <v>156</v>
      </c>
      <c r="BK1527" s="135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6"/>
        <v>1</v>
      </c>
      <c r="BV1527" s="299">
        <f t="shared" si="457"/>
        <v>0</v>
      </c>
      <c r="BW1527" s="318">
        <v>0</v>
      </c>
      <c r="BX1527" s="297">
        <f t="shared" si="458"/>
        <v>0.25</v>
      </c>
      <c r="BY1527">
        <f t="shared" si="459"/>
        <v>0</v>
      </c>
      <c r="BZ1527" s="303">
        <f t="shared" si="460"/>
        <v>0</v>
      </c>
      <c r="CB1527" s="298">
        <v>0.6</v>
      </c>
      <c r="CC1527" s="298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35">
      <c r="A1528" s="4">
        <v>2021</v>
      </c>
      <c r="B1528" s="315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3"/>
        <v>156</v>
      </c>
      <c r="BK1528" s="135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6"/>
        <v>1</v>
      </c>
      <c r="BV1528" s="299">
        <f t="shared" si="457"/>
        <v>0</v>
      </c>
      <c r="BW1528" s="318">
        <v>0</v>
      </c>
      <c r="BX1528" s="297">
        <f t="shared" si="458"/>
        <v>0.25</v>
      </c>
      <c r="BY1528">
        <f t="shared" si="459"/>
        <v>0</v>
      </c>
      <c r="BZ1528" s="303">
        <f t="shared" si="460"/>
        <v>0</v>
      </c>
      <c r="CB1528" s="298">
        <v>0.6</v>
      </c>
      <c r="CC1528" s="298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35">
      <c r="A1529" s="4">
        <v>2021</v>
      </c>
      <c r="B1529" s="315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3"/>
        <v>159</v>
      </c>
      <c r="BK1529" s="135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6"/>
        <v>1</v>
      </c>
      <c r="BV1529" s="299">
        <f t="shared" si="457"/>
        <v>0</v>
      </c>
      <c r="BW1529" s="318">
        <v>0</v>
      </c>
      <c r="BX1529" s="297">
        <f t="shared" si="458"/>
        <v>0.25</v>
      </c>
      <c r="BY1529">
        <f t="shared" si="459"/>
        <v>0</v>
      </c>
      <c r="BZ1529" s="303">
        <f t="shared" si="460"/>
        <v>0</v>
      </c>
      <c r="CB1529" s="298">
        <v>0.6</v>
      </c>
      <c r="CC1529" s="298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35">
      <c r="A1530" s="4">
        <v>2021</v>
      </c>
      <c r="B1530" s="315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3"/>
        <v>159</v>
      </c>
      <c r="BK1530" s="135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6"/>
        <v>1</v>
      </c>
      <c r="BV1530" s="299">
        <f t="shared" si="457"/>
        <v>0</v>
      </c>
      <c r="BW1530" s="318">
        <v>0</v>
      </c>
      <c r="BX1530" s="297">
        <f t="shared" si="458"/>
        <v>0.25</v>
      </c>
      <c r="BY1530">
        <f t="shared" si="459"/>
        <v>0</v>
      </c>
      <c r="BZ1530" s="303">
        <f t="shared" si="460"/>
        <v>0</v>
      </c>
      <c r="CB1530" s="298">
        <v>0.6</v>
      </c>
      <c r="CC1530" s="298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35">
      <c r="A1531" s="4">
        <v>2021</v>
      </c>
      <c r="B1531" s="315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3"/>
        <v>30</v>
      </c>
      <c r="BK1531" s="135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6"/>
        <v>1</v>
      </c>
      <c r="BV1531" s="299">
        <f t="shared" si="457"/>
        <v>0</v>
      </c>
      <c r="BW1531" s="318">
        <v>0</v>
      </c>
      <c r="BX1531" s="297">
        <f t="shared" si="458"/>
        <v>0.25</v>
      </c>
      <c r="BY1531">
        <f t="shared" si="459"/>
        <v>0</v>
      </c>
      <c r="BZ1531" s="303">
        <f t="shared" si="460"/>
        <v>0</v>
      </c>
      <c r="CB1531" s="298">
        <v>0.6</v>
      </c>
      <c r="CC1531" s="298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35">
      <c r="A1532" s="4">
        <v>2021</v>
      </c>
      <c r="B1532" s="315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3"/>
        <v>42</v>
      </c>
      <c r="BK1532" s="135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6"/>
        <v>1</v>
      </c>
      <c r="BV1532" s="299">
        <f t="shared" si="457"/>
        <v>0</v>
      </c>
      <c r="BW1532" s="318">
        <v>0</v>
      </c>
      <c r="BX1532" s="297">
        <f t="shared" si="458"/>
        <v>0.25</v>
      </c>
      <c r="BY1532">
        <f t="shared" si="459"/>
        <v>0</v>
      </c>
      <c r="BZ1532" s="303">
        <f t="shared" si="460"/>
        <v>0</v>
      </c>
      <c r="CB1532" s="298">
        <v>0.6</v>
      </c>
      <c r="CC1532" s="298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35">
      <c r="A1533" s="4">
        <v>2021</v>
      </c>
      <c r="B1533" s="315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3"/>
        <v>42</v>
      </c>
      <c r="BK1533" s="135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6"/>
        <v>1</v>
      </c>
      <c r="BV1533" s="299">
        <f t="shared" si="457"/>
        <v>0</v>
      </c>
      <c r="BW1533" s="318">
        <v>0</v>
      </c>
      <c r="BX1533" s="297">
        <f t="shared" si="458"/>
        <v>0.25</v>
      </c>
      <c r="BY1533">
        <f t="shared" si="459"/>
        <v>0</v>
      </c>
      <c r="BZ1533" s="303">
        <f t="shared" si="460"/>
        <v>0</v>
      </c>
      <c r="CB1533" s="298">
        <v>0.6</v>
      </c>
      <c r="CC1533" s="298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35">
      <c r="A1534" s="4">
        <v>2021</v>
      </c>
      <c r="B1534" s="315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3"/>
        <v>45</v>
      </c>
      <c r="BK1534" s="135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6"/>
        <v>1</v>
      </c>
      <c r="BV1534" s="299">
        <f t="shared" si="457"/>
        <v>0</v>
      </c>
      <c r="BW1534" s="318">
        <v>0</v>
      </c>
      <c r="BX1534" s="297">
        <f t="shared" si="458"/>
        <v>0.25</v>
      </c>
      <c r="BY1534">
        <f t="shared" si="459"/>
        <v>0</v>
      </c>
      <c r="BZ1534" s="303">
        <f t="shared" si="460"/>
        <v>0</v>
      </c>
      <c r="CB1534" s="298">
        <v>0.6</v>
      </c>
      <c r="CC1534" s="298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35">
      <c r="A1535" s="4">
        <v>2021</v>
      </c>
      <c r="B1535" s="315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3"/>
        <v>48</v>
      </c>
      <c r="BK1535" s="135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6"/>
        <v>1</v>
      </c>
      <c r="BV1535" s="299">
        <f t="shared" si="457"/>
        <v>0</v>
      </c>
      <c r="BW1535" s="318">
        <v>0</v>
      </c>
      <c r="BX1535" s="297">
        <f t="shared" si="458"/>
        <v>0.25</v>
      </c>
      <c r="BY1535">
        <f t="shared" si="459"/>
        <v>0</v>
      </c>
      <c r="BZ1535" s="303">
        <f t="shared" si="460"/>
        <v>0</v>
      </c>
      <c r="CB1535" s="298">
        <v>0.6</v>
      </c>
      <c r="CC1535" s="298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35">
      <c r="A1536" s="4">
        <v>2021</v>
      </c>
      <c r="B1536" s="315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3"/>
        <v>50</v>
      </c>
      <c r="BK1536" s="135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6"/>
        <v>1</v>
      </c>
      <c r="BV1536" s="299">
        <f t="shared" si="457"/>
        <v>0</v>
      </c>
      <c r="BW1536" s="318">
        <v>0</v>
      </c>
      <c r="BX1536" s="297">
        <f t="shared" si="458"/>
        <v>0.25</v>
      </c>
      <c r="BY1536">
        <f t="shared" si="459"/>
        <v>0</v>
      </c>
      <c r="BZ1536" s="303">
        <f t="shared" si="460"/>
        <v>0</v>
      </c>
      <c r="CB1536" s="298">
        <v>0.6</v>
      </c>
      <c r="CC1536" s="298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35">
      <c r="A1537" s="4">
        <v>2021</v>
      </c>
      <c r="B1537" s="315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3"/>
        <v>50</v>
      </c>
      <c r="BK1537" s="135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6"/>
        <v>1</v>
      </c>
      <c r="BV1537" s="299">
        <f t="shared" si="457"/>
        <v>0</v>
      </c>
      <c r="BW1537" s="318">
        <v>0</v>
      </c>
      <c r="BX1537" s="297">
        <f t="shared" si="458"/>
        <v>0.25</v>
      </c>
      <c r="BY1537">
        <f t="shared" si="459"/>
        <v>0</v>
      </c>
      <c r="BZ1537" s="303">
        <f t="shared" si="460"/>
        <v>0</v>
      </c>
      <c r="CB1537" s="298">
        <v>0.6</v>
      </c>
      <c r="CC1537" s="298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35">
      <c r="A1538" s="4">
        <v>2021</v>
      </c>
      <c r="B1538" s="315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3"/>
        <v>53</v>
      </c>
      <c r="BK1538" s="135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6"/>
        <v>1</v>
      </c>
      <c r="BV1538" s="299">
        <f t="shared" si="457"/>
        <v>0</v>
      </c>
      <c r="BW1538" s="318">
        <v>0</v>
      </c>
      <c r="BX1538" s="297">
        <f t="shared" si="458"/>
        <v>0.25</v>
      </c>
      <c r="BY1538">
        <f t="shared" si="459"/>
        <v>0</v>
      </c>
      <c r="BZ1538" s="303">
        <f t="shared" si="460"/>
        <v>0</v>
      </c>
      <c r="CB1538" s="298">
        <v>0.6</v>
      </c>
      <c r="CC1538" s="298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35">
      <c r="A1539" s="4">
        <v>2021</v>
      </c>
      <c r="B1539" s="315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2">+AC1539</f>
        <v>56</v>
      </c>
      <c r="BK1539" s="135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6"/>
        <v>1</v>
      </c>
      <c r="BV1539" s="299">
        <f t="shared" si="457"/>
        <v>0</v>
      </c>
      <c r="BW1539" s="318">
        <v>0</v>
      </c>
      <c r="BX1539" s="297">
        <f t="shared" si="458"/>
        <v>0.25</v>
      </c>
      <c r="BY1539">
        <f t="shared" si="459"/>
        <v>0</v>
      </c>
      <c r="BZ1539" s="303">
        <f t="shared" si="460"/>
        <v>0</v>
      </c>
      <c r="CB1539" s="298">
        <v>0.6</v>
      </c>
      <c r="CC1539" s="298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35">
      <c r="A1540" s="4">
        <v>2021</v>
      </c>
      <c r="B1540" s="315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2"/>
        <v>58</v>
      </c>
      <c r="BK1540" s="135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5">IF(BT1540="Résineux",0%,100%)</f>
        <v>1</v>
      </c>
      <c r="BV1540" s="299">
        <f t="shared" ref="BV1540:BV1603" si="476">+IF(BT1540="Résineux",100%,0%)</f>
        <v>0</v>
      </c>
      <c r="BW1540" s="318">
        <v>0</v>
      </c>
      <c r="BX1540" s="297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303">
        <f t="shared" ref="BZ1540:BZ1603" si="479">+IF(BJ1540&gt;=31,0,BY1540+BZ1539)</f>
        <v>0</v>
      </c>
      <c r="CB1540" s="298">
        <v>0.6</v>
      </c>
      <c r="CC1540" s="298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35">
      <c r="A1541" s="4">
        <v>2021</v>
      </c>
      <c r="B1541" s="315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2"/>
        <v>58</v>
      </c>
      <c r="BK1541" s="135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5"/>
        <v>1</v>
      </c>
      <c r="BV1541" s="299">
        <f t="shared" si="476"/>
        <v>0</v>
      </c>
      <c r="BW1541" s="318">
        <v>0</v>
      </c>
      <c r="BX1541" s="297">
        <f t="shared" si="477"/>
        <v>0.25</v>
      </c>
      <c r="BY1541">
        <f t="shared" si="478"/>
        <v>0</v>
      </c>
      <c r="BZ1541" s="303">
        <f t="shared" si="479"/>
        <v>0</v>
      </c>
      <c r="CB1541" s="298">
        <v>0.6</v>
      </c>
      <c r="CC1541" s="298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35">
      <c r="A1542" s="4">
        <v>2021</v>
      </c>
      <c r="B1542" s="315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2"/>
        <v>61</v>
      </c>
      <c r="BK1542" s="135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5"/>
        <v>1</v>
      </c>
      <c r="BV1542" s="299">
        <f t="shared" si="476"/>
        <v>0</v>
      </c>
      <c r="BW1542" s="318">
        <v>0</v>
      </c>
      <c r="BX1542" s="297">
        <f t="shared" si="477"/>
        <v>0.25</v>
      </c>
      <c r="BY1542">
        <f t="shared" si="478"/>
        <v>0</v>
      </c>
      <c r="BZ1542" s="303">
        <f t="shared" si="479"/>
        <v>0</v>
      </c>
      <c r="CB1542" s="298">
        <v>0.6</v>
      </c>
      <c r="CC1542" s="298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35">
      <c r="A1543" s="4">
        <v>2021</v>
      </c>
      <c r="B1543" s="315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2"/>
        <v>64</v>
      </c>
      <c r="BK1543" s="135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5"/>
        <v>1</v>
      </c>
      <c r="BV1543" s="299">
        <f t="shared" si="476"/>
        <v>0</v>
      </c>
      <c r="BW1543" s="318">
        <v>0</v>
      </c>
      <c r="BX1543" s="297">
        <f t="shared" si="477"/>
        <v>0.25</v>
      </c>
      <c r="BY1543">
        <f t="shared" si="478"/>
        <v>0</v>
      </c>
      <c r="BZ1543" s="303">
        <f t="shared" si="479"/>
        <v>0</v>
      </c>
      <c r="CB1543" s="298">
        <v>0.6</v>
      </c>
      <c r="CC1543" s="298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35">
      <c r="A1544" s="4">
        <v>2021</v>
      </c>
      <c r="B1544" s="315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2"/>
        <v>66</v>
      </c>
      <c r="BK1544" s="135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5"/>
        <v>1</v>
      </c>
      <c r="BV1544" s="299">
        <f t="shared" si="476"/>
        <v>0</v>
      </c>
      <c r="BW1544" s="318">
        <v>0</v>
      </c>
      <c r="BX1544" s="297">
        <f t="shared" si="477"/>
        <v>0.25</v>
      </c>
      <c r="BY1544">
        <f t="shared" si="478"/>
        <v>0</v>
      </c>
      <c r="BZ1544" s="303">
        <f t="shared" si="479"/>
        <v>0</v>
      </c>
      <c r="CB1544" s="298">
        <v>0.6</v>
      </c>
      <c r="CC1544" s="298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35">
      <c r="A1545" s="4">
        <v>2021</v>
      </c>
      <c r="B1545" s="315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2"/>
        <v>66</v>
      </c>
      <c r="BK1545" s="135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5"/>
        <v>1</v>
      </c>
      <c r="BV1545" s="299">
        <f t="shared" si="476"/>
        <v>0</v>
      </c>
      <c r="BW1545" s="318">
        <v>0</v>
      </c>
      <c r="BX1545" s="297">
        <f t="shared" si="477"/>
        <v>0.25</v>
      </c>
      <c r="BY1545">
        <f t="shared" si="478"/>
        <v>0</v>
      </c>
      <c r="BZ1545" s="303">
        <f t="shared" si="479"/>
        <v>0</v>
      </c>
      <c r="CB1545" s="298">
        <v>0.6</v>
      </c>
      <c r="CC1545" s="298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35">
      <c r="A1546" s="4">
        <v>2021</v>
      </c>
      <c r="B1546" s="315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2"/>
        <v>69</v>
      </c>
      <c r="BK1546" s="135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5"/>
        <v>1</v>
      </c>
      <c r="BV1546" s="299">
        <f t="shared" si="476"/>
        <v>0</v>
      </c>
      <c r="BW1546" s="318">
        <v>0</v>
      </c>
      <c r="BX1546" s="297">
        <f t="shared" si="477"/>
        <v>0.25</v>
      </c>
      <c r="BY1546">
        <f t="shared" si="478"/>
        <v>0</v>
      </c>
      <c r="BZ1546" s="303">
        <f t="shared" si="479"/>
        <v>0</v>
      </c>
      <c r="CB1546" s="298">
        <v>0.6</v>
      </c>
      <c r="CC1546" s="298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35">
      <c r="A1547" s="4">
        <v>2021</v>
      </c>
      <c r="B1547" s="315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2"/>
        <v>72</v>
      </c>
      <c r="BK1547" s="135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5"/>
        <v>1</v>
      </c>
      <c r="BV1547" s="299">
        <f t="shared" si="476"/>
        <v>0</v>
      </c>
      <c r="BW1547" s="318">
        <v>0</v>
      </c>
      <c r="BX1547" s="297">
        <f t="shared" si="477"/>
        <v>0.25</v>
      </c>
      <c r="BY1547">
        <f t="shared" si="478"/>
        <v>0</v>
      </c>
      <c r="BZ1547" s="303">
        <f t="shared" si="479"/>
        <v>0</v>
      </c>
      <c r="CB1547" s="298">
        <v>0.6</v>
      </c>
      <c r="CC1547" s="298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35">
      <c r="A1548" s="4">
        <v>2021</v>
      </c>
      <c r="B1548" s="315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2"/>
        <v>74</v>
      </c>
      <c r="BK1548" s="135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5"/>
        <v>1</v>
      </c>
      <c r="BV1548" s="299">
        <f t="shared" si="476"/>
        <v>0</v>
      </c>
      <c r="BW1548" s="318">
        <v>0</v>
      </c>
      <c r="BX1548" s="297">
        <f t="shared" si="477"/>
        <v>0.25</v>
      </c>
      <c r="BY1548">
        <f t="shared" si="478"/>
        <v>0</v>
      </c>
      <c r="BZ1548" s="303">
        <f t="shared" si="479"/>
        <v>0</v>
      </c>
      <c r="CB1548" s="298">
        <v>0.6</v>
      </c>
      <c r="CC1548" s="298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35">
      <c r="A1549" s="4">
        <v>2021</v>
      </c>
      <c r="B1549" s="315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2"/>
        <v>74</v>
      </c>
      <c r="BK1549" s="135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5"/>
        <v>1</v>
      </c>
      <c r="BV1549" s="299">
        <f t="shared" si="476"/>
        <v>0</v>
      </c>
      <c r="BW1549" s="318">
        <v>0</v>
      </c>
      <c r="BX1549" s="297">
        <f t="shared" si="477"/>
        <v>0.25</v>
      </c>
      <c r="BY1549">
        <f t="shared" si="478"/>
        <v>0</v>
      </c>
      <c r="BZ1549" s="303">
        <f t="shared" si="479"/>
        <v>0</v>
      </c>
      <c r="CB1549" s="298">
        <v>0.6</v>
      </c>
      <c r="CC1549" s="298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35">
      <c r="A1550" s="4">
        <v>2021</v>
      </c>
      <c r="B1550" s="315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2"/>
        <v>77</v>
      </c>
      <c r="BK1550" s="135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5"/>
        <v>1</v>
      </c>
      <c r="BV1550" s="299">
        <f t="shared" si="476"/>
        <v>0</v>
      </c>
      <c r="BW1550" s="318">
        <v>0</v>
      </c>
      <c r="BX1550" s="297">
        <f t="shared" si="477"/>
        <v>0.25</v>
      </c>
      <c r="BY1550">
        <f t="shared" si="478"/>
        <v>0</v>
      </c>
      <c r="BZ1550" s="303">
        <f t="shared" si="479"/>
        <v>0</v>
      </c>
      <c r="CB1550" s="298">
        <v>0.6</v>
      </c>
      <c r="CC1550" s="298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35">
      <c r="A1551" s="4">
        <v>2021</v>
      </c>
      <c r="B1551" s="315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2"/>
        <v>80</v>
      </c>
      <c r="BK1551" s="135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5"/>
        <v>1</v>
      </c>
      <c r="BV1551" s="299">
        <f t="shared" si="476"/>
        <v>0</v>
      </c>
      <c r="BW1551" s="318">
        <v>0</v>
      </c>
      <c r="BX1551" s="297">
        <f t="shared" si="477"/>
        <v>0.25</v>
      </c>
      <c r="BY1551">
        <f t="shared" si="478"/>
        <v>0</v>
      </c>
      <c r="BZ1551" s="303">
        <f t="shared" si="479"/>
        <v>0</v>
      </c>
      <c r="CB1551" s="298">
        <v>0.6</v>
      </c>
      <c r="CC1551" s="298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35">
      <c r="A1552" s="4">
        <v>2021</v>
      </c>
      <c r="B1552" s="315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2"/>
        <v>84</v>
      </c>
      <c r="BK1552" s="135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5"/>
        <v>1</v>
      </c>
      <c r="BV1552" s="299">
        <f t="shared" si="476"/>
        <v>0</v>
      </c>
      <c r="BW1552" s="318">
        <v>0</v>
      </c>
      <c r="BX1552" s="297">
        <f t="shared" si="477"/>
        <v>0.25</v>
      </c>
      <c r="BY1552">
        <f t="shared" si="478"/>
        <v>0</v>
      </c>
      <c r="BZ1552" s="303">
        <f t="shared" si="479"/>
        <v>0</v>
      </c>
      <c r="CB1552" s="298">
        <v>0.6</v>
      </c>
      <c r="CC1552" s="298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35">
      <c r="A1553" s="4">
        <v>2021</v>
      </c>
      <c r="B1553" s="315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2"/>
        <v>84</v>
      </c>
      <c r="BK1553" s="135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5"/>
        <v>1</v>
      </c>
      <c r="BV1553" s="299">
        <f t="shared" si="476"/>
        <v>0</v>
      </c>
      <c r="BW1553" s="318">
        <v>0</v>
      </c>
      <c r="BX1553" s="297">
        <f t="shared" si="477"/>
        <v>0.25</v>
      </c>
      <c r="BY1553">
        <f t="shared" si="478"/>
        <v>0</v>
      </c>
      <c r="BZ1553" s="303">
        <f t="shared" si="479"/>
        <v>0</v>
      </c>
      <c r="CB1553" s="298">
        <v>0.6</v>
      </c>
      <c r="CC1553" s="298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35">
      <c r="A1554" s="4">
        <v>2021</v>
      </c>
      <c r="B1554" s="315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2"/>
        <v>87</v>
      </c>
      <c r="BK1554" s="135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5"/>
        <v>1</v>
      </c>
      <c r="BV1554" s="299">
        <f t="shared" si="476"/>
        <v>0</v>
      </c>
      <c r="BW1554" s="318">
        <v>0</v>
      </c>
      <c r="BX1554" s="297">
        <f t="shared" si="477"/>
        <v>0.25</v>
      </c>
      <c r="BY1554">
        <f t="shared" si="478"/>
        <v>0</v>
      </c>
      <c r="BZ1554" s="303">
        <f t="shared" si="479"/>
        <v>0</v>
      </c>
      <c r="CB1554" s="298">
        <v>0.6</v>
      </c>
      <c r="CC1554" s="298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35">
      <c r="A1555" s="4">
        <v>2021</v>
      </c>
      <c r="B1555" s="315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2"/>
        <v>90</v>
      </c>
      <c r="BK1555" s="135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5"/>
        <v>1</v>
      </c>
      <c r="BV1555" s="299">
        <f t="shared" si="476"/>
        <v>0</v>
      </c>
      <c r="BW1555" s="318">
        <v>0</v>
      </c>
      <c r="BX1555" s="297">
        <f t="shared" si="477"/>
        <v>0.25</v>
      </c>
      <c r="BY1555">
        <f t="shared" si="478"/>
        <v>0</v>
      </c>
      <c r="BZ1555" s="303">
        <f t="shared" si="479"/>
        <v>0</v>
      </c>
      <c r="CB1555" s="298">
        <v>0.6</v>
      </c>
      <c r="CC1555" s="298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35">
      <c r="A1556" s="4">
        <v>2021</v>
      </c>
      <c r="B1556" s="315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2"/>
        <v>94</v>
      </c>
      <c r="BK1556" s="135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5"/>
        <v>1</v>
      </c>
      <c r="BV1556" s="299">
        <f t="shared" si="476"/>
        <v>0</v>
      </c>
      <c r="BW1556" s="318">
        <v>0</v>
      </c>
      <c r="BX1556" s="297">
        <f t="shared" si="477"/>
        <v>0.25</v>
      </c>
      <c r="BY1556">
        <f t="shared" si="478"/>
        <v>0</v>
      </c>
      <c r="BZ1556" s="303">
        <f t="shared" si="479"/>
        <v>0</v>
      </c>
      <c r="CB1556" s="298">
        <v>0.6</v>
      </c>
      <c r="CC1556" s="298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35">
      <c r="A1557" s="4">
        <v>2021</v>
      </c>
      <c r="B1557" s="315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2"/>
        <v>94</v>
      </c>
      <c r="BK1557" s="135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5"/>
        <v>1</v>
      </c>
      <c r="BV1557" s="299">
        <f t="shared" si="476"/>
        <v>0</v>
      </c>
      <c r="BW1557" s="318">
        <v>0</v>
      </c>
      <c r="BX1557" s="297">
        <f t="shared" si="477"/>
        <v>0.25</v>
      </c>
      <c r="BY1557">
        <f t="shared" si="478"/>
        <v>0</v>
      </c>
      <c r="BZ1557" s="303">
        <f t="shared" si="479"/>
        <v>0</v>
      </c>
      <c r="CB1557" s="298">
        <v>0.6</v>
      </c>
      <c r="CC1557" s="298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35">
      <c r="A1558" s="4">
        <v>2021</v>
      </c>
      <c r="B1558" s="315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2"/>
        <v>97</v>
      </c>
      <c r="BK1558" s="135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5"/>
        <v>1</v>
      </c>
      <c r="BV1558" s="299">
        <f t="shared" si="476"/>
        <v>0</v>
      </c>
      <c r="BW1558" s="318">
        <v>0</v>
      </c>
      <c r="BX1558" s="297">
        <f t="shared" si="477"/>
        <v>0.25</v>
      </c>
      <c r="BY1558">
        <f t="shared" si="478"/>
        <v>0</v>
      </c>
      <c r="BZ1558" s="303">
        <f t="shared" si="479"/>
        <v>0</v>
      </c>
      <c r="CB1558" s="298">
        <v>0.6</v>
      </c>
      <c r="CC1558" s="298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35">
      <c r="A1559" s="4">
        <v>2021</v>
      </c>
      <c r="B1559" s="315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2"/>
        <v>100</v>
      </c>
      <c r="BK1559" s="135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5"/>
        <v>1</v>
      </c>
      <c r="BV1559" s="299">
        <f t="shared" si="476"/>
        <v>0</v>
      </c>
      <c r="BW1559" s="318">
        <v>0</v>
      </c>
      <c r="BX1559" s="297">
        <f t="shared" si="477"/>
        <v>0.25</v>
      </c>
      <c r="BY1559">
        <f t="shared" si="478"/>
        <v>0</v>
      </c>
      <c r="BZ1559" s="303">
        <f t="shared" si="479"/>
        <v>0</v>
      </c>
      <c r="CB1559" s="298">
        <v>0.6</v>
      </c>
      <c r="CC1559" s="298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35">
      <c r="A1560" s="4">
        <v>2021</v>
      </c>
      <c r="B1560" s="315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2"/>
        <v>104</v>
      </c>
      <c r="BK1560" s="135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5"/>
        <v>1</v>
      </c>
      <c r="BV1560" s="299">
        <f t="shared" si="476"/>
        <v>0</v>
      </c>
      <c r="BW1560" s="318">
        <v>0</v>
      </c>
      <c r="BX1560" s="297">
        <f t="shared" si="477"/>
        <v>0.25</v>
      </c>
      <c r="BY1560">
        <f t="shared" si="478"/>
        <v>0</v>
      </c>
      <c r="BZ1560" s="303">
        <f t="shared" si="479"/>
        <v>0</v>
      </c>
      <c r="CB1560" s="298">
        <v>0.6</v>
      </c>
      <c r="CC1560" s="298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35">
      <c r="A1561" s="4">
        <v>2021</v>
      </c>
      <c r="B1561" s="315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2"/>
        <v>104</v>
      </c>
      <c r="BK1561" s="135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5"/>
        <v>1</v>
      </c>
      <c r="BV1561" s="299">
        <f t="shared" si="476"/>
        <v>0</v>
      </c>
      <c r="BW1561" s="318">
        <v>0</v>
      </c>
      <c r="BX1561" s="297">
        <f t="shared" si="477"/>
        <v>0.25</v>
      </c>
      <c r="BY1561">
        <f t="shared" si="478"/>
        <v>0</v>
      </c>
      <c r="BZ1561" s="303">
        <f t="shared" si="479"/>
        <v>0</v>
      </c>
      <c r="CB1561" s="298">
        <v>0.6</v>
      </c>
      <c r="CC1561" s="298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35">
      <c r="A1562" s="4">
        <v>2021</v>
      </c>
      <c r="B1562" s="315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2"/>
        <v>107</v>
      </c>
      <c r="BK1562" s="135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5"/>
        <v>1</v>
      </c>
      <c r="BV1562" s="299">
        <f t="shared" si="476"/>
        <v>0</v>
      </c>
      <c r="BW1562" s="318">
        <v>0</v>
      </c>
      <c r="BX1562" s="297">
        <f t="shared" si="477"/>
        <v>0.25</v>
      </c>
      <c r="BY1562">
        <f t="shared" si="478"/>
        <v>0</v>
      </c>
      <c r="BZ1562" s="303">
        <f t="shared" si="479"/>
        <v>0</v>
      </c>
      <c r="CB1562" s="298">
        <v>0.6</v>
      </c>
      <c r="CC1562" s="298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35">
      <c r="A1563" s="4">
        <v>2021</v>
      </c>
      <c r="B1563" s="315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2"/>
        <v>110</v>
      </c>
      <c r="BK1563" s="135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5"/>
        <v>1</v>
      </c>
      <c r="BV1563" s="299">
        <f t="shared" si="476"/>
        <v>0</v>
      </c>
      <c r="BW1563" s="318">
        <v>0</v>
      </c>
      <c r="BX1563" s="297">
        <f t="shared" si="477"/>
        <v>0.25</v>
      </c>
      <c r="BY1563">
        <f t="shared" si="478"/>
        <v>0</v>
      </c>
      <c r="BZ1563" s="303">
        <f t="shared" si="479"/>
        <v>0</v>
      </c>
      <c r="CB1563" s="298">
        <v>0.6</v>
      </c>
      <c r="CC1563" s="298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35">
      <c r="A1564" s="4">
        <v>2021</v>
      </c>
      <c r="B1564" s="315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2"/>
        <v>114</v>
      </c>
      <c r="BK1564" s="135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5"/>
        <v>1</v>
      </c>
      <c r="BV1564" s="299">
        <f t="shared" si="476"/>
        <v>0</v>
      </c>
      <c r="BW1564" s="318">
        <v>0</v>
      </c>
      <c r="BX1564" s="297">
        <f t="shared" si="477"/>
        <v>0.25</v>
      </c>
      <c r="BY1564">
        <f t="shared" si="478"/>
        <v>0</v>
      </c>
      <c r="BZ1564" s="303">
        <f t="shared" si="479"/>
        <v>0</v>
      </c>
      <c r="CB1564" s="298">
        <v>0.6</v>
      </c>
      <c r="CC1564" s="298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35">
      <c r="A1565" s="4">
        <v>2021</v>
      </c>
      <c r="B1565" s="315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2"/>
        <v>114</v>
      </c>
      <c r="BK1565" s="135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5"/>
        <v>1</v>
      </c>
      <c r="BV1565" s="299">
        <f t="shared" si="476"/>
        <v>0</v>
      </c>
      <c r="BW1565" s="318">
        <v>0</v>
      </c>
      <c r="BX1565" s="297">
        <f t="shared" si="477"/>
        <v>0.25</v>
      </c>
      <c r="BY1565">
        <f t="shared" si="478"/>
        <v>0</v>
      </c>
      <c r="BZ1565" s="303">
        <f t="shared" si="479"/>
        <v>0</v>
      </c>
      <c r="CB1565" s="298">
        <v>0.6</v>
      </c>
      <c r="CC1565" s="298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35">
      <c r="A1566" s="4">
        <v>2021</v>
      </c>
      <c r="B1566" s="315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2"/>
        <v>117</v>
      </c>
      <c r="BK1566" s="135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5"/>
        <v>1</v>
      </c>
      <c r="BV1566" s="299">
        <f t="shared" si="476"/>
        <v>0</v>
      </c>
      <c r="BW1566" s="318">
        <v>0</v>
      </c>
      <c r="BX1566" s="297">
        <f t="shared" si="477"/>
        <v>0.25</v>
      </c>
      <c r="BY1566">
        <f t="shared" si="478"/>
        <v>0</v>
      </c>
      <c r="BZ1566" s="303">
        <f t="shared" si="479"/>
        <v>0</v>
      </c>
      <c r="CB1566" s="298">
        <v>0.6</v>
      </c>
      <c r="CC1566" s="298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35">
      <c r="A1567" s="4">
        <v>2021</v>
      </c>
      <c r="B1567" s="315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2"/>
        <v>120</v>
      </c>
      <c r="BK1567" s="135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5"/>
        <v>1</v>
      </c>
      <c r="BV1567" s="299">
        <f t="shared" si="476"/>
        <v>0</v>
      </c>
      <c r="BW1567" s="318">
        <v>0</v>
      </c>
      <c r="BX1567" s="297">
        <f t="shared" si="477"/>
        <v>0.25</v>
      </c>
      <c r="BY1567">
        <f t="shared" si="478"/>
        <v>0</v>
      </c>
      <c r="BZ1567" s="303">
        <f t="shared" si="479"/>
        <v>0</v>
      </c>
      <c r="CB1567" s="298">
        <v>0.6</v>
      </c>
      <c r="CC1567" s="298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35">
      <c r="A1568" s="4">
        <v>2021</v>
      </c>
      <c r="B1568" s="315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2"/>
        <v>124</v>
      </c>
      <c r="BK1568" s="135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5"/>
        <v>1</v>
      </c>
      <c r="BV1568" s="299">
        <f t="shared" si="476"/>
        <v>0</v>
      </c>
      <c r="BW1568" s="318">
        <v>0</v>
      </c>
      <c r="BX1568" s="297">
        <f t="shared" si="477"/>
        <v>0.25</v>
      </c>
      <c r="BY1568">
        <f t="shared" si="478"/>
        <v>0</v>
      </c>
      <c r="BZ1568" s="303">
        <f t="shared" si="479"/>
        <v>0</v>
      </c>
      <c r="CB1568" s="298">
        <v>0.6</v>
      </c>
      <c r="CC1568" s="298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35">
      <c r="A1569" s="4">
        <v>2021</v>
      </c>
      <c r="B1569" s="315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2"/>
        <v>124</v>
      </c>
      <c r="BK1569" s="135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5"/>
        <v>1</v>
      </c>
      <c r="BV1569" s="299">
        <f t="shared" si="476"/>
        <v>0</v>
      </c>
      <c r="BW1569" s="318">
        <v>0</v>
      </c>
      <c r="BX1569" s="297">
        <f t="shared" si="477"/>
        <v>0.25</v>
      </c>
      <c r="BY1569">
        <f t="shared" si="478"/>
        <v>0</v>
      </c>
      <c r="BZ1569" s="303">
        <f t="shared" si="479"/>
        <v>0</v>
      </c>
      <c r="CB1569" s="298">
        <v>0.6</v>
      </c>
      <c r="CC1569" s="298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35">
      <c r="A1570" s="4">
        <v>2021</v>
      </c>
      <c r="B1570" s="315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2"/>
        <v>127</v>
      </c>
      <c r="BK1570" s="135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5"/>
        <v>1</v>
      </c>
      <c r="BV1570" s="299">
        <f t="shared" si="476"/>
        <v>0</v>
      </c>
      <c r="BW1570" s="318">
        <v>0</v>
      </c>
      <c r="BX1570" s="297">
        <f t="shared" si="477"/>
        <v>0.25</v>
      </c>
      <c r="BY1570">
        <f t="shared" si="478"/>
        <v>0</v>
      </c>
      <c r="BZ1570" s="303">
        <f t="shared" si="479"/>
        <v>0</v>
      </c>
      <c r="CB1570" s="298">
        <v>0.6</v>
      </c>
      <c r="CC1570" s="298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35">
      <c r="A1571" s="4">
        <v>2021</v>
      </c>
      <c r="B1571" s="315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2"/>
        <v>130</v>
      </c>
      <c r="BK1571" s="135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5"/>
        <v>1</v>
      </c>
      <c r="BV1571" s="299">
        <f t="shared" si="476"/>
        <v>0</v>
      </c>
      <c r="BW1571" s="318">
        <v>0</v>
      </c>
      <c r="BX1571" s="297">
        <f t="shared" si="477"/>
        <v>0.25</v>
      </c>
      <c r="BY1571">
        <f t="shared" si="478"/>
        <v>0</v>
      </c>
      <c r="BZ1571" s="303">
        <f t="shared" si="479"/>
        <v>0</v>
      </c>
      <c r="CB1571" s="298">
        <v>0.6</v>
      </c>
      <c r="CC1571" s="298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35">
      <c r="A1572" s="4">
        <v>2021</v>
      </c>
      <c r="B1572" s="315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2"/>
        <v>134</v>
      </c>
      <c r="BK1572" s="135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5"/>
        <v>1</v>
      </c>
      <c r="BV1572" s="299">
        <f t="shared" si="476"/>
        <v>0</v>
      </c>
      <c r="BW1572" s="318">
        <v>0</v>
      </c>
      <c r="BX1572" s="297">
        <f t="shared" si="477"/>
        <v>0.25</v>
      </c>
      <c r="BY1572">
        <f t="shared" si="478"/>
        <v>0</v>
      </c>
      <c r="BZ1572" s="303">
        <f t="shared" si="479"/>
        <v>0</v>
      </c>
      <c r="CB1572" s="298">
        <v>0.6</v>
      </c>
      <c r="CC1572" s="298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35">
      <c r="A1573" s="4">
        <v>2021</v>
      </c>
      <c r="B1573" s="315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2"/>
        <v>134</v>
      </c>
      <c r="BK1573" s="135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5"/>
        <v>1</v>
      </c>
      <c r="BV1573" s="299">
        <f t="shared" si="476"/>
        <v>0</v>
      </c>
      <c r="BW1573" s="318">
        <v>0</v>
      </c>
      <c r="BX1573" s="297">
        <f t="shared" si="477"/>
        <v>0.25</v>
      </c>
      <c r="BY1573">
        <f t="shared" si="478"/>
        <v>0</v>
      </c>
      <c r="BZ1573" s="303">
        <f t="shared" si="479"/>
        <v>0</v>
      </c>
      <c r="CB1573" s="298">
        <v>0.6</v>
      </c>
      <c r="CC1573" s="298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35">
      <c r="A1574" s="4">
        <v>2021</v>
      </c>
      <c r="B1574" s="315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2"/>
        <v>137</v>
      </c>
      <c r="BK1574" s="135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5"/>
        <v>1</v>
      </c>
      <c r="BV1574" s="299">
        <f t="shared" si="476"/>
        <v>0</v>
      </c>
      <c r="BW1574" s="318">
        <v>0</v>
      </c>
      <c r="BX1574" s="297">
        <f t="shared" si="477"/>
        <v>0.25</v>
      </c>
      <c r="BY1574">
        <f t="shared" si="478"/>
        <v>0</v>
      </c>
      <c r="BZ1574" s="303">
        <f t="shared" si="479"/>
        <v>0</v>
      </c>
      <c r="CB1574" s="298">
        <v>0.6</v>
      </c>
      <c r="CC1574" s="298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35">
      <c r="A1575" s="4">
        <v>2021</v>
      </c>
      <c r="B1575" s="315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2"/>
        <v>140</v>
      </c>
      <c r="BK1575" s="135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5"/>
        <v>1</v>
      </c>
      <c r="BV1575" s="299">
        <f t="shared" si="476"/>
        <v>0</v>
      </c>
      <c r="BW1575" s="318">
        <v>0</v>
      </c>
      <c r="BX1575" s="297">
        <f t="shared" si="477"/>
        <v>0.25</v>
      </c>
      <c r="BY1575">
        <f t="shared" si="478"/>
        <v>0</v>
      </c>
      <c r="BZ1575" s="303">
        <f t="shared" si="479"/>
        <v>0</v>
      </c>
      <c r="CB1575" s="298">
        <v>0.6</v>
      </c>
      <c r="CC1575" s="298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35">
      <c r="A1576" s="4">
        <v>2021</v>
      </c>
      <c r="B1576" s="315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2"/>
        <v>144</v>
      </c>
      <c r="BK1576" s="135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5"/>
        <v>1</v>
      </c>
      <c r="BV1576" s="299">
        <f t="shared" si="476"/>
        <v>0</v>
      </c>
      <c r="BW1576" s="318">
        <v>0</v>
      </c>
      <c r="BX1576" s="297">
        <f t="shared" si="477"/>
        <v>0.25</v>
      </c>
      <c r="BY1576">
        <f t="shared" si="478"/>
        <v>0</v>
      </c>
      <c r="BZ1576" s="303">
        <f t="shared" si="479"/>
        <v>0</v>
      </c>
      <c r="CB1576" s="298">
        <v>0.6</v>
      </c>
      <c r="CC1576" s="298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35">
      <c r="A1577" s="4">
        <v>2021</v>
      </c>
      <c r="B1577" s="315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2"/>
        <v>144</v>
      </c>
      <c r="BK1577" s="135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5"/>
        <v>1</v>
      </c>
      <c r="BV1577" s="299">
        <f t="shared" si="476"/>
        <v>0</v>
      </c>
      <c r="BW1577" s="318">
        <v>0</v>
      </c>
      <c r="BX1577" s="297">
        <f t="shared" si="477"/>
        <v>0.25</v>
      </c>
      <c r="BY1577">
        <f t="shared" si="478"/>
        <v>0</v>
      </c>
      <c r="BZ1577" s="303">
        <f t="shared" si="479"/>
        <v>0</v>
      </c>
      <c r="CB1577" s="298">
        <v>0.6</v>
      </c>
      <c r="CC1577" s="298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35">
      <c r="A1578" s="4">
        <v>2021</v>
      </c>
      <c r="B1578" s="315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2"/>
        <v>147</v>
      </c>
      <c r="BK1578" s="135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5"/>
        <v>1</v>
      </c>
      <c r="BV1578" s="299">
        <f t="shared" si="476"/>
        <v>0</v>
      </c>
      <c r="BW1578" s="318">
        <v>0</v>
      </c>
      <c r="BX1578" s="297">
        <f t="shared" si="477"/>
        <v>0.25</v>
      </c>
      <c r="BY1578">
        <f t="shared" si="478"/>
        <v>0</v>
      </c>
      <c r="BZ1578" s="303">
        <f t="shared" si="479"/>
        <v>0</v>
      </c>
      <c r="CB1578" s="298">
        <v>0.6</v>
      </c>
      <c r="CC1578" s="298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35">
      <c r="A1579" s="4">
        <v>2021</v>
      </c>
      <c r="B1579" s="315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2"/>
        <v>150</v>
      </c>
      <c r="BK1579" s="135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5"/>
        <v>1</v>
      </c>
      <c r="BV1579" s="299">
        <f t="shared" si="476"/>
        <v>0</v>
      </c>
      <c r="BW1579" s="318">
        <v>0</v>
      </c>
      <c r="BX1579" s="297">
        <f t="shared" si="477"/>
        <v>0.25</v>
      </c>
      <c r="BY1579">
        <f t="shared" si="478"/>
        <v>0</v>
      </c>
      <c r="BZ1579" s="303">
        <f t="shared" si="479"/>
        <v>0</v>
      </c>
      <c r="CB1579" s="298">
        <v>0.6</v>
      </c>
      <c r="CC1579" s="298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35">
      <c r="A1580" s="4">
        <v>2021</v>
      </c>
      <c r="B1580" s="315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2"/>
        <v>154</v>
      </c>
      <c r="BK1580" s="135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5"/>
        <v>1</v>
      </c>
      <c r="BV1580" s="299">
        <f t="shared" si="476"/>
        <v>0</v>
      </c>
      <c r="BW1580" s="318">
        <v>0</v>
      </c>
      <c r="BX1580" s="297">
        <f t="shared" si="477"/>
        <v>0.25</v>
      </c>
      <c r="BY1580">
        <f t="shared" si="478"/>
        <v>0</v>
      </c>
      <c r="BZ1580" s="303">
        <f t="shared" si="479"/>
        <v>0</v>
      </c>
      <c r="CB1580" s="298">
        <v>0.6</v>
      </c>
      <c r="CC1580" s="298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35">
      <c r="A1581" s="4">
        <v>2021</v>
      </c>
      <c r="B1581" s="315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2"/>
        <v>154</v>
      </c>
      <c r="BK1581" s="135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5"/>
        <v>1</v>
      </c>
      <c r="BV1581" s="299">
        <f t="shared" si="476"/>
        <v>0</v>
      </c>
      <c r="BW1581" s="318">
        <v>0</v>
      </c>
      <c r="BX1581" s="297">
        <f t="shared" si="477"/>
        <v>0.25</v>
      </c>
      <c r="BY1581">
        <f t="shared" si="478"/>
        <v>0</v>
      </c>
      <c r="BZ1581" s="303">
        <f t="shared" si="479"/>
        <v>0</v>
      </c>
      <c r="CB1581" s="298">
        <v>0.6</v>
      </c>
      <c r="CC1581" s="298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35">
      <c r="A1582" s="4">
        <v>2021</v>
      </c>
      <c r="B1582" s="315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2"/>
        <v>157</v>
      </c>
      <c r="BK1582" s="135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5"/>
        <v>1</v>
      </c>
      <c r="BV1582" s="299">
        <f t="shared" si="476"/>
        <v>0</v>
      </c>
      <c r="BW1582" s="318">
        <v>0</v>
      </c>
      <c r="BX1582" s="297">
        <f t="shared" si="477"/>
        <v>0.25</v>
      </c>
      <c r="BY1582">
        <f t="shared" si="478"/>
        <v>0</v>
      </c>
      <c r="BZ1582" s="303">
        <f t="shared" si="479"/>
        <v>0</v>
      </c>
      <c r="CB1582" s="298">
        <v>0.6</v>
      </c>
      <c r="CC1582" s="298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35">
      <c r="A1583" s="4">
        <v>2021</v>
      </c>
      <c r="B1583" s="315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2"/>
        <v>160</v>
      </c>
      <c r="BK1583" s="135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5"/>
        <v>1</v>
      </c>
      <c r="BV1583" s="299">
        <f t="shared" si="476"/>
        <v>0</v>
      </c>
      <c r="BW1583" s="318">
        <v>0</v>
      </c>
      <c r="BX1583" s="297">
        <f t="shared" si="477"/>
        <v>0.25</v>
      </c>
      <c r="BY1583">
        <f t="shared" si="478"/>
        <v>0</v>
      </c>
      <c r="BZ1583" s="303">
        <f t="shared" si="479"/>
        <v>0</v>
      </c>
      <c r="CB1583" s="298">
        <v>0.6</v>
      </c>
      <c r="CC1583" s="298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35">
      <c r="A1584" s="4">
        <v>2021</v>
      </c>
      <c r="B1584" s="315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2"/>
        <v>164</v>
      </c>
      <c r="BK1584" s="135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5"/>
        <v>1</v>
      </c>
      <c r="BV1584" s="299">
        <f t="shared" si="476"/>
        <v>0</v>
      </c>
      <c r="BW1584" s="318">
        <v>0</v>
      </c>
      <c r="BX1584" s="297">
        <f t="shared" si="477"/>
        <v>0.25</v>
      </c>
      <c r="BY1584">
        <f t="shared" si="478"/>
        <v>0</v>
      </c>
      <c r="BZ1584" s="303">
        <f t="shared" si="479"/>
        <v>0</v>
      </c>
      <c r="CB1584" s="298">
        <v>0.6</v>
      </c>
      <c r="CC1584" s="298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35">
      <c r="A1585" s="4">
        <v>2021</v>
      </c>
      <c r="B1585" s="315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2"/>
        <v>164</v>
      </c>
      <c r="BK1585" s="135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5"/>
        <v>1</v>
      </c>
      <c r="BV1585" s="299">
        <f t="shared" si="476"/>
        <v>0</v>
      </c>
      <c r="BW1585" s="318">
        <v>0</v>
      </c>
      <c r="BX1585" s="297">
        <f t="shared" si="477"/>
        <v>0.25</v>
      </c>
      <c r="BY1585">
        <f t="shared" si="478"/>
        <v>0</v>
      </c>
      <c r="BZ1585" s="303">
        <f t="shared" si="479"/>
        <v>0</v>
      </c>
      <c r="CB1585" s="298">
        <v>0.6</v>
      </c>
      <c r="CC1585" s="298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35">
      <c r="A1586" s="4">
        <v>2021</v>
      </c>
      <c r="B1586" s="315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2"/>
        <v>167</v>
      </c>
      <c r="BK1586" s="135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5"/>
        <v>1</v>
      </c>
      <c r="BV1586" s="299">
        <f t="shared" si="476"/>
        <v>0</v>
      </c>
      <c r="BW1586" s="318">
        <v>0</v>
      </c>
      <c r="BX1586" s="297">
        <f t="shared" si="477"/>
        <v>0.25</v>
      </c>
      <c r="BY1586">
        <f t="shared" si="478"/>
        <v>0</v>
      </c>
      <c r="BZ1586" s="303">
        <f t="shared" si="479"/>
        <v>0</v>
      </c>
      <c r="CB1586" s="298">
        <v>0.6</v>
      </c>
      <c r="CC1586" s="298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35">
      <c r="A1587" s="4">
        <v>2021</v>
      </c>
      <c r="B1587" s="315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2"/>
        <v>170</v>
      </c>
      <c r="BK1587" s="135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5"/>
        <v>1</v>
      </c>
      <c r="BV1587" s="299">
        <f t="shared" si="476"/>
        <v>0</v>
      </c>
      <c r="BW1587" s="318">
        <v>0</v>
      </c>
      <c r="BX1587" s="297">
        <f t="shared" si="477"/>
        <v>0.25</v>
      </c>
      <c r="BY1587">
        <f t="shared" si="478"/>
        <v>0</v>
      </c>
      <c r="BZ1587" s="303">
        <f t="shared" si="479"/>
        <v>0</v>
      </c>
      <c r="CB1587" s="298">
        <v>0.6</v>
      </c>
      <c r="CC1587" s="298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35">
      <c r="A1588" s="4">
        <v>2021</v>
      </c>
      <c r="B1588" s="315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2"/>
        <v>174</v>
      </c>
      <c r="BK1588" s="135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5"/>
        <v>1</v>
      </c>
      <c r="BV1588" s="299">
        <f t="shared" si="476"/>
        <v>0</v>
      </c>
      <c r="BW1588" s="318">
        <v>0</v>
      </c>
      <c r="BX1588" s="297">
        <f t="shared" si="477"/>
        <v>0.25</v>
      </c>
      <c r="BY1588">
        <f t="shared" si="478"/>
        <v>0</v>
      </c>
      <c r="BZ1588" s="303">
        <f t="shared" si="479"/>
        <v>0</v>
      </c>
      <c r="CB1588" s="298">
        <v>0.6</v>
      </c>
      <c r="CC1588" s="298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35">
      <c r="A1589" s="4">
        <v>2021</v>
      </c>
      <c r="B1589" s="315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2"/>
        <v>174</v>
      </c>
      <c r="BK1589" s="135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5"/>
        <v>1</v>
      </c>
      <c r="BV1589" s="299">
        <f t="shared" si="476"/>
        <v>0</v>
      </c>
      <c r="BW1589" s="318">
        <v>0</v>
      </c>
      <c r="BX1589" s="297">
        <f t="shared" si="477"/>
        <v>0.25</v>
      </c>
      <c r="BY1589">
        <f t="shared" si="478"/>
        <v>0</v>
      </c>
      <c r="BZ1589" s="303">
        <f t="shared" si="479"/>
        <v>0</v>
      </c>
      <c r="CB1589" s="298">
        <v>0.6</v>
      </c>
      <c r="CC1589" s="298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35">
      <c r="A1590" s="4">
        <v>2021</v>
      </c>
      <c r="B1590" s="315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2"/>
        <v>177</v>
      </c>
      <c r="BK1590" s="135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5"/>
        <v>1</v>
      </c>
      <c r="BV1590" s="299">
        <f t="shared" si="476"/>
        <v>0</v>
      </c>
      <c r="BW1590" s="318">
        <v>0</v>
      </c>
      <c r="BX1590" s="297">
        <f t="shared" si="477"/>
        <v>0.25</v>
      </c>
      <c r="BY1590">
        <f t="shared" si="478"/>
        <v>0</v>
      </c>
      <c r="BZ1590" s="303">
        <f t="shared" si="479"/>
        <v>0</v>
      </c>
      <c r="CB1590" s="298">
        <v>0.6</v>
      </c>
      <c r="CC1590" s="298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35">
      <c r="A1591" s="4">
        <v>2021</v>
      </c>
      <c r="B1591" s="315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2"/>
        <v>177</v>
      </c>
      <c r="BK1591" s="135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5"/>
        <v>1</v>
      </c>
      <c r="BV1591" s="299">
        <f t="shared" si="476"/>
        <v>0</v>
      </c>
      <c r="BW1591" s="318">
        <v>0</v>
      </c>
      <c r="BX1591" s="297">
        <f t="shared" si="477"/>
        <v>0.25</v>
      </c>
      <c r="BY1591">
        <f t="shared" si="478"/>
        <v>0</v>
      </c>
      <c r="BZ1591" s="303">
        <f t="shared" si="479"/>
        <v>0</v>
      </c>
      <c r="CB1591" s="298">
        <v>0.6</v>
      </c>
      <c r="CC1591" s="298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35">
      <c r="A1592" s="4">
        <v>2021</v>
      </c>
      <c r="B1592" s="315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2"/>
        <v>180</v>
      </c>
      <c r="BK1592" s="135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5"/>
        <v>1</v>
      </c>
      <c r="BV1592" s="299">
        <f t="shared" si="476"/>
        <v>0</v>
      </c>
      <c r="BW1592" s="318">
        <v>0</v>
      </c>
      <c r="BX1592" s="297">
        <f t="shared" si="477"/>
        <v>0.25</v>
      </c>
      <c r="BY1592">
        <f t="shared" si="478"/>
        <v>0</v>
      </c>
      <c r="BZ1592" s="303">
        <f t="shared" si="479"/>
        <v>0</v>
      </c>
      <c r="CB1592" s="298">
        <v>0.6</v>
      </c>
      <c r="CC1592" s="298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35">
      <c r="A1593" s="4">
        <v>2021</v>
      </c>
      <c r="B1593" s="315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2"/>
        <v>180</v>
      </c>
      <c r="BK1593" s="135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5"/>
        <v>1</v>
      </c>
      <c r="BV1593" s="299">
        <f t="shared" si="476"/>
        <v>0</v>
      </c>
      <c r="BW1593" s="318">
        <v>0</v>
      </c>
      <c r="BX1593" s="297">
        <f t="shared" si="477"/>
        <v>0.25</v>
      </c>
      <c r="BY1593">
        <f t="shared" si="478"/>
        <v>0</v>
      </c>
      <c r="BZ1593" s="303">
        <f t="shared" si="479"/>
        <v>0</v>
      </c>
      <c r="CB1593" s="298">
        <v>0.6</v>
      </c>
      <c r="CC1593" s="298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35">
      <c r="A1594" s="4">
        <v>2021</v>
      </c>
      <c r="B1594" s="315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2"/>
        <v>183</v>
      </c>
      <c r="BK1594" s="135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5"/>
        <v>1</v>
      </c>
      <c r="BV1594" s="299">
        <f t="shared" si="476"/>
        <v>0</v>
      </c>
      <c r="BW1594" s="318">
        <v>0</v>
      </c>
      <c r="BX1594" s="297">
        <f t="shared" si="477"/>
        <v>0.25</v>
      </c>
      <c r="BY1594">
        <f t="shared" si="478"/>
        <v>0</v>
      </c>
      <c r="BZ1594" s="303">
        <f t="shared" si="479"/>
        <v>0</v>
      </c>
      <c r="CB1594" s="298">
        <v>0.6</v>
      </c>
      <c r="CC1594" s="298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35">
      <c r="A1595" s="4">
        <v>2021</v>
      </c>
      <c r="B1595" s="315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2"/>
        <v>183</v>
      </c>
      <c r="BK1595" s="135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5"/>
        <v>1</v>
      </c>
      <c r="BV1595" s="299">
        <f t="shared" si="476"/>
        <v>0</v>
      </c>
      <c r="BW1595" s="318">
        <v>0</v>
      </c>
      <c r="BX1595" s="297">
        <f t="shared" si="477"/>
        <v>0.25</v>
      </c>
      <c r="BY1595">
        <f t="shared" si="478"/>
        <v>0</v>
      </c>
      <c r="BZ1595" s="303">
        <f t="shared" si="479"/>
        <v>0</v>
      </c>
      <c r="CB1595" s="298">
        <v>0.6</v>
      </c>
      <c r="CC1595" s="298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35">
      <c r="A1596" s="4">
        <v>2021</v>
      </c>
      <c r="B1596" s="315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2"/>
        <v>18</v>
      </c>
      <c r="BK1596" s="135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5"/>
        <v>0</v>
      </c>
      <c r="BV1596" s="299">
        <f t="shared" si="476"/>
        <v>1</v>
      </c>
      <c r="BW1596" s="318">
        <v>0</v>
      </c>
      <c r="BX1596" s="297">
        <f t="shared" si="477"/>
        <v>0.43</v>
      </c>
      <c r="BY1596">
        <f t="shared" si="478"/>
        <v>0</v>
      </c>
      <c r="BZ1596" s="303">
        <f t="shared" si="479"/>
        <v>0</v>
      </c>
      <c r="CB1596" s="298">
        <v>0.6</v>
      </c>
      <c r="CC1596" s="298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35">
      <c r="B1597" s="315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2"/>
        <v>19</v>
      </c>
      <c r="BK1597" s="135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5"/>
        <v>0</v>
      </c>
      <c r="BV1597" s="299">
        <f t="shared" si="476"/>
        <v>1</v>
      </c>
      <c r="BW1597" s="318">
        <v>0</v>
      </c>
      <c r="BX1597" s="297">
        <f t="shared" si="477"/>
        <v>0.43</v>
      </c>
      <c r="BY1597">
        <f>+IF(BJ1597&lt;=30,AV1597*BX1597,0)</f>
        <v>0</v>
      </c>
      <c r="BZ1597" s="303">
        <f t="shared" si="479"/>
        <v>0</v>
      </c>
      <c r="CB1597" s="298">
        <v>0.6</v>
      </c>
      <c r="CC1597" s="298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35">
      <c r="B1598" s="315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2"/>
        <v>20</v>
      </c>
      <c r="BK1598" s="135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5"/>
        <v>0</v>
      </c>
      <c r="BV1598" s="299">
        <f t="shared" si="476"/>
        <v>1</v>
      </c>
      <c r="BW1598" s="318">
        <v>0</v>
      </c>
      <c r="BX1598" s="297">
        <f t="shared" si="477"/>
        <v>0.43</v>
      </c>
      <c r="BY1598">
        <f t="shared" si="478"/>
        <v>0</v>
      </c>
      <c r="BZ1598" s="303">
        <f t="shared" si="479"/>
        <v>0</v>
      </c>
      <c r="CB1598" s="298">
        <v>0.6</v>
      </c>
      <c r="CC1598" s="298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35">
      <c r="B1599" s="315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2"/>
        <v>21</v>
      </c>
      <c r="BK1599" s="135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5"/>
        <v>0</v>
      </c>
      <c r="BV1599" s="299">
        <f t="shared" si="476"/>
        <v>1</v>
      </c>
      <c r="BW1599" s="318">
        <v>0</v>
      </c>
      <c r="BX1599" s="297">
        <f t="shared" si="477"/>
        <v>0.43</v>
      </c>
      <c r="BY1599">
        <f t="shared" si="478"/>
        <v>0</v>
      </c>
      <c r="BZ1599" s="303">
        <f t="shared" si="479"/>
        <v>0</v>
      </c>
      <c r="CB1599" s="298">
        <v>0.6</v>
      </c>
      <c r="CC1599" s="298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35">
      <c r="B1600" s="315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2"/>
        <v>22</v>
      </c>
      <c r="BK1600" s="135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5"/>
        <v>0</v>
      </c>
      <c r="BV1600" s="299">
        <f t="shared" si="476"/>
        <v>1</v>
      </c>
      <c r="BW1600" s="318">
        <v>0</v>
      </c>
      <c r="BX1600" s="297">
        <f t="shared" si="477"/>
        <v>0.43</v>
      </c>
      <c r="BY1600">
        <f t="shared" si="478"/>
        <v>0</v>
      </c>
      <c r="BZ1600" s="303">
        <f t="shared" si="479"/>
        <v>0</v>
      </c>
      <c r="CB1600" s="298">
        <v>0.6</v>
      </c>
      <c r="CC1600" s="298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35">
      <c r="B1601" s="315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2"/>
        <v>23</v>
      </c>
      <c r="BK1601" s="135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5"/>
        <v>0</v>
      </c>
      <c r="BV1601" s="299">
        <f t="shared" si="476"/>
        <v>1</v>
      </c>
      <c r="BW1601" s="318">
        <v>0</v>
      </c>
      <c r="BX1601" s="297">
        <f t="shared" si="477"/>
        <v>0.43</v>
      </c>
      <c r="BY1601">
        <f t="shared" si="478"/>
        <v>0</v>
      </c>
      <c r="BZ1601" s="303">
        <f t="shared" si="479"/>
        <v>0</v>
      </c>
      <c r="CB1601" s="298">
        <v>0.6</v>
      </c>
      <c r="CC1601" s="298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35">
      <c r="B1602" s="315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2"/>
        <v>24</v>
      </c>
      <c r="BK1602" s="135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5"/>
        <v>0</v>
      </c>
      <c r="BV1602" s="299">
        <f t="shared" si="476"/>
        <v>1</v>
      </c>
      <c r="BW1602" s="318">
        <v>0</v>
      </c>
      <c r="BX1602" s="297">
        <f t="shared" si="477"/>
        <v>0.43</v>
      </c>
      <c r="BY1602">
        <f t="shared" si="478"/>
        <v>0</v>
      </c>
      <c r="BZ1602" s="303">
        <f t="shared" si="479"/>
        <v>0</v>
      </c>
      <c r="CB1602" s="298">
        <v>0.6</v>
      </c>
      <c r="CC1602" s="298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35">
      <c r="B1603" s="315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1">+AC1603</f>
        <v>25</v>
      </c>
      <c r="BK1603" s="135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5"/>
        <v>0</v>
      </c>
      <c r="BV1603" s="299">
        <f t="shared" si="476"/>
        <v>1</v>
      </c>
      <c r="BW1603" s="318">
        <v>0</v>
      </c>
      <c r="BX1603" s="297">
        <f t="shared" si="477"/>
        <v>0.43</v>
      </c>
      <c r="BY1603">
        <f t="shared" si="478"/>
        <v>0</v>
      </c>
      <c r="BZ1603" s="303">
        <f t="shared" si="479"/>
        <v>0</v>
      </c>
      <c r="CB1603" s="298">
        <v>0.6</v>
      </c>
      <c r="CC1603" s="298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35">
      <c r="B1604" s="315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1"/>
        <v>26</v>
      </c>
      <c r="BK1604" s="135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4">IF(BT1604="Résineux",0%,100%)</f>
        <v>0</v>
      </c>
      <c r="BV1604" s="299">
        <f t="shared" ref="BV1604:BV1667" si="495">+IF(BT1604="Résineux",100%,0%)</f>
        <v>1</v>
      </c>
      <c r="BW1604" s="318">
        <v>0</v>
      </c>
      <c r="BX1604" s="297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303">
        <f t="shared" ref="BZ1604:BZ1667" si="498">+IF(BJ1604&gt;=31,0,BY1604+BZ1603)</f>
        <v>0</v>
      </c>
      <c r="CB1604" s="298">
        <v>0.6</v>
      </c>
      <c r="CC1604" s="298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35">
      <c r="B1605" s="315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1"/>
        <v>27</v>
      </c>
      <c r="BK1605" s="135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4"/>
        <v>0</v>
      </c>
      <c r="BV1605" s="299">
        <f t="shared" si="495"/>
        <v>1</v>
      </c>
      <c r="BW1605" s="318">
        <v>0</v>
      </c>
      <c r="BX1605" s="297">
        <f t="shared" si="496"/>
        <v>0.43</v>
      </c>
      <c r="BY1605">
        <f t="shared" si="497"/>
        <v>0</v>
      </c>
      <c r="BZ1605" s="303">
        <f t="shared" si="498"/>
        <v>0</v>
      </c>
      <c r="CB1605" s="298">
        <v>0.6</v>
      </c>
      <c r="CC1605" s="298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35">
      <c r="B1606" s="315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1"/>
        <v>28</v>
      </c>
      <c r="BK1606" s="135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4"/>
        <v>0</v>
      </c>
      <c r="BV1606" s="299">
        <f t="shared" si="495"/>
        <v>1</v>
      </c>
      <c r="BW1606" s="318">
        <v>0</v>
      </c>
      <c r="BX1606" s="297">
        <f t="shared" si="496"/>
        <v>0.43</v>
      </c>
      <c r="BY1606">
        <f t="shared" si="497"/>
        <v>0</v>
      </c>
      <c r="BZ1606" s="303">
        <f t="shared" si="498"/>
        <v>0</v>
      </c>
      <c r="CB1606" s="298">
        <v>0.6</v>
      </c>
      <c r="CC1606" s="298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35">
      <c r="B1607" s="315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1"/>
        <v>29</v>
      </c>
      <c r="BK1607" s="135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4"/>
        <v>0</v>
      </c>
      <c r="BV1607" s="299">
        <f t="shared" si="495"/>
        <v>1</v>
      </c>
      <c r="BW1607" s="318">
        <v>0</v>
      </c>
      <c r="BX1607" s="297">
        <f t="shared" si="496"/>
        <v>0.43</v>
      </c>
      <c r="BY1607">
        <f t="shared" si="497"/>
        <v>0</v>
      </c>
      <c r="BZ1607" s="303">
        <f t="shared" si="498"/>
        <v>0</v>
      </c>
      <c r="CB1607" s="298">
        <v>0.6</v>
      </c>
      <c r="CC1607" s="298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35">
      <c r="B1608" s="315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1"/>
        <v>30</v>
      </c>
      <c r="BK1608" s="135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4"/>
        <v>0</v>
      </c>
      <c r="BV1608" s="299">
        <f t="shared" si="495"/>
        <v>1</v>
      </c>
      <c r="BW1608" s="318">
        <v>0</v>
      </c>
      <c r="BX1608" s="297">
        <f t="shared" si="496"/>
        <v>0.43</v>
      </c>
      <c r="BY1608">
        <f t="shared" si="497"/>
        <v>0</v>
      </c>
      <c r="BZ1608" s="303">
        <f t="shared" si="498"/>
        <v>0</v>
      </c>
      <c r="CB1608" s="298">
        <v>0.6</v>
      </c>
      <c r="CC1608" s="298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35">
      <c r="B1609" s="315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1"/>
        <v>31</v>
      </c>
      <c r="BK1609" s="135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4"/>
        <v>0</v>
      </c>
      <c r="BV1609" s="299">
        <f t="shared" si="495"/>
        <v>1</v>
      </c>
      <c r="BW1609" s="318">
        <v>0</v>
      </c>
      <c r="BX1609" s="297">
        <f t="shared" si="496"/>
        <v>0.43</v>
      </c>
      <c r="BY1609">
        <f t="shared" si="497"/>
        <v>0</v>
      </c>
      <c r="BZ1609" s="303">
        <f t="shared" si="498"/>
        <v>0</v>
      </c>
      <c r="CB1609" s="298">
        <v>0.6</v>
      </c>
      <c r="CC1609" s="298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35">
      <c r="B1610" s="315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1"/>
        <v>32</v>
      </c>
      <c r="BK1610" s="135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4"/>
        <v>0</v>
      </c>
      <c r="BV1610" s="299">
        <f t="shared" si="495"/>
        <v>1</v>
      </c>
      <c r="BW1610" s="318">
        <v>0</v>
      </c>
      <c r="BX1610" s="297">
        <f t="shared" si="496"/>
        <v>0.43</v>
      </c>
      <c r="BY1610">
        <f t="shared" si="497"/>
        <v>0</v>
      </c>
      <c r="BZ1610" s="303">
        <f t="shared" si="498"/>
        <v>0</v>
      </c>
      <c r="CB1610" s="298">
        <v>0.6</v>
      </c>
      <c r="CC1610" s="298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35">
      <c r="B1611" s="315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1"/>
        <v>33</v>
      </c>
      <c r="BK1611" s="135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4"/>
        <v>0</v>
      </c>
      <c r="BV1611" s="299">
        <f t="shared" si="495"/>
        <v>1</v>
      </c>
      <c r="BW1611" s="318">
        <v>0</v>
      </c>
      <c r="BX1611" s="297">
        <f t="shared" si="496"/>
        <v>0.43</v>
      </c>
      <c r="BY1611">
        <f t="shared" si="497"/>
        <v>0</v>
      </c>
      <c r="BZ1611" s="303">
        <f t="shared" si="498"/>
        <v>0</v>
      </c>
      <c r="CB1611" s="298">
        <v>0.6</v>
      </c>
      <c r="CC1611" s="298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35">
      <c r="B1612" s="315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1"/>
        <v>34</v>
      </c>
      <c r="BK1612" s="135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4"/>
        <v>0</v>
      </c>
      <c r="BV1612" s="299">
        <f t="shared" si="495"/>
        <v>1</v>
      </c>
      <c r="BW1612" s="318">
        <v>0</v>
      </c>
      <c r="BX1612" s="297">
        <f t="shared" si="496"/>
        <v>0.43</v>
      </c>
      <c r="BY1612">
        <f t="shared" si="497"/>
        <v>0</v>
      </c>
      <c r="BZ1612" s="303">
        <f t="shared" si="498"/>
        <v>0</v>
      </c>
      <c r="CB1612" s="298">
        <v>0.6</v>
      </c>
      <c r="CC1612" s="298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35">
      <c r="B1613" s="315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1"/>
        <v>35</v>
      </c>
      <c r="BK1613" s="135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4"/>
        <v>0</v>
      </c>
      <c r="BV1613" s="299">
        <f t="shared" si="495"/>
        <v>1</v>
      </c>
      <c r="BW1613" s="318">
        <v>0</v>
      </c>
      <c r="BX1613" s="297">
        <f t="shared" si="496"/>
        <v>0.43</v>
      </c>
      <c r="BY1613">
        <f t="shared" si="497"/>
        <v>0</v>
      </c>
      <c r="BZ1613" s="303">
        <f t="shared" si="498"/>
        <v>0</v>
      </c>
      <c r="CB1613" s="298">
        <v>0.6</v>
      </c>
      <c r="CC1613" s="298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35">
      <c r="B1614" s="315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1"/>
        <v>36</v>
      </c>
      <c r="BK1614" s="135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4"/>
        <v>0</v>
      </c>
      <c r="BV1614" s="299">
        <f t="shared" si="495"/>
        <v>1</v>
      </c>
      <c r="BW1614" s="318">
        <v>0</v>
      </c>
      <c r="BX1614" s="297">
        <f t="shared" si="496"/>
        <v>0.43</v>
      </c>
      <c r="BY1614">
        <f t="shared" si="497"/>
        <v>0</v>
      </c>
      <c r="BZ1614" s="303">
        <f t="shared" si="498"/>
        <v>0</v>
      </c>
      <c r="CB1614" s="298">
        <v>0.6</v>
      </c>
      <c r="CC1614" s="298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35">
      <c r="B1615" s="315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1"/>
        <v>37</v>
      </c>
      <c r="BK1615" s="135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4"/>
        <v>0</v>
      </c>
      <c r="BV1615" s="299">
        <f t="shared" si="495"/>
        <v>1</v>
      </c>
      <c r="BW1615" s="318">
        <v>0</v>
      </c>
      <c r="BX1615" s="297">
        <f t="shared" si="496"/>
        <v>0.43</v>
      </c>
      <c r="BY1615">
        <f t="shared" si="497"/>
        <v>0</v>
      </c>
      <c r="BZ1615" s="303">
        <f t="shared" si="498"/>
        <v>0</v>
      </c>
      <c r="CB1615" s="298">
        <v>0.6</v>
      </c>
      <c r="CC1615" s="298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35">
      <c r="B1616" s="315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1"/>
        <v>38</v>
      </c>
      <c r="BK1616" s="135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4"/>
        <v>0</v>
      </c>
      <c r="BV1616" s="299">
        <f t="shared" si="495"/>
        <v>1</v>
      </c>
      <c r="BW1616" s="318">
        <v>0</v>
      </c>
      <c r="BX1616" s="297">
        <f t="shared" si="496"/>
        <v>0.43</v>
      </c>
      <c r="BY1616">
        <f t="shared" si="497"/>
        <v>0</v>
      </c>
      <c r="BZ1616" s="303">
        <f t="shared" si="498"/>
        <v>0</v>
      </c>
      <c r="CB1616" s="298">
        <v>0.6</v>
      </c>
      <c r="CC1616" s="298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35">
      <c r="B1617" s="315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1"/>
        <v>39</v>
      </c>
      <c r="BK1617" s="135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4"/>
        <v>0</v>
      </c>
      <c r="BV1617" s="299">
        <f t="shared" si="495"/>
        <v>1</v>
      </c>
      <c r="BW1617" s="318">
        <v>0</v>
      </c>
      <c r="BX1617" s="297">
        <f t="shared" si="496"/>
        <v>0.43</v>
      </c>
      <c r="BY1617">
        <f t="shared" si="497"/>
        <v>0</v>
      </c>
      <c r="BZ1617" s="303">
        <f t="shared" si="498"/>
        <v>0</v>
      </c>
      <c r="CB1617" s="298">
        <v>0.6</v>
      </c>
      <c r="CC1617" s="298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35">
      <c r="B1618" s="315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1"/>
        <v>40</v>
      </c>
      <c r="BK1618" s="135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4"/>
        <v>0</v>
      </c>
      <c r="BV1618" s="299">
        <f t="shared" si="495"/>
        <v>1</v>
      </c>
      <c r="BW1618" s="318">
        <v>0</v>
      </c>
      <c r="BX1618" s="297">
        <f t="shared" si="496"/>
        <v>0.43</v>
      </c>
      <c r="BY1618">
        <f t="shared" si="497"/>
        <v>0</v>
      </c>
      <c r="BZ1618" s="303">
        <f t="shared" si="498"/>
        <v>0</v>
      </c>
      <c r="CB1618" s="298">
        <v>0.6</v>
      </c>
      <c r="CC1618" s="298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35">
      <c r="B1619" s="315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1"/>
        <v>41</v>
      </c>
      <c r="BK1619" s="135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4"/>
        <v>0</v>
      </c>
      <c r="BV1619" s="299">
        <f t="shared" si="495"/>
        <v>1</v>
      </c>
      <c r="BW1619" s="318">
        <v>0</v>
      </c>
      <c r="BX1619" s="297">
        <f t="shared" si="496"/>
        <v>0.43</v>
      </c>
      <c r="BY1619">
        <f t="shared" si="497"/>
        <v>0</v>
      </c>
      <c r="BZ1619" s="303">
        <f t="shared" si="498"/>
        <v>0</v>
      </c>
      <c r="CB1619" s="298">
        <v>0.6</v>
      </c>
      <c r="CC1619" s="298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35">
      <c r="B1620" s="315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1"/>
        <v>42</v>
      </c>
      <c r="BK1620" s="135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4"/>
        <v>0</v>
      </c>
      <c r="BV1620" s="299">
        <f t="shared" si="495"/>
        <v>1</v>
      </c>
      <c r="BW1620" s="318">
        <v>0</v>
      </c>
      <c r="BX1620" s="297">
        <f t="shared" si="496"/>
        <v>0.43</v>
      </c>
      <c r="BY1620">
        <f t="shared" si="497"/>
        <v>0</v>
      </c>
      <c r="BZ1620" s="303">
        <f t="shared" si="498"/>
        <v>0</v>
      </c>
      <c r="CB1620" s="298">
        <v>0.6</v>
      </c>
      <c r="CC1620" s="298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35">
      <c r="B1621" s="315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1"/>
        <v>43</v>
      </c>
      <c r="BK1621" s="135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4"/>
        <v>0</v>
      </c>
      <c r="BV1621" s="299">
        <f t="shared" si="495"/>
        <v>1</v>
      </c>
      <c r="BW1621" s="318">
        <v>0</v>
      </c>
      <c r="BX1621" s="297">
        <f t="shared" si="496"/>
        <v>0.43</v>
      </c>
      <c r="BY1621">
        <f t="shared" si="497"/>
        <v>0</v>
      </c>
      <c r="BZ1621" s="303">
        <f t="shared" si="498"/>
        <v>0</v>
      </c>
      <c r="CB1621" s="298">
        <v>0.6</v>
      </c>
      <c r="CC1621" s="298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35">
      <c r="B1622" s="315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1"/>
        <v>44</v>
      </c>
      <c r="BK1622" s="135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4"/>
        <v>0</v>
      </c>
      <c r="BV1622" s="299">
        <f t="shared" si="495"/>
        <v>1</v>
      </c>
      <c r="BW1622" s="318">
        <v>0</v>
      </c>
      <c r="BX1622" s="297">
        <f t="shared" si="496"/>
        <v>0.43</v>
      </c>
      <c r="BY1622">
        <f t="shared" si="497"/>
        <v>0</v>
      </c>
      <c r="BZ1622" s="303">
        <f t="shared" si="498"/>
        <v>0</v>
      </c>
      <c r="CB1622" s="298">
        <v>0.6</v>
      </c>
      <c r="CC1622" s="298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35">
      <c r="B1623" s="315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1"/>
        <v>45</v>
      </c>
      <c r="BK1623" s="135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4"/>
        <v>0</v>
      </c>
      <c r="BV1623" s="299">
        <f t="shared" si="495"/>
        <v>1</v>
      </c>
      <c r="BW1623" s="318">
        <v>0</v>
      </c>
      <c r="BX1623" s="297">
        <f t="shared" si="496"/>
        <v>0.43</v>
      </c>
      <c r="BY1623">
        <f t="shared" si="497"/>
        <v>0</v>
      </c>
      <c r="BZ1623" s="303">
        <f t="shared" si="498"/>
        <v>0</v>
      </c>
      <c r="CB1623" s="298">
        <v>0.6</v>
      </c>
      <c r="CC1623" s="298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35">
      <c r="B1624" s="315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1"/>
        <v>46</v>
      </c>
      <c r="BK1624" s="135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4"/>
        <v>0</v>
      </c>
      <c r="BV1624" s="299">
        <f t="shared" si="495"/>
        <v>1</v>
      </c>
      <c r="BW1624" s="318">
        <v>0</v>
      </c>
      <c r="BX1624" s="297">
        <f t="shared" si="496"/>
        <v>0.43</v>
      </c>
      <c r="BY1624">
        <f t="shared" si="497"/>
        <v>0</v>
      </c>
      <c r="BZ1624" s="303">
        <f t="shared" si="498"/>
        <v>0</v>
      </c>
      <c r="CB1624" s="298">
        <v>0.6</v>
      </c>
      <c r="CC1624" s="298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35">
      <c r="B1625" s="315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1"/>
        <v>47</v>
      </c>
      <c r="BK1625" s="135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4"/>
        <v>0</v>
      </c>
      <c r="BV1625" s="299">
        <f t="shared" si="495"/>
        <v>1</v>
      </c>
      <c r="BW1625" s="318">
        <v>0</v>
      </c>
      <c r="BX1625" s="297">
        <f t="shared" si="496"/>
        <v>0.43</v>
      </c>
      <c r="BY1625">
        <f t="shared" si="497"/>
        <v>0</v>
      </c>
      <c r="BZ1625" s="303">
        <f t="shared" si="498"/>
        <v>0</v>
      </c>
      <c r="CB1625" s="298">
        <v>0.6</v>
      </c>
      <c r="CC1625" s="298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35">
      <c r="B1626" s="315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1"/>
        <v>48</v>
      </c>
      <c r="BK1626" s="135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4"/>
        <v>0</v>
      </c>
      <c r="BV1626" s="299">
        <f t="shared" si="495"/>
        <v>1</v>
      </c>
      <c r="BW1626" s="318">
        <v>0</v>
      </c>
      <c r="BX1626" s="297">
        <f t="shared" si="496"/>
        <v>0.43</v>
      </c>
      <c r="BY1626">
        <f t="shared" si="497"/>
        <v>0</v>
      </c>
      <c r="BZ1626" s="303">
        <f t="shared" si="498"/>
        <v>0</v>
      </c>
      <c r="CB1626" s="298">
        <v>0.6</v>
      </c>
      <c r="CC1626" s="298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35">
      <c r="B1627" s="315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1"/>
        <v>49</v>
      </c>
      <c r="BK1627" s="135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4"/>
        <v>0</v>
      </c>
      <c r="BV1627" s="299">
        <f t="shared" si="495"/>
        <v>1</v>
      </c>
      <c r="BW1627" s="318">
        <v>0</v>
      </c>
      <c r="BX1627" s="297">
        <f t="shared" si="496"/>
        <v>0.43</v>
      </c>
      <c r="BY1627">
        <f t="shared" si="497"/>
        <v>0</v>
      </c>
      <c r="BZ1627" s="303">
        <f t="shared" si="498"/>
        <v>0</v>
      </c>
      <c r="CB1627" s="298">
        <v>0.6</v>
      </c>
      <c r="CC1627" s="298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35">
      <c r="B1628" s="315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1"/>
        <v>50</v>
      </c>
      <c r="BK1628" s="135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4"/>
        <v>0</v>
      </c>
      <c r="BV1628" s="299">
        <f t="shared" si="495"/>
        <v>1</v>
      </c>
      <c r="BW1628" s="318">
        <v>0</v>
      </c>
      <c r="BX1628" s="297">
        <f t="shared" si="496"/>
        <v>0.43</v>
      </c>
      <c r="BY1628">
        <f t="shared" si="497"/>
        <v>0</v>
      </c>
      <c r="BZ1628" s="303">
        <f t="shared" si="498"/>
        <v>0</v>
      </c>
      <c r="CB1628" s="298">
        <v>0.6</v>
      </c>
      <c r="CC1628" s="298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35">
      <c r="B1629" s="315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1"/>
        <v>50</v>
      </c>
      <c r="BK1629" s="135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4"/>
        <v>0</v>
      </c>
      <c r="BV1629" s="299">
        <f t="shared" si="495"/>
        <v>1</v>
      </c>
      <c r="BW1629" s="318">
        <v>0</v>
      </c>
      <c r="BX1629" s="297">
        <f t="shared" si="496"/>
        <v>0.43</v>
      </c>
      <c r="BY1629">
        <f t="shared" si="497"/>
        <v>0</v>
      </c>
      <c r="BZ1629" s="303">
        <f t="shared" si="498"/>
        <v>0</v>
      </c>
      <c r="CB1629" s="298">
        <v>0.6</v>
      </c>
      <c r="CC1629" s="298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35">
      <c r="B1630" s="315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1"/>
        <v>51</v>
      </c>
      <c r="BK1630" s="135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4"/>
        <v>0</v>
      </c>
      <c r="BV1630" s="299">
        <f t="shared" si="495"/>
        <v>1</v>
      </c>
      <c r="BW1630" s="318">
        <v>0</v>
      </c>
      <c r="BX1630" s="297">
        <f t="shared" si="496"/>
        <v>0.43</v>
      </c>
      <c r="BY1630">
        <f t="shared" si="497"/>
        <v>0</v>
      </c>
      <c r="BZ1630" s="303">
        <f t="shared" si="498"/>
        <v>0</v>
      </c>
      <c r="CB1630" s="298">
        <v>0.6</v>
      </c>
      <c r="CC1630" s="298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35">
      <c r="B1631" s="315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1"/>
        <v>52</v>
      </c>
      <c r="BK1631" s="135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4"/>
        <v>0</v>
      </c>
      <c r="BV1631" s="299">
        <f t="shared" si="495"/>
        <v>1</v>
      </c>
      <c r="BW1631" s="318">
        <v>0</v>
      </c>
      <c r="BX1631" s="297">
        <f t="shared" si="496"/>
        <v>0.43</v>
      </c>
      <c r="BY1631">
        <f t="shared" si="497"/>
        <v>0</v>
      </c>
      <c r="BZ1631" s="303">
        <f t="shared" si="498"/>
        <v>0</v>
      </c>
      <c r="CB1631" s="298">
        <v>0.6</v>
      </c>
      <c r="CC1631" s="298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35">
      <c r="B1632" s="315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1"/>
        <v>53</v>
      </c>
      <c r="BK1632" s="135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4"/>
        <v>0</v>
      </c>
      <c r="BV1632" s="299">
        <f t="shared" si="495"/>
        <v>1</v>
      </c>
      <c r="BW1632" s="318">
        <v>0</v>
      </c>
      <c r="BX1632" s="297">
        <f t="shared" si="496"/>
        <v>0.43</v>
      </c>
      <c r="BY1632">
        <f t="shared" si="497"/>
        <v>0</v>
      </c>
      <c r="BZ1632" s="303">
        <f t="shared" si="498"/>
        <v>0</v>
      </c>
      <c r="CB1632" s="298">
        <v>0.6</v>
      </c>
      <c r="CC1632" s="298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35">
      <c r="B1633" s="315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1"/>
        <v>54</v>
      </c>
      <c r="BK1633" s="135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4"/>
        <v>0</v>
      </c>
      <c r="BV1633" s="299">
        <f t="shared" si="495"/>
        <v>1</v>
      </c>
      <c r="BW1633" s="318">
        <v>0</v>
      </c>
      <c r="BX1633" s="297">
        <f t="shared" si="496"/>
        <v>0.43</v>
      </c>
      <c r="BY1633">
        <f t="shared" si="497"/>
        <v>0</v>
      </c>
      <c r="BZ1633" s="303">
        <f t="shared" si="498"/>
        <v>0</v>
      </c>
      <c r="CB1633" s="298">
        <v>0.6</v>
      </c>
      <c r="CC1633" s="298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35">
      <c r="B1634" s="315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1"/>
        <v>55</v>
      </c>
      <c r="BK1634" s="135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4"/>
        <v>0</v>
      </c>
      <c r="BV1634" s="299">
        <f t="shared" si="495"/>
        <v>1</v>
      </c>
      <c r="BW1634" s="318">
        <v>0</v>
      </c>
      <c r="BX1634" s="297">
        <f t="shared" si="496"/>
        <v>0.43</v>
      </c>
      <c r="BY1634">
        <f t="shared" si="497"/>
        <v>0</v>
      </c>
      <c r="BZ1634" s="303">
        <f t="shared" si="498"/>
        <v>0</v>
      </c>
      <c r="CB1634" s="298">
        <v>0.6</v>
      </c>
      <c r="CC1634" s="298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35">
      <c r="B1635" s="315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1"/>
        <v>56</v>
      </c>
      <c r="BK1635" s="135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4"/>
        <v>0</v>
      </c>
      <c r="BV1635" s="299">
        <f t="shared" si="495"/>
        <v>1</v>
      </c>
      <c r="BW1635" s="318">
        <v>0</v>
      </c>
      <c r="BX1635" s="297">
        <f t="shared" si="496"/>
        <v>0.43</v>
      </c>
      <c r="BY1635">
        <f t="shared" si="497"/>
        <v>0</v>
      </c>
      <c r="BZ1635" s="303">
        <f t="shared" si="498"/>
        <v>0</v>
      </c>
      <c r="CB1635" s="298">
        <v>0.6</v>
      </c>
      <c r="CC1635" s="298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35">
      <c r="B1636" s="315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1"/>
        <v>57</v>
      </c>
      <c r="BK1636" s="135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4"/>
        <v>0</v>
      </c>
      <c r="BV1636" s="299">
        <f t="shared" si="495"/>
        <v>1</v>
      </c>
      <c r="BW1636" s="318">
        <v>0</v>
      </c>
      <c r="BX1636" s="297">
        <f t="shared" si="496"/>
        <v>0.43</v>
      </c>
      <c r="BY1636">
        <f t="shared" si="497"/>
        <v>0</v>
      </c>
      <c r="BZ1636" s="303">
        <f t="shared" si="498"/>
        <v>0</v>
      </c>
      <c r="CB1636" s="298">
        <v>0.6</v>
      </c>
      <c r="CC1636" s="298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35">
      <c r="B1637" s="315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1"/>
        <v>58</v>
      </c>
      <c r="BK1637" s="135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4"/>
        <v>0</v>
      </c>
      <c r="BV1637" s="299">
        <f t="shared" si="495"/>
        <v>1</v>
      </c>
      <c r="BW1637" s="318">
        <v>0</v>
      </c>
      <c r="BX1637" s="297">
        <f t="shared" si="496"/>
        <v>0.43</v>
      </c>
      <c r="BY1637">
        <f t="shared" si="497"/>
        <v>0</v>
      </c>
      <c r="BZ1637" s="303">
        <f t="shared" si="498"/>
        <v>0</v>
      </c>
      <c r="CB1637" s="298">
        <v>0.6</v>
      </c>
      <c r="CC1637" s="298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35">
      <c r="B1638" s="315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1"/>
        <v>59</v>
      </c>
      <c r="BK1638" s="135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4"/>
        <v>0</v>
      </c>
      <c r="BV1638" s="299">
        <f t="shared" si="495"/>
        <v>1</v>
      </c>
      <c r="BW1638" s="318">
        <v>0</v>
      </c>
      <c r="BX1638" s="297">
        <f t="shared" si="496"/>
        <v>0.43</v>
      </c>
      <c r="BY1638">
        <f t="shared" si="497"/>
        <v>0</v>
      </c>
      <c r="BZ1638" s="303">
        <f t="shared" si="498"/>
        <v>0</v>
      </c>
      <c r="CB1638" s="298">
        <v>0.6</v>
      </c>
      <c r="CC1638" s="298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35">
      <c r="B1639" s="315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1"/>
        <v>60</v>
      </c>
      <c r="BK1639" s="135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4"/>
        <v>0</v>
      </c>
      <c r="BV1639" s="299">
        <f t="shared" si="495"/>
        <v>1</v>
      </c>
      <c r="BW1639" s="318">
        <v>0</v>
      </c>
      <c r="BX1639" s="297">
        <f t="shared" si="496"/>
        <v>0.43</v>
      </c>
      <c r="BY1639">
        <f t="shared" si="497"/>
        <v>0</v>
      </c>
      <c r="BZ1639" s="303">
        <f t="shared" si="498"/>
        <v>0</v>
      </c>
      <c r="CB1639" s="298">
        <v>0.6</v>
      </c>
      <c r="CC1639" s="298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35">
      <c r="B1640" s="315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1"/>
        <v>61</v>
      </c>
      <c r="BK1640" s="135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4"/>
        <v>0</v>
      </c>
      <c r="BV1640" s="299">
        <f t="shared" si="495"/>
        <v>1</v>
      </c>
      <c r="BW1640" s="318">
        <v>0</v>
      </c>
      <c r="BX1640" s="297">
        <f t="shared" si="496"/>
        <v>0.43</v>
      </c>
      <c r="BY1640">
        <f t="shared" si="497"/>
        <v>0</v>
      </c>
      <c r="BZ1640" s="303">
        <f t="shared" si="498"/>
        <v>0</v>
      </c>
      <c r="CB1640" s="298">
        <v>0.6</v>
      </c>
      <c r="CC1640" s="298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35">
      <c r="B1641" s="315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1"/>
        <v>62</v>
      </c>
      <c r="BK1641" s="135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4"/>
        <v>0</v>
      </c>
      <c r="BV1641" s="299">
        <f t="shared" si="495"/>
        <v>1</v>
      </c>
      <c r="BW1641" s="318">
        <v>0</v>
      </c>
      <c r="BX1641" s="297">
        <f t="shared" si="496"/>
        <v>0.43</v>
      </c>
      <c r="BY1641">
        <f t="shared" si="497"/>
        <v>0</v>
      </c>
      <c r="BZ1641" s="303">
        <f t="shared" si="498"/>
        <v>0</v>
      </c>
      <c r="CB1641" s="298">
        <v>0.6</v>
      </c>
      <c r="CC1641" s="298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35">
      <c r="B1642" s="315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1"/>
        <v>63</v>
      </c>
      <c r="BK1642" s="135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4"/>
        <v>0</v>
      </c>
      <c r="BV1642" s="299">
        <f t="shared" si="495"/>
        <v>1</v>
      </c>
      <c r="BW1642" s="318">
        <v>0</v>
      </c>
      <c r="BX1642" s="297">
        <f t="shared" si="496"/>
        <v>0.43</v>
      </c>
      <c r="BY1642">
        <f t="shared" si="497"/>
        <v>0</v>
      </c>
      <c r="BZ1642" s="303">
        <f t="shared" si="498"/>
        <v>0</v>
      </c>
      <c r="CB1642" s="298">
        <v>0.6</v>
      </c>
      <c r="CC1642" s="298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35">
      <c r="B1643" s="315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1"/>
        <v>63</v>
      </c>
      <c r="BK1643" s="135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4"/>
        <v>0</v>
      </c>
      <c r="BV1643" s="299">
        <f t="shared" si="495"/>
        <v>1</v>
      </c>
      <c r="BW1643" s="318">
        <v>0</v>
      </c>
      <c r="BX1643" s="297">
        <f t="shared" si="496"/>
        <v>0.43</v>
      </c>
      <c r="BY1643">
        <f t="shared" si="497"/>
        <v>0</v>
      </c>
      <c r="BZ1643" s="303">
        <f t="shared" si="498"/>
        <v>0</v>
      </c>
      <c r="CB1643" s="298">
        <v>0.6</v>
      </c>
      <c r="CC1643" s="298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35">
      <c r="B1644" s="315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1"/>
        <v>64</v>
      </c>
      <c r="BK1644" s="135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4"/>
        <v>0</v>
      </c>
      <c r="BV1644" s="299">
        <f t="shared" si="495"/>
        <v>1</v>
      </c>
      <c r="BW1644" s="318">
        <v>0</v>
      </c>
      <c r="BX1644" s="297">
        <f t="shared" si="496"/>
        <v>0.43</v>
      </c>
      <c r="BY1644">
        <f t="shared" si="497"/>
        <v>0</v>
      </c>
      <c r="BZ1644" s="303">
        <f t="shared" si="498"/>
        <v>0</v>
      </c>
      <c r="CB1644" s="298">
        <v>0.6</v>
      </c>
      <c r="CC1644" s="298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35">
      <c r="B1645" s="315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1"/>
        <v>65</v>
      </c>
      <c r="BK1645" s="135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4"/>
        <v>0</v>
      </c>
      <c r="BV1645" s="299">
        <f t="shared" si="495"/>
        <v>1</v>
      </c>
      <c r="BW1645" s="318">
        <v>0</v>
      </c>
      <c r="BX1645" s="297">
        <f t="shared" si="496"/>
        <v>0.43</v>
      </c>
      <c r="BY1645">
        <f t="shared" si="497"/>
        <v>0</v>
      </c>
      <c r="BZ1645" s="303">
        <f t="shared" si="498"/>
        <v>0</v>
      </c>
      <c r="CB1645" s="298">
        <v>0.6</v>
      </c>
      <c r="CC1645" s="298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35">
      <c r="B1646" s="315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1"/>
        <v>66</v>
      </c>
      <c r="BK1646" s="135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4"/>
        <v>0</v>
      </c>
      <c r="BV1646" s="299">
        <f t="shared" si="495"/>
        <v>1</v>
      </c>
      <c r="BW1646" s="318">
        <v>0</v>
      </c>
      <c r="BX1646" s="297">
        <f t="shared" si="496"/>
        <v>0.43</v>
      </c>
      <c r="BY1646">
        <f t="shared" si="497"/>
        <v>0</v>
      </c>
      <c r="BZ1646" s="303">
        <f t="shared" si="498"/>
        <v>0</v>
      </c>
      <c r="CB1646" s="298">
        <v>0.6</v>
      </c>
      <c r="CC1646" s="298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35">
      <c r="B1647" s="315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1"/>
        <v>67</v>
      </c>
      <c r="BK1647" s="135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4"/>
        <v>0</v>
      </c>
      <c r="BV1647" s="299">
        <f t="shared" si="495"/>
        <v>1</v>
      </c>
      <c r="BW1647" s="318">
        <v>0</v>
      </c>
      <c r="BX1647" s="297">
        <f t="shared" si="496"/>
        <v>0.43</v>
      </c>
      <c r="BY1647">
        <f t="shared" si="497"/>
        <v>0</v>
      </c>
      <c r="BZ1647" s="303">
        <f t="shared" si="498"/>
        <v>0</v>
      </c>
      <c r="CB1647" s="298">
        <v>0.6</v>
      </c>
      <c r="CC1647" s="298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35">
      <c r="B1648" s="315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1"/>
        <v>68</v>
      </c>
      <c r="BK1648" s="135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4"/>
        <v>0</v>
      </c>
      <c r="BV1648" s="299">
        <f t="shared" si="495"/>
        <v>1</v>
      </c>
      <c r="BW1648" s="318">
        <v>0</v>
      </c>
      <c r="BX1648" s="297">
        <f t="shared" si="496"/>
        <v>0.43</v>
      </c>
      <c r="BY1648">
        <f t="shared" si="497"/>
        <v>0</v>
      </c>
      <c r="BZ1648" s="303">
        <f t="shared" si="498"/>
        <v>0</v>
      </c>
      <c r="CB1648" s="298">
        <v>0.6</v>
      </c>
      <c r="CC1648" s="298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35">
      <c r="B1649" s="315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1"/>
        <v>69</v>
      </c>
      <c r="BK1649" s="135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4"/>
        <v>0</v>
      </c>
      <c r="BV1649" s="299">
        <f t="shared" si="495"/>
        <v>1</v>
      </c>
      <c r="BW1649" s="318">
        <v>0</v>
      </c>
      <c r="BX1649" s="297">
        <f t="shared" si="496"/>
        <v>0.43</v>
      </c>
      <c r="BY1649">
        <f t="shared" si="497"/>
        <v>0</v>
      </c>
      <c r="BZ1649" s="303">
        <f t="shared" si="498"/>
        <v>0</v>
      </c>
      <c r="CB1649" s="298">
        <v>0.6</v>
      </c>
      <c r="CC1649" s="298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35">
      <c r="B1650" s="315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1"/>
        <v>70</v>
      </c>
      <c r="BK1650" s="135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4"/>
        <v>0</v>
      </c>
      <c r="BV1650" s="299">
        <f t="shared" si="495"/>
        <v>1</v>
      </c>
      <c r="BW1650" s="318">
        <v>0</v>
      </c>
      <c r="BX1650" s="297">
        <f t="shared" si="496"/>
        <v>0.43</v>
      </c>
      <c r="BY1650">
        <f t="shared" si="497"/>
        <v>0</v>
      </c>
      <c r="BZ1650" s="303">
        <f t="shared" si="498"/>
        <v>0</v>
      </c>
      <c r="CB1650" s="298">
        <v>0.6</v>
      </c>
      <c r="CC1650" s="298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35">
      <c r="B1651" s="315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1"/>
        <v>71</v>
      </c>
      <c r="BK1651" s="135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4"/>
        <v>0</v>
      </c>
      <c r="BV1651" s="299">
        <f t="shared" si="495"/>
        <v>1</v>
      </c>
      <c r="BW1651" s="318">
        <v>0</v>
      </c>
      <c r="BX1651" s="297">
        <f t="shared" si="496"/>
        <v>0.43</v>
      </c>
      <c r="BY1651">
        <f t="shared" si="497"/>
        <v>0</v>
      </c>
      <c r="BZ1651" s="303">
        <f t="shared" si="498"/>
        <v>0</v>
      </c>
      <c r="CB1651" s="298">
        <v>0.6</v>
      </c>
      <c r="CC1651" s="298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35">
      <c r="B1652" s="315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1"/>
        <v>72</v>
      </c>
      <c r="BK1652" s="135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4"/>
        <v>0</v>
      </c>
      <c r="BV1652" s="299">
        <f t="shared" si="495"/>
        <v>1</v>
      </c>
      <c r="BW1652" s="318">
        <v>0</v>
      </c>
      <c r="BX1652" s="297">
        <f t="shared" si="496"/>
        <v>0.43</v>
      </c>
      <c r="BY1652">
        <f t="shared" si="497"/>
        <v>0</v>
      </c>
      <c r="BZ1652" s="303">
        <f t="shared" si="498"/>
        <v>0</v>
      </c>
      <c r="CB1652" s="298">
        <v>0.6</v>
      </c>
      <c r="CC1652" s="298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35">
      <c r="B1653" s="315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1"/>
        <v>73</v>
      </c>
      <c r="BK1653" s="135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4"/>
        <v>0</v>
      </c>
      <c r="BV1653" s="299">
        <f t="shared" si="495"/>
        <v>1</v>
      </c>
      <c r="BW1653" s="318">
        <v>0</v>
      </c>
      <c r="BX1653" s="297">
        <f t="shared" si="496"/>
        <v>0.43</v>
      </c>
      <c r="BY1653">
        <f t="shared" si="497"/>
        <v>0</v>
      </c>
      <c r="BZ1653" s="303">
        <f t="shared" si="498"/>
        <v>0</v>
      </c>
      <c r="CB1653" s="298">
        <v>0.6</v>
      </c>
      <c r="CC1653" s="298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35">
      <c r="B1654" s="315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1"/>
        <v>74</v>
      </c>
      <c r="BK1654" s="135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4"/>
        <v>0</v>
      </c>
      <c r="BV1654" s="299">
        <f t="shared" si="495"/>
        <v>1</v>
      </c>
      <c r="BW1654" s="318">
        <v>0</v>
      </c>
      <c r="BX1654" s="297">
        <f t="shared" si="496"/>
        <v>0.43</v>
      </c>
      <c r="BY1654">
        <f t="shared" si="497"/>
        <v>0</v>
      </c>
      <c r="BZ1654" s="303">
        <f t="shared" si="498"/>
        <v>0</v>
      </c>
      <c r="CB1654" s="298">
        <v>0.6</v>
      </c>
      <c r="CC1654" s="298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35">
      <c r="B1655" s="315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1"/>
        <v>75</v>
      </c>
      <c r="BK1655" s="135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4"/>
        <v>0</v>
      </c>
      <c r="BV1655" s="299">
        <f t="shared" si="495"/>
        <v>1</v>
      </c>
      <c r="BW1655" s="318">
        <v>0</v>
      </c>
      <c r="BX1655" s="297">
        <f t="shared" si="496"/>
        <v>0.43</v>
      </c>
      <c r="BY1655">
        <f t="shared" si="497"/>
        <v>0</v>
      </c>
      <c r="BZ1655" s="303">
        <f t="shared" si="498"/>
        <v>0</v>
      </c>
      <c r="CB1655" s="298">
        <v>0.6</v>
      </c>
      <c r="CC1655" s="298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35">
      <c r="B1656" s="315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1"/>
        <v>76</v>
      </c>
      <c r="BK1656" s="135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4"/>
        <v>0</v>
      </c>
      <c r="BV1656" s="299">
        <f t="shared" si="495"/>
        <v>1</v>
      </c>
      <c r="BW1656" s="318">
        <v>0</v>
      </c>
      <c r="BX1656" s="297">
        <f t="shared" si="496"/>
        <v>0.43</v>
      </c>
      <c r="BY1656">
        <f t="shared" si="497"/>
        <v>0</v>
      </c>
      <c r="BZ1656" s="303">
        <f t="shared" si="498"/>
        <v>0</v>
      </c>
      <c r="CB1656" s="298">
        <v>0.6</v>
      </c>
      <c r="CC1656" s="298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35">
      <c r="B1657" s="315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1"/>
        <v>77</v>
      </c>
      <c r="BK1657" s="135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4"/>
        <v>0</v>
      </c>
      <c r="BV1657" s="299">
        <f t="shared" si="495"/>
        <v>1</v>
      </c>
      <c r="BW1657" s="318">
        <v>0</v>
      </c>
      <c r="BX1657" s="297">
        <f t="shared" si="496"/>
        <v>0.43</v>
      </c>
      <c r="BY1657">
        <f t="shared" si="497"/>
        <v>0</v>
      </c>
      <c r="BZ1657" s="303">
        <f t="shared" si="498"/>
        <v>0</v>
      </c>
      <c r="CB1657" s="298">
        <v>0.6</v>
      </c>
      <c r="CC1657" s="298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35">
      <c r="B1658" s="315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1"/>
        <v>78</v>
      </c>
      <c r="BK1658" s="135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4"/>
        <v>0</v>
      </c>
      <c r="BV1658" s="299">
        <f t="shared" si="495"/>
        <v>1</v>
      </c>
      <c r="BW1658" s="318">
        <v>0</v>
      </c>
      <c r="BX1658" s="297">
        <f t="shared" si="496"/>
        <v>0.43</v>
      </c>
      <c r="BY1658">
        <f t="shared" si="497"/>
        <v>0</v>
      </c>
      <c r="BZ1658" s="303">
        <f t="shared" si="498"/>
        <v>0</v>
      </c>
      <c r="CB1658" s="298">
        <v>0.6</v>
      </c>
      <c r="CC1658" s="298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35">
      <c r="B1659" s="315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1"/>
        <v>79</v>
      </c>
      <c r="BK1659" s="135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4"/>
        <v>0</v>
      </c>
      <c r="BV1659" s="299">
        <f t="shared" si="495"/>
        <v>1</v>
      </c>
      <c r="BW1659" s="318">
        <v>0</v>
      </c>
      <c r="BX1659" s="297">
        <f t="shared" si="496"/>
        <v>0.43</v>
      </c>
      <c r="BY1659">
        <f t="shared" si="497"/>
        <v>0</v>
      </c>
      <c r="BZ1659" s="303">
        <f t="shared" si="498"/>
        <v>0</v>
      </c>
      <c r="CB1659" s="298">
        <v>0.6</v>
      </c>
      <c r="CC1659" s="298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35">
      <c r="B1660" s="315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1"/>
        <v>80</v>
      </c>
      <c r="BK1660" s="135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4"/>
        <v>0</v>
      </c>
      <c r="BV1660" s="299">
        <f t="shared" si="495"/>
        <v>1</v>
      </c>
      <c r="BW1660" s="318">
        <v>0</v>
      </c>
      <c r="BX1660" s="297">
        <f t="shared" si="496"/>
        <v>0.43</v>
      </c>
      <c r="BY1660">
        <f t="shared" si="497"/>
        <v>0</v>
      </c>
      <c r="BZ1660" s="303">
        <f t="shared" si="498"/>
        <v>0</v>
      </c>
      <c r="CB1660" s="298">
        <v>0.6</v>
      </c>
      <c r="CC1660" s="298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35">
      <c r="B1661" s="315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1"/>
        <v>80</v>
      </c>
      <c r="BK1661" s="135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4"/>
        <v>0</v>
      </c>
      <c r="BV1661" s="299">
        <f t="shared" si="495"/>
        <v>1</v>
      </c>
      <c r="BW1661" s="318">
        <v>0</v>
      </c>
      <c r="BX1661" s="297">
        <f t="shared" si="496"/>
        <v>0.43</v>
      </c>
      <c r="BY1661">
        <f t="shared" si="497"/>
        <v>0</v>
      </c>
      <c r="BZ1661" s="303">
        <f t="shared" si="498"/>
        <v>0</v>
      </c>
      <c r="CB1661" s="298">
        <v>0.6</v>
      </c>
      <c r="CC1661" s="298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35">
      <c r="B1662" s="315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1"/>
        <v>81</v>
      </c>
      <c r="BK1662" s="135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4"/>
        <v>0</v>
      </c>
      <c r="BV1662" s="299">
        <f t="shared" si="495"/>
        <v>1</v>
      </c>
      <c r="BW1662" s="318">
        <v>0</v>
      </c>
      <c r="BX1662" s="297">
        <f t="shared" si="496"/>
        <v>0.43</v>
      </c>
      <c r="BY1662">
        <f t="shared" si="497"/>
        <v>0</v>
      </c>
      <c r="BZ1662" s="303">
        <f t="shared" si="498"/>
        <v>0</v>
      </c>
      <c r="CB1662" s="298">
        <v>0.6</v>
      </c>
      <c r="CC1662" s="298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35">
      <c r="B1663" s="315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1"/>
        <v>82</v>
      </c>
      <c r="BK1663" s="135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4"/>
        <v>0</v>
      </c>
      <c r="BV1663" s="299">
        <f t="shared" si="495"/>
        <v>1</v>
      </c>
      <c r="BW1663" s="318">
        <v>0</v>
      </c>
      <c r="BX1663" s="297">
        <f t="shared" si="496"/>
        <v>0.43</v>
      </c>
      <c r="BY1663">
        <f t="shared" si="497"/>
        <v>0</v>
      </c>
      <c r="BZ1663" s="303">
        <f t="shared" si="498"/>
        <v>0</v>
      </c>
      <c r="CB1663" s="298">
        <v>0.6</v>
      </c>
      <c r="CC1663" s="298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35">
      <c r="B1664" s="315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1"/>
        <v>83</v>
      </c>
      <c r="BK1664" s="135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4"/>
        <v>0</v>
      </c>
      <c r="BV1664" s="299">
        <f t="shared" si="495"/>
        <v>1</v>
      </c>
      <c r="BW1664" s="318">
        <v>0</v>
      </c>
      <c r="BX1664" s="297">
        <f t="shared" si="496"/>
        <v>0.43</v>
      </c>
      <c r="BY1664">
        <f t="shared" si="497"/>
        <v>0</v>
      </c>
      <c r="BZ1664" s="303">
        <f t="shared" si="498"/>
        <v>0</v>
      </c>
      <c r="CB1664" s="298">
        <v>0.6</v>
      </c>
      <c r="CC1664" s="298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35">
      <c r="B1665" s="315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1"/>
        <v>84</v>
      </c>
      <c r="BK1665" s="135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4"/>
        <v>0</v>
      </c>
      <c r="BV1665" s="299">
        <f t="shared" si="495"/>
        <v>1</v>
      </c>
      <c r="BW1665" s="318">
        <v>0</v>
      </c>
      <c r="BX1665" s="297">
        <f t="shared" si="496"/>
        <v>0.43</v>
      </c>
      <c r="BY1665">
        <f t="shared" si="497"/>
        <v>0</v>
      </c>
      <c r="BZ1665" s="303">
        <f t="shared" si="498"/>
        <v>0</v>
      </c>
      <c r="CB1665" s="298">
        <v>0.6</v>
      </c>
      <c r="CC1665" s="298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35">
      <c r="B1666" s="315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1"/>
        <v>85</v>
      </c>
      <c r="BK1666" s="135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4"/>
        <v>0</v>
      </c>
      <c r="BV1666" s="299">
        <f t="shared" si="495"/>
        <v>1</v>
      </c>
      <c r="BW1666" s="318">
        <v>0</v>
      </c>
      <c r="BX1666" s="297">
        <f t="shared" si="496"/>
        <v>0.43</v>
      </c>
      <c r="BY1666">
        <f t="shared" si="497"/>
        <v>0</v>
      </c>
      <c r="BZ1666" s="303">
        <f t="shared" si="498"/>
        <v>0</v>
      </c>
      <c r="CB1666" s="298">
        <v>0.6</v>
      </c>
      <c r="CC1666" s="298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35">
      <c r="B1667" s="315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0">+AC1667</f>
        <v>86</v>
      </c>
      <c r="BK1667" s="135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4"/>
        <v>0</v>
      </c>
      <c r="BV1667" s="299">
        <f t="shared" si="495"/>
        <v>1</v>
      </c>
      <c r="BW1667" s="318">
        <v>0</v>
      </c>
      <c r="BX1667" s="297">
        <f t="shared" si="496"/>
        <v>0.43</v>
      </c>
      <c r="BY1667">
        <f t="shared" si="497"/>
        <v>0</v>
      </c>
      <c r="BZ1667" s="303">
        <f t="shared" si="498"/>
        <v>0</v>
      </c>
      <c r="CB1667" s="298">
        <v>0.6</v>
      </c>
      <c r="CC1667" s="298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35">
      <c r="B1668" s="315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0"/>
        <v>87</v>
      </c>
      <c r="BK1668" s="135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3">IF(BT1668="Résineux",0%,100%)</f>
        <v>0</v>
      </c>
      <c r="BV1668" s="299">
        <f t="shared" ref="BV1668:BV1677" si="514">+IF(BT1668="Résineux",100%,0%)</f>
        <v>1</v>
      </c>
      <c r="BW1668" s="318">
        <v>0</v>
      </c>
      <c r="BX1668" s="297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303">
        <f t="shared" ref="BZ1668:BZ1677" si="517">+IF(BJ1668&gt;=31,0,BY1668+BZ1667)</f>
        <v>0</v>
      </c>
      <c r="CB1668" s="298">
        <v>0.6</v>
      </c>
      <c r="CC1668" s="298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35">
      <c r="B1669" s="315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0"/>
        <v>88</v>
      </c>
      <c r="BK1669" s="135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3"/>
        <v>0</v>
      </c>
      <c r="BV1669" s="299">
        <f t="shared" si="514"/>
        <v>1</v>
      </c>
      <c r="BW1669" s="318">
        <v>0</v>
      </c>
      <c r="BX1669" s="297">
        <f t="shared" si="515"/>
        <v>0.43</v>
      </c>
      <c r="BY1669">
        <f t="shared" si="516"/>
        <v>0</v>
      </c>
      <c r="BZ1669" s="303">
        <f t="shared" si="517"/>
        <v>0</v>
      </c>
      <c r="CB1669" s="298">
        <v>0.6</v>
      </c>
      <c r="CC1669" s="298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35">
      <c r="B1670" s="315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0"/>
        <v>89</v>
      </c>
      <c r="BK1670" s="135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3"/>
        <v>0</v>
      </c>
      <c r="BV1670" s="299">
        <f t="shared" si="514"/>
        <v>1</v>
      </c>
      <c r="BW1670" s="318">
        <v>0</v>
      </c>
      <c r="BX1670" s="297">
        <f t="shared" si="515"/>
        <v>0.43</v>
      </c>
      <c r="BY1670">
        <f t="shared" si="516"/>
        <v>0</v>
      </c>
      <c r="BZ1670" s="303">
        <f t="shared" si="517"/>
        <v>0</v>
      </c>
      <c r="CB1670" s="298">
        <v>0.6</v>
      </c>
      <c r="CC1670" s="298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35">
      <c r="B1671" s="315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0"/>
        <v>90</v>
      </c>
      <c r="BK1671" s="135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3"/>
        <v>0</v>
      </c>
      <c r="BV1671" s="299">
        <f t="shared" si="514"/>
        <v>1</v>
      </c>
      <c r="BW1671" s="318">
        <v>0</v>
      </c>
      <c r="BX1671" s="297">
        <f t="shared" si="515"/>
        <v>0.43</v>
      </c>
      <c r="BY1671">
        <f t="shared" si="516"/>
        <v>0</v>
      </c>
      <c r="BZ1671" s="303">
        <f t="shared" si="517"/>
        <v>0</v>
      </c>
      <c r="CB1671" s="298">
        <v>0.6</v>
      </c>
      <c r="CC1671" s="298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35">
      <c r="B1672" s="315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0"/>
        <v>91</v>
      </c>
      <c r="BK1672" s="135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3"/>
        <v>0</v>
      </c>
      <c r="BV1672" s="299">
        <f t="shared" si="514"/>
        <v>1</v>
      </c>
      <c r="BW1672" s="318">
        <v>0</v>
      </c>
      <c r="BX1672" s="297">
        <f t="shared" si="515"/>
        <v>0.43</v>
      </c>
      <c r="BY1672">
        <f t="shared" si="516"/>
        <v>0</v>
      </c>
      <c r="BZ1672" s="303">
        <f t="shared" si="517"/>
        <v>0</v>
      </c>
      <c r="CB1672" s="298">
        <v>0.6</v>
      </c>
      <c r="CC1672" s="298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35">
      <c r="B1673" s="315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0"/>
        <v>92</v>
      </c>
      <c r="BK1673" s="135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3"/>
        <v>0</v>
      </c>
      <c r="BV1673" s="299">
        <f t="shared" si="514"/>
        <v>1</v>
      </c>
      <c r="BW1673" s="318">
        <v>0</v>
      </c>
      <c r="BX1673" s="297">
        <f t="shared" si="515"/>
        <v>0.43</v>
      </c>
      <c r="BY1673">
        <f t="shared" si="516"/>
        <v>0</v>
      </c>
      <c r="BZ1673" s="303">
        <f t="shared" si="517"/>
        <v>0</v>
      </c>
      <c r="CB1673" s="298">
        <v>0.6</v>
      </c>
      <c r="CC1673" s="298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35">
      <c r="B1674" s="315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0"/>
        <v>93</v>
      </c>
      <c r="BK1674" s="135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3"/>
        <v>0</v>
      </c>
      <c r="BV1674" s="299">
        <f t="shared" si="514"/>
        <v>1</v>
      </c>
      <c r="BW1674" s="318">
        <v>0</v>
      </c>
      <c r="BX1674" s="297">
        <f t="shared" si="515"/>
        <v>0.43</v>
      </c>
      <c r="BY1674">
        <f t="shared" si="516"/>
        <v>0</v>
      </c>
      <c r="BZ1674" s="303">
        <f t="shared" si="517"/>
        <v>0</v>
      </c>
      <c r="CB1674" s="298">
        <v>0.6</v>
      </c>
      <c r="CC1674" s="298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35">
      <c r="B1675" s="315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0"/>
        <v>94</v>
      </c>
      <c r="BK1675" s="135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3"/>
        <v>0</v>
      </c>
      <c r="BV1675" s="299">
        <f t="shared" si="514"/>
        <v>1</v>
      </c>
      <c r="BW1675" s="318">
        <v>0</v>
      </c>
      <c r="BX1675" s="297">
        <f t="shared" si="515"/>
        <v>0.43</v>
      </c>
      <c r="BY1675">
        <f t="shared" si="516"/>
        <v>0</v>
      </c>
      <c r="BZ1675" s="303">
        <f t="shared" si="517"/>
        <v>0</v>
      </c>
      <c r="CB1675" s="298">
        <v>0.6</v>
      </c>
      <c r="CC1675" s="298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35">
      <c r="B1676" s="315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0"/>
        <v>95</v>
      </c>
      <c r="BK1676" s="135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3"/>
        <v>0</v>
      </c>
      <c r="BV1676" s="299">
        <f t="shared" si="514"/>
        <v>1</v>
      </c>
      <c r="BW1676" s="318">
        <v>0</v>
      </c>
      <c r="BX1676" s="297">
        <f t="shared" si="515"/>
        <v>0.43</v>
      </c>
      <c r="BY1676">
        <f t="shared" si="516"/>
        <v>0</v>
      </c>
      <c r="BZ1676" s="303">
        <f t="shared" si="517"/>
        <v>0</v>
      </c>
      <c r="CB1676" s="298">
        <v>0.6</v>
      </c>
      <c r="CC1676" s="298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35">
      <c r="B1677" s="315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0"/>
        <v>95</v>
      </c>
      <c r="BK1677" s="135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3"/>
        <v>0</v>
      </c>
      <c r="BV1677" s="299">
        <f t="shared" si="514"/>
        <v>1</v>
      </c>
      <c r="BW1677" s="318">
        <v>0</v>
      </c>
      <c r="BX1677" s="297">
        <f t="shared" si="515"/>
        <v>0.43</v>
      </c>
      <c r="BY1677">
        <f t="shared" si="516"/>
        <v>0</v>
      </c>
      <c r="BZ1677" s="303">
        <f t="shared" si="517"/>
        <v>0</v>
      </c>
      <c r="CB1677" s="298">
        <v>0.6</v>
      </c>
      <c r="CC1677" s="298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2705A221-4207-4749-A1D1-3771217743C7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28" activePane="bottomLeft" state="frozen"/>
      <selection activeCell="C10" sqref="C10"/>
      <selection pane="bottomLeft" activeCell="C330" sqref="C330"/>
    </sheetView>
  </sheetViews>
  <sheetFormatPr baseColWidth="10" defaultRowHeight="14.5" x14ac:dyDescent="0.35"/>
  <cols>
    <col min="1" max="1" width="11.81640625" style="92" bestFit="1" customWidth="1"/>
    <col min="2" max="2" width="10.81640625" style="92"/>
    <col min="3" max="3" width="11.81640625" style="92" bestFit="1" customWidth="1"/>
    <col min="4" max="4" width="44.54296875" style="92" bestFit="1" customWidth="1"/>
    <col min="5" max="7" width="10.81640625" style="92"/>
    <col min="8" max="12" width="10.81640625" style="4"/>
    <col min="13" max="15" width="10.81640625" style="93"/>
    <col min="16" max="19" width="10.81640625" style="94"/>
    <col min="20" max="21" width="10.81640625" style="7"/>
    <col min="22" max="24" width="10.81640625" style="1"/>
    <col min="25" max="26" width="10.81640625" style="95"/>
    <col min="27" max="27" width="82.1796875" style="95" bestFit="1" customWidth="1"/>
    <col min="28" max="28" width="10.81640625" style="1"/>
    <col min="29" max="29" width="18.453125" style="95" bestFit="1" customWidth="1"/>
    <col min="30" max="30" width="25.1796875" style="1" bestFit="1" customWidth="1"/>
    <col min="31" max="31" width="13.81640625" style="1" bestFit="1" customWidth="1"/>
  </cols>
  <sheetData>
    <row r="1" spans="1:33" x14ac:dyDescent="0.35">
      <c r="A1" s="79"/>
      <c r="B1" s="79"/>
      <c r="C1" s="79"/>
      <c r="D1" s="79"/>
      <c r="E1" s="79"/>
      <c r="F1" s="79"/>
      <c r="G1" s="79"/>
      <c r="H1" s="397" t="s">
        <v>196</v>
      </c>
      <c r="I1" s="397"/>
      <c r="J1" s="397"/>
      <c r="K1" s="397"/>
      <c r="L1" s="397"/>
      <c r="M1" s="398" t="s">
        <v>197</v>
      </c>
      <c r="N1" s="398"/>
      <c r="O1" s="398"/>
      <c r="P1" s="399" t="s">
        <v>198</v>
      </c>
      <c r="Q1" s="399"/>
      <c r="R1" s="399"/>
      <c r="S1" s="399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3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1520</v>
      </c>
      <c r="AG2" t="s">
        <v>1521</v>
      </c>
    </row>
    <row r="3" spans="1:33" hidden="1" x14ac:dyDescent="0.3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3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3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3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3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3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3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3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3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3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3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3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3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3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3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3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3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3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3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3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>+X22*W22*J22</f>
        <v>91.986206896551735</v>
      </c>
      <c r="Z22" s="88">
        <f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>+(Z22+Y22)*0.475*44/12</f>
        <v>203.82698334075519</v>
      </c>
      <c r="AD22" s="86">
        <f t="shared" si="1"/>
        <v>3057.4047501113278</v>
      </c>
      <c r="AE22" s="86">
        <f t="shared" ref="AE22:AE40" si="6">+SUM($AD$21:$AD$40)/$AB$40</f>
        <v>307.54224442084734</v>
      </c>
    </row>
    <row r="23" spans="1:31" hidden="1" x14ac:dyDescent="0.3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6"/>
        <v>307.54224442084734</v>
      </c>
    </row>
    <row r="24" spans="1:31" hidden="1" x14ac:dyDescent="0.3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6"/>
        <v>307.54224442084734</v>
      </c>
    </row>
    <row r="25" spans="1:31" hidden="1" x14ac:dyDescent="0.3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6"/>
        <v>307.54224442084734</v>
      </c>
    </row>
    <row r="26" spans="1:31" hidden="1" x14ac:dyDescent="0.3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6"/>
        <v>307.54224442084734</v>
      </c>
    </row>
    <row r="27" spans="1:31" hidden="1" x14ac:dyDescent="0.3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6"/>
        <v>307.54224442084734</v>
      </c>
    </row>
    <row r="28" spans="1:31" hidden="1" x14ac:dyDescent="0.3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6"/>
        <v>307.54224442084734</v>
      </c>
    </row>
    <row r="29" spans="1:31" hidden="1" x14ac:dyDescent="0.3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6"/>
        <v>307.54224442084734</v>
      </c>
    </row>
    <row r="30" spans="1:31" hidden="1" x14ac:dyDescent="0.3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6"/>
        <v>307.54224442084734</v>
      </c>
    </row>
    <row r="31" spans="1:31" hidden="1" x14ac:dyDescent="0.3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6"/>
        <v>307.54224442084734</v>
      </c>
    </row>
    <row r="32" spans="1:31" hidden="1" x14ac:dyDescent="0.3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6"/>
        <v>307.54224442084734</v>
      </c>
    </row>
    <row r="33" spans="1:31" hidden="1" x14ac:dyDescent="0.3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6"/>
        <v>307.54224442084734</v>
      </c>
    </row>
    <row r="34" spans="1:31" hidden="1" x14ac:dyDescent="0.3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6"/>
        <v>307.54224442084734</v>
      </c>
    </row>
    <row r="35" spans="1:31" hidden="1" x14ac:dyDescent="0.3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6"/>
        <v>307.54224442084734</v>
      </c>
    </row>
    <row r="36" spans="1:31" hidden="1" x14ac:dyDescent="0.3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6"/>
        <v>307.54224442084734</v>
      </c>
    </row>
    <row r="37" spans="1:31" hidden="1" x14ac:dyDescent="0.3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6"/>
        <v>307.54224442084734</v>
      </c>
    </row>
    <row r="38" spans="1:31" hidden="1" x14ac:dyDescent="0.3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6"/>
        <v>307.54224442084734</v>
      </c>
    </row>
    <row r="39" spans="1:31" hidden="1" x14ac:dyDescent="0.3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6"/>
        <v>307.54224442084734</v>
      </c>
    </row>
    <row r="40" spans="1:31" hidden="1" x14ac:dyDescent="0.3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6"/>
        <v>307.54224442084734</v>
      </c>
    </row>
    <row r="41" spans="1:31" hidden="1" x14ac:dyDescent="0.3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3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7">+SUM($AD$41:$AD$64)/$AB$64</f>
        <v>310.64275352258716</v>
      </c>
    </row>
    <row r="43" spans="1:31" hidden="1" x14ac:dyDescent="0.3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7"/>
        <v>310.64275352258716</v>
      </c>
    </row>
    <row r="44" spans="1:31" hidden="1" x14ac:dyDescent="0.3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7"/>
        <v>310.64275352258716</v>
      </c>
    </row>
    <row r="45" spans="1:31" hidden="1" x14ac:dyDescent="0.3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7"/>
        <v>310.64275352258716</v>
      </c>
    </row>
    <row r="46" spans="1:31" hidden="1" x14ac:dyDescent="0.3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7"/>
        <v>310.64275352258716</v>
      </c>
    </row>
    <row r="47" spans="1:31" hidden="1" x14ac:dyDescent="0.3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7"/>
        <v>310.64275352258716</v>
      </c>
    </row>
    <row r="48" spans="1:31" hidden="1" x14ac:dyDescent="0.3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7"/>
        <v>310.64275352258716</v>
      </c>
    </row>
    <row r="49" spans="1:31" hidden="1" x14ac:dyDescent="0.3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7"/>
        <v>310.64275352258716</v>
      </c>
    </row>
    <row r="50" spans="1:31" hidden="1" x14ac:dyDescent="0.3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7"/>
        <v>310.64275352258716</v>
      </c>
    </row>
    <row r="51" spans="1:31" hidden="1" x14ac:dyDescent="0.3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7"/>
        <v>310.64275352258716</v>
      </c>
    </row>
    <row r="52" spans="1:31" hidden="1" x14ac:dyDescent="0.3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7"/>
        <v>310.64275352258716</v>
      </c>
    </row>
    <row r="53" spans="1:31" hidden="1" x14ac:dyDescent="0.3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7"/>
        <v>310.64275352258716</v>
      </c>
    </row>
    <row r="54" spans="1:31" hidden="1" x14ac:dyDescent="0.3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7"/>
        <v>310.64275352258716</v>
      </c>
    </row>
    <row r="55" spans="1:31" hidden="1" x14ac:dyDescent="0.3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7"/>
        <v>310.64275352258716</v>
      </c>
    </row>
    <row r="56" spans="1:31" hidden="1" x14ac:dyDescent="0.3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7"/>
        <v>310.64275352258716</v>
      </c>
    </row>
    <row r="57" spans="1:31" hidden="1" x14ac:dyDescent="0.3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7"/>
        <v>310.64275352258716</v>
      </c>
    </row>
    <row r="58" spans="1:31" hidden="1" x14ac:dyDescent="0.3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7"/>
        <v>310.64275352258716</v>
      </c>
    </row>
    <row r="59" spans="1:31" hidden="1" x14ac:dyDescent="0.3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7"/>
        <v>310.64275352258716</v>
      </c>
    </row>
    <row r="60" spans="1:31" hidden="1" x14ac:dyDescent="0.3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7"/>
        <v>310.64275352258716</v>
      </c>
    </row>
    <row r="61" spans="1:31" hidden="1" x14ac:dyDescent="0.3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7"/>
        <v>310.64275352258716</v>
      </c>
    </row>
    <row r="62" spans="1:31" hidden="1" x14ac:dyDescent="0.3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7"/>
        <v>310.64275352258716</v>
      </c>
    </row>
    <row r="63" spans="1:31" hidden="1" x14ac:dyDescent="0.3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7"/>
        <v>310.64275352258716</v>
      </c>
    </row>
    <row r="64" spans="1:31" hidden="1" x14ac:dyDescent="0.3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7"/>
        <v>310.64275352258716</v>
      </c>
    </row>
    <row r="65" spans="1:31" hidden="1" x14ac:dyDescent="0.3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3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>+EXP(-1.0587+0.8836*LN(Y66)+0.284)</f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3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8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3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8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9">+IF(AC68=0,0,(AC68+AC67)*(AB68-AB67)/2)</f>
        <v>#NUM!</v>
      </c>
      <c r="AE68" s="81"/>
    </row>
    <row r="69" spans="1:31" hidden="1" x14ac:dyDescent="0.3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8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9"/>
        <v>#NUM!</v>
      </c>
      <c r="AE69" s="81"/>
    </row>
    <row r="70" spans="1:31" hidden="1" x14ac:dyDescent="0.3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8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9"/>
        <v>#NUM!</v>
      </c>
      <c r="AE70" s="81"/>
    </row>
    <row r="71" spans="1:31" hidden="1" x14ac:dyDescent="0.3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8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9"/>
        <v>#NUM!</v>
      </c>
      <c r="AE71" s="81"/>
    </row>
    <row r="72" spans="1:31" hidden="1" x14ac:dyDescent="0.3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8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9"/>
        <v>#NUM!</v>
      </c>
      <c r="AE72" s="81"/>
    </row>
    <row r="73" spans="1:31" hidden="1" x14ac:dyDescent="0.3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8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9"/>
        <v>#NUM!</v>
      </c>
      <c r="AE73" s="81"/>
    </row>
    <row r="74" spans="1:31" hidden="1" x14ac:dyDescent="0.3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8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9"/>
        <v>#NUM!</v>
      </c>
      <c r="AE74" s="81"/>
    </row>
    <row r="75" spans="1:31" hidden="1" x14ac:dyDescent="0.3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8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9"/>
        <v>#NUM!</v>
      </c>
      <c r="AE75" s="81"/>
    </row>
    <row r="76" spans="1:31" hidden="1" x14ac:dyDescent="0.3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0">+X76*W76*J76</f>
        <v>0</v>
      </c>
      <c r="Z76" s="82" t="e">
        <f t="shared" si="5"/>
        <v>#NUM!</v>
      </c>
      <c r="AA76" s="82" t="str">
        <f t="shared" si="8"/>
        <v>Sapin pectiné_F1_SP1_d5_GSM Alpes du Sud_90_</v>
      </c>
      <c r="AB76" s="79">
        <v>90</v>
      </c>
      <c r="AC76" s="82" t="e">
        <f t="shared" ref="AC76:AC143" si="11">+(Z76+Y76)*0.475*44/12</f>
        <v>#NUM!</v>
      </c>
      <c r="AD76" s="86" t="e">
        <f t="shared" si="9"/>
        <v>#NUM!</v>
      </c>
      <c r="AE76" s="81"/>
    </row>
    <row r="77" spans="1:31" hidden="1" x14ac:dyDescent="0.3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0"/>
        <v>0</v>
      </c>
      <c r="Z77" s="82" t="e">
        <f t="shared" ref="Z77:Z144" si="12">+EXP(-1.0587+0.8836*LN(Y77)+0.284)</f>
        <v>#NUM!</v>
      </c>
      <c r="AA77" s="82" t="str">
        <f t="shared" si="8"/>
        <v>Sapin pectiné_F1_SP1_d5_GSM Alpes du Sud_100_</v>
      </c>
      <c r="AB77" s="79">
        <v>100</v>
      </c>
      <c r="AC77" s="82" t="e">
        <f t="shared" si="11"/>
        <v>#NUM!</v>
      </c>
      <c r="AD77" s="86" t="e">
        <f t="shared" si="9"/>
        <v>#NUM!</v>
      </c>
      <c r="AE77" s="81"/>
    </row>
    <row r="78" spans="1:31" hidden="1" x14ac:dyDescent="0.3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0"/>
        <v>0</v>
      </c>
      <c r="Z78" s="82" t="e">
        <f t="shared" si="12"/>
        <v>#NUM!</v>
      </c>
      <c r="AA78" s="82" t="str">
        <f t="shared" si="8"/>
        <v>Sapin pectiné_F1_SP1_d5_GSM Alpes du Sud_100_</v>
      </c>
      <c r="AB78" s="79">
        <v>100</v>
      </c>
      <c r="AC78" s="82" t="e">
        <f t="shared" si="11"/>
        <v>#NUM!</v>
      </c>
      <c r="AD78" s="86" t="e">
        <f t="shared" si="9"/>
        <v>#NUM!</v>
      </c>
      <c r="AE78" s="81"/>
    </row>
    <row r="79" spans="1:31" hidden="1" x14ac:dyDescent="0.3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0"/>
        <v>0</v>
      </c>
      <c r="Z79" s="82" t="e">
        <f t="shared" si="12"/>
        <v>#NUM!</v>
      </c>
      <c r="AA79" s="82" t="str">
        <f t="shared" si="8"/>
        <v>Sapin pectiné_F1_SP1_d5_GSM Alpes du Sud_110_</v>
      </c>
      <c r="AB79" s="79">
        <v>110</v>
      </c>
      <c r="AC79" s="82" t="e">
        <f t="shared" si="11"/>
        <v>#NUM!</v>
      </c>
      <c r="AD79" s="86" t="e">
        <f t="shared" si="9"/>
        <v>#NUM!</v>
      </c>
      <c r="AE79" s="81"/>
    </row>
    <row r="80" spans="1:31" hidden="1" x14ac:dyDescent="0.3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0"/>
        <v>0</v>
      </c>
      <c r="Z80" s="82" t="e">
        <f t="shared" si="12"/>
        <v>#NUM!</v>
      </c>
      <c r="AA80" s="82" t="str">
        <f t="shared" si="8"/>
        <v>Sapin pectiné_F1_SP1_d5_GSM Alpes du Sud_110_</v>
      </c>
      <c r="AB80" s="79">
        <v>110</v>
      </c>
      <c r="AC80" s="82" t="e">
        <f t="shared" si="11"/>
        <v>#NUM!</v>
      </c>
      <c r="AD80" s="86" t="e">
        <f t="shared" si="9"/>
        <v>#NUM!</v>
      </c>
      <c r="AE80" s="81"/>
    </row>
    <row r="81" spans="1:31" hidden="1" x14ac:dyDescent="0.3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0"/>
        <v>0</v>
      </c>
      <c r="Z81" s="82" t="e">
        <f t="shared" si="12"/>
        <v>#NUM!</v>
      </c>
      <c r="AA81" s="82" t="str">
        <f t="shared" si="8"/>
        <v>Sapin pectiné_F1_SP1_d5_GSM Alpes du Sud_120_</v>
      </c>
      <c r="AB81" s="79">
        <v>120</v>
      </c>
      <c r="AC81" s="82" t="e">
        <f t="shared" si="11"/>
        <v>#NUM!</v>
      </c>
      <c r="AD81" s="86" t="e">
        <f t="shared" si="9"/>
        <v>#NUM!</v>
      </c>
      <c r="AE81" s="81"/>
    </row>
    <row r="82" spans="1:31" hidden="1" x14ac:dyDescent="0.3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0"/>
        <v>0</v>
      </c>
      <c r="Z82" s="82" t="e">
        <f t="shared" si="12"/>
        <v>#NUM!</v>
      </c>
      <c r="AA82" s="82" t="str">
        <f t="shared" si="8"/>
        <v>Sapin pectiné_F1_SP1_d5_GSM Alpes du Sud_120_</v>
      </c>
      <c r="AB82" s="79">
        <v>120</v>
      </c>
      <c r="AC82" s="82" t="e">
        <f t="shared" si="11"/>
        <v>#NUM!</v>
      </c>
      <c r="AD82" s="86" t="e">
        <f t="shared" si="9"/>
        <v>#NUM!</v>
      </c>
      <c r="AE82" s="81"/>
    </row>
    <row r="83" spans="1:31" hidden="1" x14ac:dyDescent="0.3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0"/>
        <v>0</v>
      </c>
      <c r="Z83" s="82" t="e">
        <f t="shared" si="12"/>
        <v>#NUM!</v>
      </c>
      <c r="AA83" s="82" t="str">
        <f t="shared" si="8"/>
        <v>Sapin pectiné_F2_SP2_4_GSM Alpes du Sud_70_</v>
      </c>
      <c r="AB83" s="79">
        <v>70</v>
      </c>
      <c r="AC83" s="82" t="e">
        <f t="shared" si="11"/>
        <v>#NUM!</v>
      </c>
      <c r="AD83" s="86" t="e">
        <f t="shared" si="9"/>
        <v>#NUM!</v>
      </c>
      <c r="AE83" s="81"/>
    </row>
    <row r="84" spans="1:31" hidden="1" x14ac:dyDescent="0.3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0"/>
        <v>0</v>
      </c>
      <c r="Z84" s="82" t="e">
        <f t="shared" si="12"/>
        <v>#NUM!</v>
      </c>
      <c r="AA84" s="82" t="str">
        <f t="shared" si="8"/>
        <v>Sapin pectiné_F2_SP2_4_GSM Alpes du Sud_70_</v>
      </c>
      <c r="AB84" s="79">
        <v>70</v>
      </c>
      <c r="AC84" s="82" t="e">
        <f t="shared" si="11"/>
        <v>#NUM!</v>
      </c>
      <c r="AD84" s="86" t="e">
        <f t="shared" si="9"/>
        <v>#NUM!</v>
      </c>
      <c r="AE84" s="81"/>
    </row>
    <row r="85" spans="1:31" hidden="1" x14ac:dyDescent="0.3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0"/>
        <v>0</v>
      </c>
      <c r="Z85" s="82" t="e">
        <f t="shared" si="12"/>
        <v>#NUM!</v>
      </c>
      <c r="AA85" s="82" t="str">
        <f t="shared" si="8"/>
        <v>Sapin pectiné_F2_SP2_4_GSM Alpes du Sud_75_</v>
      </c>
      <c r="AB85" s="79">
        <v>75</v>
      </c>
      <c r="AC85" s="82" t="e">
        <f t="shared" si="11"/>
        <v>#NUM!</v>
      </c>
      <c r="AD85" s="86" t="e">
        <f t="shared" si="9"/>
        <v>#NUM!</v>
      </c>
      <c r="AE85" s="81"/>
    </row>
    <row r="86" spans="1:31" hidden="1" x14ac:dyDescent="0.3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0"/>
        <v>0</v>
      </c>
      <c r="Z86" s="82" t="e">
        <f t="shared" si="12"/>
        <v>#NUM!</v>
      </c>
      <c r="AA86" s="82" t="str">
        <f t="shared" si="8"/>
        <v>Sapin pectiné_F2_SP2_4_GSM Alpes du Sud_75_</v>
      </c>
      <c r="AB86" s="79">
        <v>75</v>
      </c>
      <c r="AC86" s="82" t="e">
        <f t="shared" si="11"/>
        <v>#NUM!</v>
      </c>
      <c r="AD86" s="86" t="e">
        <f t="shared" si="9"/>
        <v>#NUM!</v>
      </c>
      <c r="AE86" s="81"/>
    </row>
    <row r="87" spans="1:31" hidden="1" x14ac:dyDescent="0.3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0"/>
        <v>0</v>
      </c>
      <c r="Z87" s="82" t="e">
        <f t="shared" si="12"/>
        <v>#NUM!</v>
      </c>
      <c r="AA87" s="82" t="str">
        <f t="shared" si="8"/>
        <v>Sapin pectiné_F2_SP2_4_GSM Alpes du Sud_95_</v>
      </c>
      <c r="AB87" s="79">
        <v>95</v>
      </c>
      <c r="AC87" s="82" t="e">
        <f t="shared" si="11"/>
        <v>#NUM!</v>
      </c>
      <c r="AD87" s="86" t="e">
        <f t="shared" si="9"/>
        <v>#NUM!</v>
      </c>
      <c r="AE87" s="81"/>
    </row>
    <row r="88" spans="1:31" hidden="1" x14ac:dyDescent="0.3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0"/>
        <v>0</v>
      </c>
      <c r="Z88" s="82" t="e">
        <f t="shared" si="12"/>
        <v>#NUM!</v>
      </c>
      <c r="AA88" s="82" t="str">
        <f t="shared" si="8"/>
        <v>Sapin pectiné_F2_SP2_4_GSM Alpes du Sud_95_</v>
      </c>
      <c r="AB88" s="79">
        <v>95</v>
      </c>
      <c r="AC88" s="82" t="e">
        <f t="shared" si="11"/>
        <v>#NUM!</v>
      </c>
      <c r="AD88" s="86" t="e">
        <f t="shared" si="9"/>
        <v>#NUM!</v>
      </c>
      <c r="AE88" s="81"/>
    </row>
    <row r="89" spans="1:31" hidden="1" x14ac:dyDescent="0.3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0"/>
        <v>0</v>
      </c>
      <c r="Z89" s="82" t="e">
        <f t="shared" si="12"/>
        <v>#NUM!</v>
      </c>
      <c r="AA89" s="82" t="str">
        <f t="shared" si="8"/>
        <v>Sapin pectiné_F2_SP2_4_GSM Alpes du Sud_115_</v>
      </c>
      <c r="AB89" s="79">
        <v>115</v>
      </c>
      <c r="AC89" s="82" t="e">
        <f t="shared" si="11"/>
        <v>#NUM!</v>
      </c>
      <c r="AD89" s="86" t="e">
        <f t="shared" si="9"/>
        <v>#NUM!</v>
      </c>
      <c r="AE89" s="81"/>
    </row>
    <row r="90" spans="1:31" hidden="1" x14ac:dyDescent="0.3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0"/>
        <v>0</v>
      </c>
      <c r="Z90" s="82" t="e">
        <f t="shared" si="12"/>
        <v>#NUM!</v>
      </c>
      <c r="AA90" s="82" t="str">
        <f t="shared" si="8"/>
        <v>Sapin pectiné_F2_SP2_4_GSM Alpes du Sud_115_</v>
      </c>
      <c r="AB90" s="79">
        <v>115</v>
      </c>
      <c r="AC90" s="82" t="e">
        <f t="shared" si="11"/>
        <v>#NUM!</v>
      </c>
      <c r="AD90" s="86" t="e">
        <f t="shared" si="9"/>
        <v>#NUM!</v>
      </c>
      <c r="AE90" s="81"/>
    </row>
    <row r="91" spans="1:31" hidden="1" x14ac:dyDescent="0.3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0"/>
        <v>0</v>
      </c>
      <c r="Z91" s="82" t="e">
        <f t="shared" si="12"/>
        <v>#NUM!</v>
      </c>
      <c r="AA91" s="82" t="str">
        <f t="shared" si="8"/>
        <v>Sapin pectiné_F2_SP2_4_GSM Alpes du Sud_135_</v>
      </c>
      <c r="AB91" s="79">
        <v>135</v>
      </c>
      <c r="AC91" s="82" t="e">
        <f t="shared" si="11"/>
        <v>#NUM!</v>
      </c>
      <c r="AD91" s="86" t="e">
        <f t="shared" si="9"/>
        <v>#NUM!</v>
      </c>
      <c r="AE91" s="81"/>
    </row>
    <row r="92" spans="1:31" hidden="1" x14ac:dyDescent="0.3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0"/>
        <v>0</v>
      </c>
      <c r="Z92" s="82" t="e">
        <f t="shared" si="12"/>
        <v>#NUM!</v>
      </c>
      <c r="AA92" s="82" t="str">
        <f t="shared" si="8"/>
        <v>Sapin pectiné_F2_SP2_4_GSM Alpes du Sud_135_</v>
      </c>
      <c r="AB92" s="79">
        <v>135</v>
      </c>
      <c r="AC92" s="82" t="e">
        <f t="shared" si="11"/>
        <v>#NUM!</v>
      </c>
      <c r="AD92" s="86" t="e">
        <f t="shared" si="9"/>
        <v>#NUM!</v>
      </c>
      <c r="AE92" s="81"/>
    </row>
    <row r="93" spans="1:31" hidden="1" x14ac:dyDescent="0.3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0"/>
        <v>0</v>
      </c>
      <c r="Z93" s="82" t="e">
        <f t="shared" si="12"/>
        <v>#NUM!</v>
      </c>
      <c r="AA93" s="82" t="str">
        <f t="shared" si="8"/>
        <v>Sapin pectiné_F2_SP2_4_GSM Alpes du Sud_150_</v>
      </c>
      <c r="AB93" s="79">
        <v>150</v>
      </c>
      <c r="AC93" s="82" t="e">
        <f t="shared" si="11"/>
        <v>#NUM!</v>
      </c>
      <c r="AD93" s="86" t="e">
        <f t="shared" si="9"/>
        <v>#NUM!</v>
      </c>
      <c r="AE93" s="81"/>
    </row>
    <row r="94" spans="1:31" hidden="1" x14ac:dyDescent="0.3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0"/>
        <v>0</v>
      </c>
      <c r="Z94" s="82" t="e">
        <f t="shared" si="12"/>
        <v>#NUM!</v>
      </c>
      <c r="AA94" s="82" t="str">
        <f t="shared" si="8"/>
        <v>Sapin pectiné_F2_SP2_4_GSM Alpes du Sud_150_</v>
      </c>
      <c r="AB94" s="79">
        <v>150</v>
      </c>
      <c r="AC94" s="82" t="e">
        <f t="shared" si="11"/>
        <v>#NUM!</v>
      </c>
      <c r="AD94" s="86" t="e">
        <f t="shared" si="9"/>
        <v>#NUM!</v>
      </c>
      <c r="AE94" s="81"/>
    </row>
    <row r="95" spans="1:31" hidden="1" x14ac:dyDescent="0.3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0"/>
        <v>0</v>
      </c>
      <c r="Z95" s="82" t="e">
        <f t="shared" si="12"/>
        <v>#NUM!</v>
      </c>
      <c r="AA95" s="82" t="str">
        <f t="shared" si="8"/>
        <v>Sapin pectiné_F2_SP2_4_GSM Alpes du Sud_160_</v>
      </c>
      <c r="AB95" s="79">
        <v>160</v>
      </c>
      <c r="AC95" s="82" t="e">
        <f t="shared" si="11"/>
        <v>#NUM!</v>
      </c>
      <c r="AD95" s="86" t="e">
        <f t="shared" si="9"/>
        <v>#NUM!</v>
      </c>
      <c r="AE95" s="81"/>
    </row>
    <row r="96" spans="1:31" hidden="1" x14ac:dyDescent="0.3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0"/>
        <v>0</v>
      </c>
      <c r="Z96" s="82" t="e">
        <f t="shared" si="12"/>
        <v>#NUM!</v>
      </c>
      <c r="AA96" s="82" t="str">
        <f t="shared" si="8"/>
        <v>Sapin pectiné_F2_SP2_4_GSM Alpes du Sud_160_</v>
      </c>
      <c r="AB96" s="79">
        <v>160</v>
      </c>
      <c r="AC96" s="82" t="e">
        <f t="shared" si="11"/>
        <v>#NUM!</v>
      </c>
      <c r="AD96" s="86" t="e">
        <f t="shared" si="9"/>
        <v>#NUM!</v>
      </c>
      <c r="AE96" s="81"/>
    </row>
    <row r="97" spans="1:31" hidden="1" x14ac:dyDescent="0.3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0"/>
        <v>0</v>
      </c>
      <c r="Z97" s="82" t="e">
        <f t="shared" si="12"/>
        <v>#NUM!</v>
      </c>
      <c r="AA97" s="82" t="str">
        <f t="shared" si="8"/>
        <v>Sapin pectiné_F2_SP2_4_GSM Alpes du Sud_170_</v>
      </c>
      <c r="AB97" s="79">
        <v>170</v>
      </c>
      <c r="AC97" s="82" t="e">
        <f t="shared" si="11"/>
        <v>#NUM!</v>
      </c>
      <c r="AD97" s="86" t="e">
        <f t="shared" si="9"/>
        <v>#NUM!</v>
      </c>
      <c r="AE97" s="81"/>
    </row>
    <row r="98" spans="1:31" hidden="1" x14ac:dyDescent="0.3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0"/>
        <v>0</v>
      </c>
      <c r="Z98" s="82" t="e">
        <f t="shared" si="12"/>
        <v>#NUM!</v>
      </c>
      <c r="AA98" s="82" t="str">
        <f t="shared" si="8"/>
        <v>Sapin pectiné_F2_SP2_4_GSM Alpes du Sud_170_</v>
      </c>
      <c r="AB98" s="79">
        <v>170</v>
      </c>
      <c r="AC98" s="82" t="e">
        <f t="shared" si="11"/>
        <v>#NUM!</v>
      </c>
      <c r="AD98" s="86" t="e">
        <f t="shared" si="9"/>
        <v>#NUM!</v>
      </c>
      <c r="AE98" s="81"/>
    </row>
    <row r="99" spans="1:31" hidden="1" x14ac:dyDescent="0.35">
      <c r="A99" s="86" t="s">
        <v>229</v>
      </c>
      <c r="B99" s="86" t="s">
        <v>423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0"/>
        <v>0</v>
      </c>
      <c r="Z99" s="88">
        <v>0</v>
      </c>
      <c r="AA99" s="88" t="str">
        <f t="shared" si="8"/>
        <v>Epicéa_FBonne_Entree 16-17 m_GS Arc Jurassien_0_</v>
      </c>
      <c r="AB99" s="86">
        <v>0</v>
      </c>
      <c r="AC99" s="88">
        <f t="shared" si="11"/>
        <v>0</v>
      </c>
      <c r="AD99" s="86">
        <f t="shared" si="9"/>
        <v>0</v>
      </c>
      <c r="AE99" s="86">
        <f>+SUM($AD$99:$AD$112)/$AB$112</f>
        <v>270.19385739049358</v>
      </c>
    </row>
    <row r="100" spans="1:31" hidden="1" x14ac:dyDescent="0.35">
      <c r="A100" s="79" t="s">
        <v>229</v>
      </c>
      <c r="B100" s="86" t="s">
        <v>423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0"/>
        <v>151.51499999999999</v>
      </c>
      <c r="Z100" s="82">
        <f t="shared" si="12"/>
        <v>38.922673183770968</v>
      </c>
      <c r="AA100" s="82" t="str">
        <f t="shared" si="8"/>
        <v>Epicéa_FBonne_Entree 16-17 m_GS Arc Jurassien_22_</v>
      </c>
      <c r="AB100" s="79">
        <v>22</v>
      </c>
      <c r="AC100" s="82">
        <f t="shared" si="11"/>
        <v>331.67894746173442</v>
      </c>
      <c r="AD100" s="86">
        <f t="shared" si="9"/>
        <v>3648.4684220790787</v>
      </c>
      <c r="AE100" s="86">
        <f t="shared" ref="AE100:AE112" si="13">+SUM($AD$99:$AD$112)/$AB$112</f>
        <v>270.19385739049358</v>
      </c>
    </row>
    <row r="101" spans="1:31" hidden="1" x14ac:dyDescent="0.35">
      <c r="A101" s="79" t="s">
        <v>229</v>
      </c>
      <c r="B101" s="86" t="s">
        <v>423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0"/>
        <v>90.908999999999992</v>
      </c>
      <c r="Z101" s="82">
        <f t="shared" si="12"/>
        <v>24.784325519878429</v>
      </c>
      <c r="AA101" s="82" t="str">
        <f t="shared" si="8"/>
        <v>Epicéa_FBonne_Entree 16-17 m_GS Arc Jurassien_22_</v>
      </c>
      <c r="AB101" s="79">
        <v>22</v>
      </c>
      <c r="AC101" s="82">
        <f t="shared" si="11"/>
        <v>201.49920861378823</v>
      </c>
      <c r="AD101" s="86">
        <f t="shared" si="9"/>
        <v>0</v>
      </c>
      <c r="AE101" s="86">
        <f t="shared" si="13"/>
        <v>270.19385739049358</v>
      </c>
    </row>
    <row r="102" spans="1:31" hidden="1" x14ac:dyDescent="0.35">
      <c r="A102" s="79" t="s">
        <v>229</v>
      </c>
      <c r="B102" s="86" t="s">
        <v>423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0"/>
        <v>142.376</v>
      </c>
      <c r="Z102" s="82">
        <f t="shared" si="12"/>
        <v>36.840779461983459</v>
      </c>
      <c r="AA102" s="82" t="str">
        <f t="shared" si="8"/>
        <v>Epicéa_FBonne_Entree 16-17 m_GS Arc Jurassien_27_</v>
      </c>
      <c r="AB102" s="79">
        <v>27</v>
      </c>
      <c r="AC102" s="82">
        <f t="shared" si="11"/>
        <v>312.13589089628783</v>
      </c>
      <c r="AD102" s="86">
        <f t="shared" si="9"/>
        <v>1284.0877487751902</v>
      </c>
      <c r="AE102" s="86">
        <f t="shared" si="13"/>
        <v>270.19385739049358</v>
      </c>
    </row>
    <row r="103" spans="1:31" hidden="1" x14ac:dyDescent="0.35">
      <c r="A103" s="79" t="s">
        <v>229</v>
      </c>
      <c r="B103" s="86" t="s">
        <v>423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0"/>
        <v>107.744</v>
      </c>
      <c r="Z103" s="82">
        <f t="shared" si="12"/>
        <v>28.798814029880067</v>
      </c>
      <c r="AA103" s="82" t="str">
        <f t="shared" si="8"/>
        <v>Epicéa_FBonne_Entree 16-17 m_GS Arc Jurassien_27_</v>
      </c>
      <c r="AB103" s="79">
        <v>27</v>
      </c>
      <c r="AC103" s="82">
        <f t="shared" si="11"/>
        <v>237.81206776870781</v>
      </c>
      <c r="AD103" s="86">
        <f t="shared" si="9"/>
        <v>0</v>
      </c>
      <c r="AE103" s="86">
        <f t="shared" si="13"/>
        <v>270.19385739049358</v>
      </c>
    </row>
    <row r="104" spans="1:31" hidden="1" x14ac:dyDescent="0.35">
      <c r="A104" s="86" t="s">
        <v>229</v>
      </c>
      <c r="B104" s="86" t="s">
        <v>423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0"/>
        <v>138.28749999999999</v>
      </c>
      <c r="Z104" s="88">
        <f t="shared" si="12"/>
        <v>35.904415223629279</v>
      </c>
      <c r="AA104" s="88" t="str">
        <f t="shared" si="8"/>
        <v>Epicéa_FBonne_Entree 16-17 m_GS Arc Jurassien_30_</v>
      </c>
      <c r="AB104" s="86">
        <v>30</v>
      </c>
      <c r="AC104" s="88">
        <f t="shared" si="11"/>
        <v>303.38425234782096</v>
      </c>
      <c r="AD104" s="86">
        <f t="shared" si="9"/>
        <v>811.79448017479319</v>
      </c>
      <c r="AE104" s="86">
        <f t="shared" si="13"/>
        <v>270.19385739049358</v>
      </c>
    </row>
    <row r="105" spans="1:31" hidden="1" x14ac:dyDescent="0.35">
      <c r="A105" s="79" t="s">
        <v>229</v>
      </c>
      <c r="B105" s="86" t="s">
        <v>423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0"/>
        <v>168.83099999999999</v>
      </c>
      <c r="Z105" s="82">
        <f t="shared" si="12"/>
        <v>42.828101421759989</v>
      </c>
      <c r="AA105" s="82" t="str">
        <f t="shared" si="8"/>
        <v>Epicéa_FBonne_Entree 16-17 m_GS Arc Jurassien_33_</v>
      </c>
      <c r="AB105" s="79">
        <v>33</v>
      </c>
      <c r="AC105" s="82">
        <f t="shared" si="11"/>
        <v>368.63960164289864</v>
      </c>
      <c r="AD105" s="86">
        <f t="shared" si="9"/>
        <v>1008.0357809860793</v>
      </c>
      <c r="AE105" s="86">
        <f t="shared" si="13"/>
        <v>270.19385739049358</v>
      </c>
    </row>
    <row r="106" spans="1:31" hidden="1" x14ac:dyDescent="0.35">
      <c r="A106" s="79" t="s">
        <v>229</v>
      </c>
      <c r="B106" s="86" t="s">
        <v>423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0"/>
        <v>126.503</v>
      </c>
      <c r="Z106" s="82">
        <f t="shared" si="12"/>
        <v>33.187027386382113</v>
      </c>
      <c r="AA106" s="82" t="str">
        <f t="shared" si="8"/>
        <v>Epicéa_FBonne_Entree 16-17 m_GS Arc Jurassien_33_</v>
      </c>
      <c r="AB106" s="79">
        <v>33</v>
      </c>
      <c r="AC106" s="82">
        <f t="shared" si="11"/>
        <v>278.1267976979488</v>
      </c>
      <c r="AD106" s="86">
        <f t="shared" si="9"/>
        <v>0</v>
      </c>
      <c r="AE106" s="86">
        <f t="shared" si="13"/>
        <v>270.19385739049358</v>
      </c>
    </row>
    <row r="107" spans="1:31" hidden="1" x14ac:dyDescent="0.35">
      <c r="A107" s="79" t="s">
        <v>229</v>
      </c>
      <c r="B107" s="86" t="s">
        <v>423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0"/>
        <v>185.666</v>
      </c>
      <c r="Z107" s="82">
        <f t="shared" si="12"/>
        <v>46.580483994788317</v>
      </c>
      <c r="AA107" s="82" t="str">
        <f t="shared" si="8"/>
        <v>Epicéa_FBonne_Entree 16-17 m_GS Arc Jurassien_39_</v>
      </c>
      <c r="AB107" s="79">
        <v>39</v>
      </c>
      <c r="AC107" s="82">
        <f t="shared" si="11"/>
        <v>404.49595962425633</v>
      </c>
      <c r="AD107" s="86">
        <f t="shared" si="9"/>
        <v>2047.8682719666156</v>
      </c>
      <c r="AE107" s="86">
        <f t="shared" si="13"/>
        <v>270.19385739049358</v>
      </c>
    </row>
    <row r="108" spans="1:31" hidden="1" x14ac:dyDescent="0.35">
      <c r="A108" s="79" t="s">
        <v>229</v>
      </c>
      <c r="B108" s="86" t="s">
        <v>423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0"/>
        <v>147.667</v>
      </c>
      <c r="Z108" s="82">
        <f t="shared" si="12"/>
        <v>38.047920274932522</v>
      </c>
      <c r="AA108" s="82" t="str">
        <f t="shared" si="8"/>
        <v>Epicéa_FBonne_Entree 16-17 m_GS Arc Jurassien_39_</v>
      </c>
      <c r="AB108" s="79">
        <v>39</v>
      </c>
      <c r="AC108" s="82">
        <f t="shared" si="11"/>
        <v>323.4534861455075</v>
      </c>
      <c r="AD108" s="86">
        <f t="shared" si="9"/>
        <v>0</v>
      </c>
      <c r="AE108" s="86">
        <f t="shared" si="13"/>
        <v>270.19385739049358</v>
      </c>
    </row>
    <row r="109" spans="1:31" hidden="1" x14ac:dyDescent="0.35">
      <c r="A109" s="79" t="s">
        <v>229</v>
      </c>
      <c r="B109" s="86" t="s">
        <v>423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0"/>
        <v>203.46299999999999</v>
      </c>
      <c r="Z109" s="82">
        <f t="shared" si="12"/>
        <v>50.504468259946009</v>
      </c>
      <c r="AA109" s="82" t="str">
        <f t="shared" si="8"/>
        <v>Epicéa_FBonne_Entree 16-17 m_GS Arc Jurassien_45_</v>
      </c>
      <c r="AB109" s="79">
        <v>45</v>
      </c>
      <c r="AC109" s="82">
        <f t="shared" si="11"/>
        <v>442.32667388607257</v>
      </c>
      <c r="AD109" s="86">
        <f t="shared" si="9"/>
        <v>2297.3404800947401</v>
      </c>
      <c r="AE109" s="86">
        <f t="shared" si="13"/>
        <v>270.19385739049358</v>
      </c>
    </row>
    <row r="110" spans="1:31" hidden="1" x14ac:dyDescent="0.35">
      <c r="A110" s="79" t="s">
        <v>229</v>
      </c>
      <c r="B110" s="86" t="s">
        <v>423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0"/>
        <v>164.02099999999999</v>
      </c>
      <c r="Z110" s="82">
        <f t="shared" si="12"/>
        <v>41.748148887274446</v>
      </c>
      <c r="AA110" s="82" t="str">
        <f t="shared" si="8"/>
        <v>Epicéa_FBonne_Entree 16-17 m_GS Arc Jurassien_45_</v>
      </c>
      <c r="AB110" s="79">
        <v>45</v>
      </c>
      <c r="AC110" s="82">
        <f t="shared" si="11"/>
        <v>358.38126764533627</v>
      </c>
      <c r="AD110" s="86">
        <f t="shared" si="9"/>
        <v>0</v>
      </c>
      <c r="AE110" s="86">
        <f t="shared" si="13"/>
        <v>270.19385739049358</v>
      </c>
    </row>
    <row r="111" spans="1:31" hidden="1" x14ac:dyDescent="0.35">
      <c r="A111" s="79" t="s">
        <v>229</v>
      </c>
      <c r="B111" s="86" t="s">
        <v>423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0"/>
        <v>223.66499999999999</v>
      </c>
      <c r="Z111" s="82">
        <f t="shared" si="12"/>
        <v>54.91068778736684</v>
      </c>
      <c r="AA111" s="82" t="str">
        <f t="shared" si="8"/>
        <v>Epicéa_FBonne_Entree 16-17 m_GS Arc Jurassien_52_</v>
      </c>
      <c r="AB111" s="79">
        <v>52</v>
      </c>
      <c r="AC111" s="82">
        <f t="shared" si="11"/>
        <v>485.18598956299729</v>
      </c>
      <c r="AD111" s="86">
        <f t="shared" si="9"/>
        <v>2952.4854002291677</v>
      </c>
      <c r="AE111" s="86">
        <f t="shared" si="13"/>
        <v>270.19385739049358</v>
      </c>
    </row>
    <row r="112" spans="1:31" hidden="1" x14ac:dyDescent="0.35">
      <c r="A112" s="79" t="s">
        <v>229</v>
      </c>
      <c r="B112" s="86" t="s">
        <v>423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0"/>
        <v>0</v>
      </c>
      <c r="Z112" s="82">
        <v>0</v>
      </c>
      <c r="AA112" s="82" t="str">
        <f t="shared" si="8"/>
        <v>Epicéa_FBonne_Entree 16-17 m_GS Arc Jurassien_52_</v>
      </c>
      <c r="AB112" s="79">
        <v>52</v>
      </c>
      <c r="AC112" s="82">
        <f t="shared" si="11"/>
        <v>0</v>
      </c>
      <c r="AD112" s="86">
        <f t="shared" si="9"/>
        <v>0</v>
      </c>
      <c r="AE112" s="86">
        <f t="shared" si="13"/>
        <v>270.19385739049358</v>
      </c>
    </row>
    <row r="113" spans="1:31" hidden="1" x14ac:dyDescent="0.35">
      <c r="A113" s="86" t="s">
        <v>229</v>
      </c>
      <c r="B113" s="86" t="s">
        <v>424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0"/>
        <v>0</v>
      </c>
      <c r="Z113" s="88">
        <v>0</v>
      </c>
      <c r="AA113" s="88" t="str">
        <f t="shared" si="8"/>
        <v>Epicéa_Fmoyenne_Entree 16-17 m_GS Arc Jurassien_0_</v>
      </c>
      <c r="AB113" s="86">
        <v>0</v>
      </c>
      <c r="AC113" s="88">
        <f t="shared" si="11"/>
        <v>0</v>
      </c>
      <c r="AD113" s="86">
        <f t="shared" si="9"/>
        <v>0</v>
      </c>
      <c r="AE113" s="86">
        <f>+SUM($AD$113:$AD$130)/$AB$130</f>
        <v>270.17494016810156</v>
      </c>
    </row>
    <row r="114" spans="1:31" hidden="1" x14ac:dyDescent="0.35">
      <c r="A114" s="79" t="s">
        <v>229</v>
      </c>
      <c r="B114" s="86" t="s">
        <v>424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0"/>
        <v>107.02249999999999</v>
      </c>
      <c r="Z114" s="82">
        <f t="shared" si="12"/>
        <v>28.628345898748957</v>
      </c>
      <c r="AA114" s="82" t="str">
        <f t="shared" si="8"/>
        <v>Epicéa_Fmoyenne_Entree 16-17 m_GS Arc Jurassien_27_</v>
      </c>
      <c r="AB114" s="79">
        <v>27</v>
      </c>
      <c r="AC114" s="82">
        <f t="shared" si="11"/>
        <v>236.2585566069877</v>
      </c>
      <c r="AD114" s="86">
        <f t="shared" si="9"/>
        <v>3189.4905141943341</v>
      </c>
      <c r="AE114" s="86">
        <f t="shared" ref="AE114:AE130" si="14">+SUM($AD$113:$AD$130)/$AB$130</f>
        <v>270.17494016810156</v>
      </c>
    </row>
    <row r="115" spans="1:31" hidden="1" x14ac:dyDescent="0.35">
      <c r="A115" s="79" t="s">
        <v>229</v>
      </c>
      <c r="B115" s="86" t="s">
        <v>424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0"/>
        <v>85.617999999999995</v>
      </c>
      <c r="Z115" s="82">
        <f t="shared" si="12"/>
        <v>23.505341669255262</v>
      </c>
      <c r="AA115" s="82" t="str">
        <f t="shared" si="8"/>
        <v>Epicéa_Fmoyenne_Entree 16-17 m_GS Arc Jurassien_27_</v>
      </c>
      <c r="AB115" s="79">
        <v>27</v>
      </c>
      <c r="AC115" s="82">
        <f t="shared" si="11"/>
        <v>190.05648674061956</v>
      </c>
      <c r="AD115" s="86">
        <f t="shared" si="9"/>
        <v>0</v>
      </c>
      <c r="AE115" s="86">
        <f t="shared" si="14"/>
        <v>270.17494016810156</v>
      </c>
    </row>
    <row r="116" spans="1:31" hidden="1" x14ac:dyDescent="0.35">
      <c r="A116" s="86" t="s">
        <v>229</v>
      </c>
      <c r="B116" s="86" t="s">
        <v>424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0"/>
        <v>110.149</v>
      </c>
      <c r="Z116" s="88">
        <f t="shared" si="12"/>
        <v>29.366087368579134</v>
      </c>
      <c r="AA116" s="88" t="str">
        <f t="shared" si="8"/>
        <v>Epicéa_Fmoyenne_Entree 16-17 m_GS Arc Jurassien_30_</v>
      </c>
      <c r="AB116" s="86">
        <v>30</v>
      </c>
      <c r="AC116" s="88">
        <f t="shared" si="11"/>
        <v>242.98877716694199</v>
      </c>
      <c r="AD116" s="86">
        <f t="shared" si="9"/>
        <v>649.56789586134232</v>
      </c>
      <c r="AE116" s="86">
        <f t="shared" si="14"/>
        <v>270.17494016810156</v>
      </c>
    </row>
    <row r="117" spans="1:31" hidden="1" x14ac:dyDescent="0.35">
      <c r="A117" s="79" t="s">
        <v>229</v>
      </c>
      <c r="B117" s="86" t="s">
        <v>424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0"/>
        <v>134.68</v>
      </c>
      <c r="Z117" s="82">
        <f t="shared" si="12"/>
        <v>35.075533941271715</v>
      </c>
      <c r="AA117" s="82" t="str">
        <f t="shared" si="8"/>
        <v>Epicéa_Fmoyenne_Entree 16-17 m_GS Arc Jurassien_33_</v>
      </c>
      <c r="AB117" s="79">
        <v>33</v>
      </c>
      <c r="AC117" s="82">
        <f t="shared" si="11"/>
        <v>295.65755494771491</v>
      </c>
      <c r="AD117" s="86">
        <f t="shared" si="9"/>
        <v>807.96949817198526</v>
      </c>
      <c r="AE117" s="86">
        <f t="shared" si="14"/>
        <v>270.17494016810156</v>
      </c>
    </row>
    <row r="118" spans="1:31" hidden="1" x14ac:dyDescent="0.35">
      <c r="A118" s="79" t="s">
        <v>229</v>
      </c>
      <c r="B118" s="86" t="s">
        <v>424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0"/>
        <v>103.896</v>
      </c>
      <c r="Z118" s="82">
        <f t="shared" si="12"/>
        <v>27.888091127225799</v>
      </c>
      <c r="AA118" s="82" t="str">
        <f t="shared" si="8"/>
        <v>Epicéa_Fmoyenne_Entree 16-17 m_GS Arc Jurassien_33_</v>
      </c>
      <c r="AB118" s="79">
        <v>33</v>
      </c>
      <c r="AC118" s="82">
        <f t="shared" si="11"/>
        <v>229.52395871325157</v>
      </c>
      <c r="AD118" s="86">
        <f t="shared" si="9"/>
        <v>0</v>
      </c>
      <c r="AE118" s="86">
        <f t="shared" si="14"/>
        <v>270.17494016810156</v>
      </c>
    </row>
    <row r="119" spans="1:31" hidden="1" x14ac:dyDescent="0.35">
      <c r="A119" s="79" t="s">
        <v>229</v>
      </c>
      <c r="B119" s="86" t="s">
        <v>424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0"/>
        <v>159.21099999999998</v>
      </c>
      <c r="Z119" s="82">
        <f t="shared" si="12"/>
        <v>40.664503085733998</v>
      </c>
      <c r="AA119" s="82" t="str">
        <f t="shared" si="8"/>
        <v>Epicéa_Fmoyenne_Entree 16-17 m_GS Arc Jurassien_40_</v>
      </c>
      <c r="AB119" s="79">
        <v>40</v>
      </c>
      <c r="AC119" s="82">
        <f t="shared" si="11"/>
        <v>348.1165012076533</v>
      </c>
      <c r="AD119" s="86">
        <f t="shared" si="9"/>
        <v>2021.7416097231669</v>
      </c>
      <c r="AE119" s="86">
        <f t="shared" si="14"/>
        <v>270.17494016810156</v>
      </c>
    </row>
    <row r="120" spans="1:31" hidden="1" x14ac:dyDescent="0.35">
      <c r="A120" s="79" t="s">
        <v>229</v>
      </c>
      <c r="B120" s="86" t="s">
        <v>424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0"/>
        <v>127.46499999999999</v>
      </c>
      <c r="Z120" s="82">
        <f t="shared" si="12"/>
        <v>33.409925603683597</v>
      </c>
      <c r="AA120" s="82" t="str">
        <f t="shared" si="8"/>
        <v>Epicéa_Fmoyenne_Entree 16-17 m_GS Arc Jurassien_40_</v>
      </c>
      <c r="AB120" s="79">
        <v>40</v>
      </c>
      <c r="AC120" s="82">
        <f t="shared" si="11"/>
        <v>280.19049542641557</v>
      </c>
      <c r="AD120" s="86">
        <f t="shared" si="9"/>
        <v>0</v>
      </c>
      <c r="AE120" s="86">
        <f t="shared" si="14"/>
        <v>270.17494016810156</v>
      </c>
    </row>
    <row r="121" spans="1:31" hidden="1" x14ac:dyDescent="0.35">
      <c r="A121" s="79" t="s">
        <v>229</v>
      </c>
      <c r="B121" s="86" t="s">
        <v>424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0"/>
        <v>178.93199999999999</v>
      </c>
      <c r="Z121" s="82">
        <f t="shared" si="12"/>
        <v>45.084493609959594</v>
      </c>
      <c r="AA121" s="82" t="str">
        <f t="shared" si="8"/>
        <v>Epicéa_Fmoyenne_Entree 16-17 m_GS Arc Jurassien_47_</v>
      </c>
      <c r="AB121" s="79">
        <v>47</v>
      </c>
      <c r="AC121" s="82">
        <f t="shared" si="11"/>
        <v>390.16205970401296</v>
      </c>
      <c r="AD121" s="86">
        <f t="shared" si="9"/>
        <v>2346.2339429565</v>
      </c>
      <c r="AE121" s="86">
        <f t="shared" si="14"/>
        <v>270.17494016810156</v>
      </c>
    </row>
    <row r="122" spans="1:31" hidden="1" x14ac:dyDescent="0.35">
      <c r="A122" s="79" t="s">
        <v>229</v>
      </c>
      <c r="B122" s="86" t="s">
        <v>424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0"/>
        <v>144.78100000000001</v>
      </c>
      <c r="Z122" s="82">
        <f t="shared" si="12"/>
        <v>37.390115770833177</v>
      </c>
      <c r="AA122" s="82" t="str">
        <f t="shared" si="8"/>
        <v>Epicéa_Fmoyenne_Entree 16-17 m_GS Arc Jurassien_47_</v>
      </c>
      <c r="AB122" s="79">
        <v>47</v>
      </c>
      <c r="AC122" s="82">
        <f t="shared" si="11"/>
        <v>317.28135996753446</v>
      </c>
      <c r="AD122" s="86">
        <f t="shared" si="9"/>
        <v>0</v>
      </c>
      <c r="AE122" s="86">
        <f t="shared" si="14"/>
        <v>270.17494016810156</v>
      </c>
    </row>
    <row r="123" spans="1:31" hidden="1" x14ac:dyDescent="0.35">
      <c r="A123" s="79" t="s">
        <v>229</v>
      </c>
      <c r="B123" s="86" t="s">
        <v>424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0"/>
        <v>191.91899999999998</v>
      </c>
      <c r="Z123" s="82">
        <f t="shared" si="12"/>
        <v>47.963968046563188</v>
      </c>
      <c r="AA123" s="82" t="str">
        <f t="shared" si="8"/>
        <v>Epicéa_Fmoyenne_Entree 16-17 m_GS Arc Jurassien_54_</v>
      </c>
      <c r="AB123" s="79">
        <v>54</v>
      </c>
      <c r="AC123" s="82">
        <f t="shared" si="11"/>
        <v>417.79616934776419</v>
      </c>
      <c r="AD123" s="86">
        <f t="shared" si="9"/>
        <v>2572.7713526035454</v>
      </c>
      <c r="AE123" s="86">
        <f t="shared" si="14"/>
        <v>270.17494016810156</v>
      </c>
    </row>
    <row r="124" spans="1:31" hidden="1" x14ac:dyDescent="0.35">
      <c r="A124" s="79" t="s">
        <v>229</v>
      </c>
      <c r="B124" s="86" t="s">
        <v>424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0"/>
        <v>153.43899999999999</v>
      </c>
      <c r="Z124" s="82">
        <f t="shared" si="12"/>
        <v>39.35907668794875</v>
      </c>
      <c r="AA124" s="82" t="str">
        <f t="shared" si="8"/>
        <v>Epicéa_Fmoyenne_Entree 16-17 m_GS Arc Jurassien_54_</v>
      </c>
      <c r="AB124" s="79">
        <v>54</v>
      </c>
      <c r="AC124" s="82">
        <f t="shared" si="11"/>
        <v>335.78998356484402</v>
      </c>
      <c r="AD124" s="86">
        <f t="shared" si="9"/>
        <v>0</v>
      </c>
      <c r="AE124" s="86">
        <f t="shared" si="14"/>
        <v>270.17494016810156</v>
      </c>
    </row>
    <row r="125" spans="1:31" hidden="1" x14ac:dyDescent="0.35">
      <c r="A125" s="79" t="s">
        <v>229</v>
      </c>
      <c r="B125" s="86" t="s">
        <v>424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0"/>
        <v>195.286</v>
      </c>
      <c r="Z125" s="82">
        <f t="shared" si="12"/>
        <v>48.70673943067964</v>
      </c>
      <c r="AA125" s="82" t="str">
        <f t="shared" si="8"/>
        <v>Epicéa_Fmoyenne_Entree 16-17 m_GS Arc Jurassien_61_</v>
      </c>
      <c r="AB125" s="79">
        <v>61</v>
      </c>
      <c r="AC125" s="82">
        <f t="shared" si="11"/>
        <v>424.95402117510031</v>
      </c>
      <c r="AD125" s="86">
        <f t="shared" si="9"/>
        <v>2662.6040165898053</v>
      </c>
      <c r="AE125" s="86">
        <f t="shared" si="14"/>
        <v>270.17494016810156</v>
      </c>
    </row>
    <row r="126" spans="1:31" hidden="1" x14ac:dyDescent="0.35">
      <c r="A126" s="79" t="s">
        <v>229</v>
      </c>
      <c r="B126" s="86" t="s">
        <v>424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0"/>
        <v>164.983</v>
      </c>
      <c r="Z126" s="82">
        <f t="shared" si="12"/>
        <v>41.964430997815199</v>
      </c>
      <c r="AA126" s="82" t="str">
        <f t="shared" si="8"/>
        <v>Epicéa_Fmoyenne_Entree 16-17 m_GS Arc Jurassien_61_</v>
      </c>
      <c r="AB126" s="79">
        <v>61</v>
      </c>
      <c r="AC126" s="82">
        <f t="shared" si="11"/>
        <v>360.43344232119483</v>
      </c>
      <c r="AD126" s="86">
        <f t="shared" si="9"/>
        <v>0</v>
      </c>
      <c r="AE126" s="86">
        <f t="shared" si="14"/>
        <v>270.17494016810156</v>
      </c>
    </row>
    <row r="127" spans="1:31" hidden="1" x14ac:dyDescent="0.35">
      <c r="A127" s="79" t="s">
        <v>229</v>
      </c>
      <c r="B127" s="86" t="s">
        <v>424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0"/>
        <v>206.34899999999999</v>
      </c>
      <c r="Z127" s="82">
        <f t="shared" si="12"/>
        <v>51.136937780341476</v>
      </c>
      <c r="AA127" s="82" t="str">
        <f t="shared" si="8"/>
        <v>Epicéa_Fmoyenne_Entree 16-17 m_GS Arc Jurassien_69_</v>
      </c>
      <c r="AB127" s="79">
        <v>69</v>
      </c>
      <c r="AC127" s="82">
        <f t="shared" si="11"/>
        <v>448.45467496742805</v>
      </c>
      <c r="AD127" s="86">
        <f t="shared" si="9"/>
        <v>3235.5524691544915</v>
      </c>
      <c r="AE127" s="86">
        <f t="shared" si="14"/>
        <v>270.17494016810156</v>
      </c>
    </row>
    <row r="128" spans="1:31" hidden="1" x14ac:dyDescent="0.35">
      <c r="A128" s="79" t="s">
        <v>229</v>
      </c>
      <c r="B128" s="86" t="s">
        <v>424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0"/>
        <v>173.16</v>
      </c>
      <c r="Z128" s="82">
        <f t="shared" si="12"/>
        <v>43.796998058051557</v>
      </c>
      <c r="AA128" s="82" t="str">
        <f t="shared" si="8"/>
        <v>Epicéa_Fmoyenne_Entree 16-17 m_GS Arc Jurassien_69_</v>
      </c>
      <c r="AB128" s="79">
        <v>69</v>
      </c>
      <c r="AC128" s="82">
        <f t="shared" si="11"/>
        <v>377.86677161777311</v>
      </c>
      <c r="AD128" s="86">
        <f t="shared" si="9"/>
        <v>0</v>
      </c>
      <c r="AE128" s="86">
        <f t="shared" si="14"/>
        <v>270.17494016810156</v>
      </c>
    </row>
    <row r="129" spans="1:31" hidden="1" x14ac:dyDescent="0.35">
      <c r="A129" s="79" t="s">
        <v>229</v>
      </c>
      <c r="B129" s="86" t="s">
        <v>424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0"/>
        <v>207.792</v>
      </c>
      <c r="Z129" s="82">
        <f t="shared" si="12"/>
        <v>51.452785725007864</v>
      </c>
      <c r="AA129" s="82" t="str">
        <f t="shared" si="8"/>
        <v>Epicéa_Fmoyenne_Entree 16-17 m_GS Arc Jurassien_77_</v>
      </c>
      <c r="AB129" s="79">
        <v>77</v>
      </c>
      <c r="AC129" s="82">
        <f t="shared" si="11"/>
        <v>451.51800180438869</v>
      </c>
      <c r="AD129" s="86">
        <f t="shared" si="9"/>
        <v>3317.539093688647</v>
      </c>
      <c r="AE129" s="86">
        <f t="shared" si="14"/>
        <v>270.17494016810156</v>
      </c>
    </row>
    <row r="130" spans="1:31" hidden="1" x14ac:dyDescent="0.35">
      <c r="A130" s="79" t="s">
        <v>229</v>
      </c>
      <c r="B130" s="86" t="s">
        <v>424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8"/>
        <v>Epicéa_Fmoyenne_Entree 16-17 m_GS Arc Jurassien_77_</v>
      </c>
      <c r="AB130" s="79">
        <v>77</v>
      </c>
      <c r="AC130" s="82">
        <f t="shared" si="11"/>
        <v>0</v>
      </c>
      <c r="AD130" s="86">
        <f t="shared" si="9"/>
        <v>0</v>
      </c>
      <c r="AE130" s="86">
        <f t="shared" si="14"/>
        <v>270.17494016810156</v>
      </c>
    </row>
    <row r="131" spans="1:31" hidden="1" x14ac:dyDescent="0.3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0"/>
        <v>0</v>
      </c>
      <c r="Z131" s="82" t="e">
        <f t="shared" si="12"/>
        <v>#NUM!</v>
      </c>
      <c r="AA131" s="82" t="str">
        <f t="shared" ref="AA131:AA194" si="15">+_xlfn.CONCAT(A131,"_",B131,"_",C131,"_",D131,"_",AB131,"_")</f>
        <v>Pin Noir d'Autriche_F1_PO1_d4_GSM Alpes du Sud_12_</v>
      </c>
      <c r="AB131" s="79">
        <v>12</v>
      </c>
      <c r="AC131" s="82" t="e">
        <f t="shared" si="11"/>
        <v>#NUM!</v>
      </c>
      <c r="AD131" s="86" t="e">
        <f t="shared" si="9"/>
        <v>#NUM!</v>
      </c>
      <c r="AE131" s="81"/>
    </row>
    <row r="132" spans="1:31" hidden="1" x14ac:dyDescent="0.3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0"/>
        <v>0</v>
      </c>
      <c r="Z132" s="82" t="e">
        <f t="shared" si="12"/>
        <v>#NUM!</v>
      </c>
      <c r="AA132" s="82" t="str">
        <f t="shared" si="15"/>
        <v>Pin Noir d'Autriche_F1_PO1_d4_GSM Alpes du Sud_12_</v>
      </c>
      <c r="AB132" s="79">
        <v>12</v>
      </c>
      <c r="AC132" s="82" t="e">
        <f t="shared" si="11"/>
        <v>#NUM!</v>
      </c>
      <c r="AD132" s="86" t="e">
        <f t="shared" ref="AD132:AD195" si="16">+IF(AC132=0,0,(AC132+AC131)*(AB132-AB131)/2)</f>
        <v>#NUM!</v>
      </c>
      <c r="AE132" s="81"/>
    </row>
    <row r="133" spans="1:31" hidden="1" x14ac:dyDescent="0.3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0"/>
        <v>0</v>
      </c>
      <c r="Z133" s="82" t="e">
        <f t="shared" si="12"/>
        <v>#NUM!</v>
      </c>
      <c r="AA133" s="82" t="str">
        <f t="shared" si="15"/>
        <v>Pin Noir d'Autriche_F1_PO1_d4_GSM Alpes du Sud_40_</v>
      </c>
      <c r="AB133" s="79">
        <v>40</v>
      </c>
      <c r="AC133" s="82" t="e">
        <f t="shared" si="11"/>
        <v>#NUM!</v>
      </c>
      <c r="AD133" s="86" t="e">
        <f t="shared" si="16"/>
        <v>#NUM!</v>
      </c>
      <c r="AE133" s="81"/>
    </row>
    <row r="134" spans="1:31" hidden="1" x14ac:dyDescent="0.3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0"/>
        <v>0</v>
      </c>
      <c r="Z134" s="82" t="e">
        <f t="shared" si="12"/>
        <v>#NUM!</v>
      </c>
      <c r="AA134" s="82" t="str">
        <f t="shared" si="15"/>
        <v>Pin Noir d'Autriche_F1_PO1_d4_GSM Alpes du Sud_40_</v>
      </c>
      <c r="AB134" s="79">
        <v>40</v>
      </c>
      <c r="AC134" s="82" t="e">
        <f t="shared" si="11"/>
        <v>#NUM!</v>
      </c>
      <c r="AD134" s="86" t="e">
        <f t="shared" si="16"/>
        <v>#NUM!</v>
      </c>
      <c r="AE134" s="81"/>
    </row>
    <row r="135" spans="1:31" hidden="1" x14ac:dyDescent="0.3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0"/>
        <v>0</v>
      </c>
      <c r="Z135" s="82" t="e">
        <f t="shared" si="12"/>
        <v>#NUM!</v>
      </c>
      <c r="AA135" s="82" t="str">
        <f t="shared" si="15"/>
        <v>Pin Noir d'Autriche_F1_PO1_d4_GSM Alpes du Sud_55_</v>
      </c>
      <c r="AB135" s="79">
        <v>55</v>
      </c>
      <c r="AC135" s="82" t="e">
        <f t="shared" si="11"/>
        <v>#NUM!</v>
      </c>
      <c r="AD135" s="86" t="e">
        <f t="shared" si="16"/>
        <v>#NUM!</v>
      </c>
      <c r="AE135" s="81"/>
    </row>
    <row r="136" spans="1:31" hidden="1" x14ac:dyDescent="0.3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0"/>
        <v>0</v>
      </c>
      <c r="Z136" s="82" t="e">
        <f t="shared" si="12"/>
        <v>#NUM!</v>
      </c>
      <c r="AA136" s="82" t="str">
        <f t="shared" si="15"/>
        <v>Pin Noir d'Autriche_F1_PO1_d4_GSM Alpes du Sud_55_</v>
      </c>
      <c r="AB136" s="79">
        <v>55</v>
      </c>
      <c r="AC136" s="82" t="e">
        <f t="shared" si="11"/>
        <v>#NUM!</v>
      </c>
      <c r="AD136" s="86" t="e">
        <f t="shared" si="16"/>
        <v>#NUM!</v>
      </c>
      <c r="AE136" s="81"/>
    </row>
    <row r="137" spans="1:31" hidden="1" x14ac:dyDescent="0.3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0"/>
        <v>0</v>
      </c>
      <c r="Z137" s="82" t="e">
        <f t="shared" si="12"/>
        <v>#NUM!</v>
      </c>
      <c r="AA137" s="82" t="str">
        <f t="shared" si="15"/>
        <v>Pin Noir d'Autriche_F1_PO1_d4_GSM Alpes du Sud_70_</v>
      </c>
      <c r="AB137" s="79">
        <v>70</v>
      </c>
      <c r="AC137" s="82" t="e">
        <f t="shared" si="11"/>
        <v>#NUM!</v>
      </c>
      <c r="AD137" s="86" t="e">
        <f t="shared" si="16"/>
        <v>#NUM!</v>
      </c>
      <c r="AE137" s="81"/>
    </row>
    <row r="138" spans="1:31" hidden="1" x14ac:dyDescent="0.3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0"/>
        <v>0</v>
      </c>
      <c r="Z138" s="82" t="e">
        <f t="shared" si="12"/>
        <v>#NUM!</v>
      </c>
      <c r="AA138" s="82" t="str">
        <f t="shared" si="15"/>
        <v>Pin Noir d'Autriche_F1_PO1_d4_GSM Alpes du Sud_70_</v>
      </c>
      <c r="AB138" s="79">
        <v>70</v>
      </c>
      <c r="AC138" s="82" t="e">
        <f t="shared" si="11"/>
        <v>#NUM!</v>
      </c>
      <c r="AD138" s="86" t="e">
        <f t="shared" si="16"/>
        <v>#NUM!</v>
      </c>
      <c r="AE138" s="81"/>
    </row>
    <row r="139" spans="1:31" hidden="1" x14ac:dyDescent="0.3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0"/>
        <v>0</v>
      </c>
      <c r="Z139" s="82" t="e">
        <f t="shared" si="12"/>
        <v>#NUM!</v>
      </c>
      <c r="AA139" s="82" t="str">
        <f t="shared" si="15"/>
        <v>Pin Noir d'Autriche_F1_PO1_d4_GSM Alpes du Sud_80_</v>
      </c>
      <c r="AB139" s="79">
        <v>80</v>
      </c>
      <c r="AC139" s="82" t="e">
        <f t="shared" si="11"/>
        <v>#NUM!</v>
      </c>
      <c r="AD139" s="86" t="e">
        <f t="shared" si="16"/>
        <v>#NUM!</v>
      </c>
      <c r="AE139" s="81"/>
    </row>
    <row r="140" spans="1:31" hidden="1" x14ac:dyDescent="0.3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0"/>
        <v>0</v>
      </c>
      <c r="Z140" s="82" t="e">
        <f t="shared" si="12"/>
        <v>#NUM!</v>
      </c>
      <c r="AA140" s="82" t="str">
        <f t="shared" si="15"/>
        <v>Pin Noir d'Autriche_F1_PO1_d4_GSM Alpes du Sud_80_</v>
      </c>
      <c r="AB140" s="79">
        <v>80</v>
      </c>
      <c r="AC140" s="82" t="e">
        <f t="shared" si="11"/>
        <v>#NUM!</v>
      </c>
      <c r="AD140" s="86" t="e">
        <f t="shared" si="16"/>
        <v>#NUM!</v>
      </c>
      <c r="AE140" s="81"/>
    </row>
    <row r="141" spans="1:31" hidden="1" x14ac:dyDescent="0.3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0"/>
        <v>0</v>
      </c>
      <c r="Z141" s="82" t="e">
        <f t="shared" si="12"/>
        <v>#NUM!</v>
      </c>
      <c r="AA141" s="82" t="str">
        <f t="shared" si="15"/>
        <v>Pin Noir d'Autriche_F1_PO1_d4_GSM Alpes du Sud_95_</v>
      </c>
      <c r="AB141" s="79">
        <v>95</v>
      </c>
      <c r="AC141" s="82" t="e">
        <f t="shared" si="11"/>
        <v>#NUM!</v>
      </c>
      <c r="AD141" s="86" t="e">
        <f t="shared" si="16"/>
        <v>#NUM!</v>
      </c>
      <c r="AE141" s="81"/>
    </row>
    <row r="142" spans="1:31" hidden="1" x14ac:dyDescent="0.3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0"/>
        <v>0</v>
      </c>
      <c r="Z142" s="82" t="e">
        <f t="shared" si="12"/>
        <v>#NUM!</v>
      </c>
      <c r="AA142" s="82" t="str">
        <f t="shared" si="15"/>
        <v>Pin Noir d'Autriche_F1_PO1_d4_GSM Alpes du Sud_95_</v>
      </c>
      <c r="AB142" s="79">
        <v>95</v>
      </c>
      <c r="AC142" s="82" t="e">
        <f t="shared" si="11"/>
        <v>#NUM!</v>
      </c>
      <c r="AD142" s="86" t="e">
        <f t="shared" si="16"/>
        <v>#NUM!</v>
      </c>
      <c r="AE142" s="81"/>
    </row>
    <row r="143" spans="1:31" hidden="1" x14ac:dyDescent="0.3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0"/>
        <v>0</v>
      </c>
      <c r="Z143" s="82" t="e">
        <f t="shared" si="12"/>
        <v>#NUM!</v>
      </c>
      <c r="AA143" s="82" t="str">
        <f t="shared" si="15"/>
        <v>Pin Noir d'Autriche_F1_PO1_d4_GSM Alpes du Sud_105_</v>
      </c>
      <c r="AB143" s="79">
        <v>105</v>
      </c>
      <c r="AC143" s="82" t="e">
        <f t="shared" si="11"/>
        <v>#NUM!</v>
      </c>
      <c r="AD143" s="86" t="e">
        <f t="shared" si="16"/>
        <v>#NUM!</v>
      </c>
      <c r="AE143" s="81"/>
    </row>
    <row r="144" spans="1:31" hidden="1" x14ac:dyDescent="0.3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17">+X144*W144*J144</f>
        <v>0</v>
      </c>
      <c r="Z144" s="82" t="e">
        <f t="shared" si="12"/>
        <v>#NUM!</v>
      </c>
      <c r="AA144" s="82" t="str">
        <f t="shared" si="15"/>
        <v>Pin Noir d'Autriche_F1_PO1_d4_GSM Alpes du Sud_105_</v>
      </c>
      <c r="AB144" s="79">
        <v>105</v>
      </c>
      <c r="AC144" s="82" t="e">
        <f t="shared" ref="AC144:AC213" si="18">+(Z144+Y144)*0.475*44/12</f>
        <v>#NUM!</v>
      </c>
      <c r="AD144" s="86" t="e">
        <f t="shared" si="16"/>
        <v>#NUM!</v>
      </c>
      <c r="AE144" s="81"/>
    </row>
    <row r="145" spans="1:31" hidden="1" x14ac:dyDescent="0.3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17"/>
        <v>0</v>
      </c>
      <c r="Z145" s="82" t="e">
        <f t="shared" ref="Z145:Z214" si="19">+EXP(-1.0587+0.8836*LN(Y145)+0.284)</f>
        <v>#NUM!</v>
      </c>
      <c r="AA145" s="82" t="str">
        <f t="shared" si="15"/>
        <v>Pin Noir d'Autriche_F2_PO2_d4_GSM Alpes du Sud_15_</v>
      </c>
      <c r="AB145" s="79">
        <v>15</v>
      </c>
      <c r="AC145" s="82" t="e">
        <f t="shared" si="18"/>
        <v>#NUM!</v>
      </c>
      <c r="AD145" s="86" t="e">
        <f t="shared" si="16"/>
        <v>#NUM!</v>
      </c>
      <c r="AE145" s="81"/>
    </row>
    <row r="146" spans="1:31" hidden="1" x14ac:dyDescent="0.3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17"/>
        <v>0</v>
      </c>
      <c r="Z146" s="82" t="e">
        <f t="shared" si="19"/>
        <v>#NUM!</v>
      </c>
      <c r="AA146" s="82" t="str">
        <f t="shared" si="15"/>
        <v>Pin Noir d'Autriche_F2_PO2_d4_GSM Alpes du Sud_15_</v>
      </c>
      <c r="AB146" s="79">
        <v>15</v>
      </c>
      <c r="AC146" s="82" t="e">
        <f t="shared" si="18"/>
        <v>#NUM!</v>
      </c>
      <c r="AD146" s="86" t="e">
        <f t="shared" si="16"/>
        <v>#NUM!</v>
      </c>
      <c r="AE146" s="81"/>
    </row>
    <row r="147" spans="1:31" hidden="1" x14ac:dyDescent="0.3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17"/>
        <v>0</v>
      </c>
      <c r="Z147" s="82" t="e">
        <f t="shared" si="19"/>
        <v>#NUM!</v>
      </c>
      <c r="AA147" s="82" t="str">
        <f t="shared" si="15"/>
        <v>Pin Noir d'Autriche_F2_PO2_d4_GSM Alpes du Sud_45_</v>
      </c>
      <c r="AB147" s="79">
        <v>45</v>
      </c>
      <c r="AC147" s="82" t="e">
        <f t="shared" si="18"/>
        <v>#NUM!</v>
      </c>
      <c r="AD147" s="86" t="e">
        <f t="shared" si="16"/>
        <v>#NUM!</v>
      </c>
      <c r="AE147" s="81"/>
    </row>
    <row r="148" spans="1:31" hidden="1" x14ac:dyDescent="0.3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17"/>
        <v>0</v>
      </c>
      <c r="Z148" s="82" t="e">
        <f t="shared" si="19"/>
        <v>#NUM!</v>
      </c>
      <c r="AA148" s="82" t="str">
        <f t="shared" si="15"/>
        <v>Pin Noir d'Autriche_F2_PO2_d4_GSM Alpes du Sud_45_</v>
      </c>
      <c r="AB148" s="79">
        <v>45</v>
      </c>
      <c r="AC148" s="82" t="e">
        <f t="shared" si="18"/>
        <v>#NUM!</v>
      </c>
      <c r="AD148" s="86" t="e">
        <f t="shared" si="16"/>
        <v>#NUM!</v>
      </c>
      <c r="AE148" s="81"/>
    </row>
    <row r="149" spans="1:31" hidden="1" x14ac:dyDescent="0.3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17"/>
        <v>0</v>
      </c>
      <c r="Z149" s="82" t="e">
        <f t="shared" si="19"/>
        <v>#NUM!</v>
      </c>
      <c r="AA149" s="82" t="str">
        <f t="shared" si="15"/>
        <v>Pin Noir d'Autriche_F2_PO2_d4_GSM Alpes du Sud_60_</v>
      </c>
      <c r="AB149" s="79">
        <v>60</v>
      </c>
      <c r="AC149" s="82" t="e">
        <f t="shared" si="18"/>
        <v>#NUM!</v>
      </c>
      <c r="AD149" s="86" t="e">
        <f t="shared" si="16"/>
        <v>#NUM!</v>
      </c>
      <c r="AE149" s="81"/>
    </row>
    <row r="150" spans="1:31" hidden="1" x14ac:dyDescent="0.3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17"/>
        <v>0</v>
      </c>
      <c r="Z150" s="82" t="e">
        <f t="shared" si="19"/>
        <v>#NUM!</v>
      </c>
      <c r="AA150" s="82" t="str">
        <f t="shared" si="15"/>
        <v>Pin Noir d'Autriche_F2_PO2_d4_GSM Alpes du Sud_60_</v>
      </c>
      <c r="AB150" s="79">
        <v>60</v>
      </c>
      <c r="AC150" s="82" t="e">
        <f t="shared" si="18"/>
        <v>#NUM!</v>
      </c>
      <c r="AD150" s="86" t="e">
        <f t="shared" si="16"/>
        <v>#NUM!</v>
      </c>
      <c r="AE150" s="81"/>
    </row>
    <row r="151" spans="1:31" hidden="1" x14ac:dyDescent="0.3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17"/>
        <v>0</v>
      </c>
      <c r="Z151" s="82" t="e">
        <f t="shared" si="19"/>
        <v>#NUM!</v>
      </c>
      <c r="AA151" s="82" t="str">
        <f t="shared" si="15"/>
        <v>Pin Noir d'Autriche_F2_PO2_d4_GSM Alpes du Sud_75_</v>
      </c>
      <c r="AB151" s="79">
        <v>75</v>
      </c>
      <c r="AC151" s="82" t="e">
        <f t="shared" si="18"/>
        <v>#NUM!</v>
      </c>
      <c r="AD151" s="86" t="e">
        <f t="shared" si="16"/>
        <v>#NUM!</v>
      </c>
      <c r="AE151" s="81"/>
    </row>
    <row r="152" spans="1:31" hidden="1" x14ac:dyDescent="0.3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17"/>
        <v>0</v>
      </c>
      <c r="Z152" s="82" t="e">
        <f t="shared" si="19"/>
        <v>#NUM!</v>
      </c>
      <c r="AA152" s="82" t="str">
        <f t="shared" si="15"/>
        <v>Pin Noir d'Autriche_F2_PO2_d4_GSM Alpes du Sud_75_</v>
      </c>
      <c r="AB152" s="79">
        <v>75</v>
      </c>
      <c r="AC152" s="82" t="e">
        <f t="shared" si="18"/>
        <v>#NUM!</v>
      </c>
      <c r="AD152" s="86" t="e">
        <f t="shared" si="16"/>
        <v>#NUM!</v>
      </c>
      <c r="AE152" s="81"/>
    </row>
    <row r="153" spans="1:31" hidden="1" x14ac:dyDescent="0.3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17"/>
        <v>0</v>
      </c>
      <c r="Z153" s="82" t="e">
        <f t="shared" si="19"/>
        <v>#NUM!</v>
      </c>
      <c r="AA153" s="82" t="str">
        <f t="shared" si="15"/>
        <v>Pin Noir d'Autriche_F2_PO2_d4_GSM Alpes du Sud_90_</v>
      </c>
      <c r="AB153" s="79">
        <v>90</v>
      </c>
      <c r="AC153" s="82" t="e">
        <f t="shared" si="18"/>
        <v>#NUM!</v>
      </c>
      <c r="AD153" s="86" t="e">
        <f t="shared" si="16"/>
        <v>#NUM!</v>
      </c>
      <c r="AE153" s="81"/>
    </row>
    <row r="154" spans="1:31" hidden="1" x14ac:dyDescent="0.3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17"/>
        <v>0</v>
      </c>
      <c r="Z154" s="82" t="e">
        <f t="shared" si="19"/>
        <v>#NUM!</v>
      </c>
      <c r="AA154" s="82" t="str">
        <f t="shared" si="15"/>
        <v>Pin Noir d'Autriche_F2_PO2_d4_GSM Alpes du Sud_90_</v>
      </c>
      <c r="AB154" s="79">
        <v>90</v>
      </c>
      <c r="AC154" s="82" t="e">
        <f t="shared" si="18"/>
        <v>#NUM!</v>
      </c>
      <c r="AD154" s="86" t="e">
        <f t="shared" si="16"/>
        <v>#NUM!</v>
      </c>
      <c r="AE154" s="81"/>
    </row>
    <row r="155" spans="1:31" hidden="1" x14ac:dyDescent="0.3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17"/>
        <v>0</v>
      </c>
      <c r="Z155" s="82" t="e">
        <f t="shared" si="19"/>
        <v>#NUM!</v>
      </c>
      <c r="AA155" s="82" t="str">
        <f t="shared" si="15"/>
        <v>Pin Noir d'Autriche_F2_PO2_d4_GSM Alpes du Sud_100_</v>
      </c>
      <c r="AB155" s="79">
        <v>100</v>
      </c>
      <c r="AC155" s="82" t="e">
        <f t="shared" si="18"/>
        <v>#NUM!</v>
      </c>
      <c r="AD155" s="86" t="e">
        <f t="shared" si="16"/>
        <v>#NUM!</v>
      </c>
      <c r="AE155" s="81"/>
    </row>
    <row r="156" spans="1:31" hidden="1" x14ac:dyDescent="0.3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17"/>
        <v>0</v>
      </c>
      <c r="Z156" s="82" t="e">
        <f t="shared" si="19"/>
        <v>#NUM!</v>
      </c>
      <c r="AA156" s="82" t="str">
        <f t="shared" si="15"/>
        <v>Pin Noir d'Autriche_F2_PO2_d4_GSM Alpes du Sud_100_</v>
      </c>
      <c r="AB156" s="79">
        <v>100</v>
      </c>
      <c r="AC156" s="82" t="e">
        <f t="shared" si="18"/>
        <v>#NUM!</v>
      </c>
      <c r="AD156" s="86" t="e">
        <f t="shared" si="16"/>
        <v>#NUM!</v>
      </c>
      <c r="AE156" s="81"/>
    </row>
    <row r="157" spans="1:31" hidden="1" x14ac:dyDescent="0.3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17"/>
        <v>0</v>
      </c>
      <c r="Z157" s="82" t="e">
        <f t="shared" si="19"/>
        <v>#NUM!</v>
      </c>
      <c r="AA157" s="82" t="str">
        <f t="shared" si="15"/>
        <v>Pin Noir d'Autriche_F2_PO2_d4_GSM Alpes du Sud_110_</v>
      </c>
      <c r="AB157" s="79">
        <v>110</v>
      </c>
      <c r="AC157" s="82" t="e">
        <f t="shared" si="18"/>
        <v>#NUM!</v>
      </c>
      <c r="AD157" s="86" t="e">
        <f t="shared" si="16"/>
        <v>#NUM!</v>
      </c>
      <c r="AE157" s="81"/>
    </row>
    <row r="158" spans="1:31" hidden="1" x14ac:dyDescent="0.3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17"/>
        <v>0</v>
      </c>
      <c r="Z158" s="82" t="e">
        <f t="shared" si="19"/>
        <v>#NUM!</v>
      </c>
      <c r="AA158" s="82" t="str">
        <f t="shared" si="15"/>
        <v>Pin Noir d'Autriche_F2_PO2_d4_GSM Alpes du Sud_110_</v>
      </c>
      <c r="AB158" s="79">
        <v>110</v>
      </c>
      <c r="AC158" s="82" t="e">
        <f t="shared" si="18"/>
        <v>#NUM!</v>
      </c>
      <c r="AD158" s="86" t="e">
        <f t="shared" si="16"/>
        <v>#NUM!</v>
      </c>
      <c r="AE158" s="81"/>
    </row>
    <row r="159" spans="1:31" hidden="1" x14ac:dyDescent="0.3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17"/>
        <v>0</v>
      </c>
      <c r="Z159" s="88">
        <v>0</v>
      </c>
      <c r="AA159" s="88" t="str">
        <f t="shared" si="15"/>
        <v>Pin Laricio_F1_Classique_GS Pineraies des plaines du Centre et du Nord Ouest_0_</v>
      </c>
      <c r="AB159" s="86">
        <v>0</v>
      </c>
      <c r="AC159" s="88">
        <f t="shared" si="18"/>
        <v>0</v>
      </c>
      <c r="AD159" s="86">
        <f t="shared" si="16"/>
        <v>0</v>
      </c>
      <c r="AE159" s="86">
        <f>+SUM($AD$159:$AD$181)/$AB$181</f>
        <v>562.89039794965186</v>
      </c>
    </row>
    <row r="160" spans="1:31" hidden="1" x14ac:dyDescent="0.3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17"/>
        <v>61.594000000000008</v>
      </c>
      <c r="Z160" s="82">
        <f t="shared" si="19"/>
        <v>17.570665168564613</v>
      </c>
      <c r="AA160" s="82" t="str">
        <f t="shared" si="15"/>
        <v>Pin Laricio_F1_Classique_GS Pineraies des plaines du Centre et du Nord Ouest_17_</v>
      </c>
      <c r="AB160" s="79">
        <v>17</v>
      </c>
      <c r="AC160" s="82">
        <f t="shared" si="18"/>
        <v>137.8784585019167</v>
      </c>
      <c r="AD160" s="86">
        <f t="shared" si="16"/>
        <v>1171.9668972662919</v>
      </c>
      <c r="AE160" s="86">
        <f t="shared" ref="AE160:AE181" si="20">+SUM($AD$159:$AD$181)/$AB$181</f>
        <v>562.89039794965186</v>
      </c>
    </row>
    <row r="161" spans="1:31" hidden="1" x14ac:dyDescent="0.3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17"/>
        <v>0</v>
      </c>
      <c r="Z161" s="82" t="e">
        <f t="shared" si="19"/>
        <v>#NUM!</v>
      </c>
      <c r="AA161" s="82" t="str">
        <f t="shared" si="15"/>
        <v>Pin Laricio_F1_Classique_GS Pineraies des plaines du Centre et du Nord Ouest__</v>
      </c>
      <c r="AB161" s="86"/>
      <c r="AC161" s="88"/>
      <c r="AD161" s="86">
        <f t="shared" si="16"/>
        <v>0</v>
      </c>
      <c r="AE161" s="86">
        <f t="shared" si="20"/>
        <v>562.89039794965186</v>
      </c>
    </row>
    <row r="162" spans="1:31" hidden="1" x14ac:dyDescent="0.3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17"/>
        <v>75.946000000000012</v>
      </c>
      <c r="Z162" s="82">
        <f t="shared" si="19"/>
        <v>21.142979995226831</v>
      </c>
      <c r="AA162" s="82" t="str">
        <f t="shared" si="15"/>
        <v>Pin Laricio_F1_Classique_GS Pineraies des plaines du Centre et du Nord Ouest_18_</v>
      </c>
      <c r="AB162" s="79">
        <v>18</v>
      </c>
      <c r="AC162" s="82">
        <f t="shared" si="18"/>
        <v>169.09664015835344</v>
      </c>
      <c r="AD162" s="86">
        <f t="shared" si="16"/>
        <v>1521.869761425181</v>
      </c>
      <c r="AE162" s="86">
        <f t="shared" si="20"/>
        <v>562.89039794965186</v>
      </c>
    </row>
    <row r="163" spans="1:31" hidden="1" x14ac:dyDescent="0.3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17"/>
        <v>49.036000000000008</v>
      </c>
      <c r="Z163" s="82">
        <f t="shared" si="19"/>
        <v>14.364521080802803</v>
      </c>
      <c r="AA163" s="82" t="str">
        <f t="shared" si="15"/>
        <v>Pin Laricio_F1_Classique_GS Pineraies des plaines du Centre et du Nord Ouest_18_</v>
      </c>
      <c r="AB163" s="79">
        <v>18</v>
      </c>
      <c r="AC163" s="82">
        <f t="shared" si="18"/>
        <v>110.42257421573156</v>
      </c>
      <c r="AD163" s="86">
        <f t="shared" si="16"/>
        <v>0</v>
      </c>
      <c r="AE163" s="86">
        <f t="shared" si="20"/>
        <v>562.89039794965186</v>
      </c>
    </row>
    <row r="164" spans="1:31" hidden="1" x14ac:dyDescent="0.3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17"/>
        <v>115.41400000000002</v>
      </c>
      <c r="Z164" s="82">
        <f t="shared" si="19"/>
        <v>30.602976534547519</v>
      </c>
      <c r="AA164" s="82" t="str">
        <f t="shared" si="15"/>
        <v>Pin Laricio_F1_Classique_GS Pineraies des plaines du Centre et du Nord Ouest_23_</v>
      </c>
      <c r="AB164" s="79">
        <v>23</v>
      </c>
      <c r="AC164" s="82">
        <f t="shared" si="18"/>
        <v>254.31290079767027</v>
      </c>
      <c r="AD164" s="86">
        <f t="shared" si="16"/>
        <v>911.83868753350453</v>
      </c>
      <c r="AE164" s="86">
        <f t="shared" si="20"/>
        <v>562.89039794965186</v>
      </c>
    </row>
    <row r="165" spans="1:31" hidden="1" x14ac:dyDescent="0.3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17"/>
        <v>85.51400000000001</v>
      </c>
      <c r="Z165" s="82">
        <f t="shared" si="19"/>
        <v>23.480111436812177</v>
      </c>
      <c r="AA165" s="82" t="str">
        <f t="shared" si="15"/>
        <v>Pin Laricio_F1_Classique_GS Pineraies des plaines du Centre et du Nord Ouest_23_</v>
      </c>
      <c r="AB165" s="79">
        <v>23</v>
      </c>
      <c r="AC165" s="82">
        <f t="shared" si="18"/>
        <v>189.83141075244791</v>
      </c>
      <c r="AD165" s="86">
        <f t="shared" si="16"/>
        <v>0</v>
      </c>
      <c r="AE165" s="86">
        <f t="shared" si="20"/>
        <v>562.89039794965186</v>
      </c>
    </row>
    <row r="166" spans="1:31" hidden="1" x14ac:dyDescent="0.3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17"/>
        <v>170.43000000000004</v>
      </c>
      <c r="Z166" s="82">
        <f t="shared" si="19"/>
        <v>43.186315117079396</v>
      </c>
      <c r="AA166" s="82" t="str">
        <f t="shared" si="15"/>
        <v>Pin Laricio_F1_Classique_GS Pineraies des plaines du Centre et du Nord Ouest_29_</v>
      </c>
      <c r="AB166" s="79">
        <v>29</v>
      </c>
      <c r="AC166" s="82">
        <f t="shared" si="18"/>
        <v>372.04841549558</v>
      </c>
      <c r="AD166" s="86">
        <f t="shared" si="16"/>
        <v>1685.6394787440838</v>
      </c>
      <c r="AE166" s="86">
        <f t="shared" si="20"/>
        <v>562.89039794965186</v>
      </c>
    </row>
    <row r="167" spans="1:31" hidden="1" x14ac:dyDescent="0.3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17"/>
        <v>124.98200000000001</v>
      </c>
      <c r="Z167" s="82">
        <f t="shared" si="19"/>
        <v>32.834203796212122</v>
      </c>
      <c r="AA167" s="82" t="str">
        <f t="shared" si="15"/>
        <v>Pin Laricio_F1_Classique_GS Pineraies des plaines du Centre et du Nord Ouest_29_</v>
      </c>
      <c r="AB167" s="79">
        <v>29</v>
      </c>
      <c r="AC167" s="82">
        <f t="shared" si="18"/>
        <v>274.86322161173609</v>
      </c>
      <c r="AD167" s="86">
        <f t="shared" si="16"/>
        <v>0</v>
      </c>
      <c r="AE167" s="86">
        <f t="shared" si="20"/>
        <v>562.89039794965186</v>
      </c>
    </row>
    <row r="168" spans="1:31" hidden="1" x14ac:dyDescent="0.3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17"/>
        <v>0</v>
      </c>
      <c r="Z168" s="88" t="e">
        <f t="shared" si="19"/>
        <v>#NUM!</v>
      </c>
      <c r="AA168" s="88" t="str">
        <f t="shared" si="15"/>
        <v>Pin Laricio_F1_Classique_GS Pineraies des plaines du Centre et du Nord Ouest_0_</v>
      </c>
      <c r="AB168" s="86">
        <v>0</v>
      </c>
      <c r="AC168" s="88">
        <v>0</v>
      </c>
      <c r="AD168" s="86">
        <f t="shared" si="16"/>
        <v>0</v>
      </c>
      <c r="AE168" s="86">
        <f t="shared" si="20"/>
        <v>562.89039794965186</v>
      </c>
    </row>
    <row r="169" spans="1:31" hidden="1" x14ac:dyDescent="0.3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17"/>
        <v>181.3394594594595</v>
      </c>
      <c r="Z169" s="88">
        <f t="shared" si="19"/>
        <v>45.620062510649113</v>
      </c>
      <c r="AA169" s="88" t="str">
        <f t="shared" si="15"/>
        <v>Pin Laricio_F1_Classique_GS Pineraies des plaines du Centre et du Nord Ouest_30_</v>
      </c>
      <c r="AB169" s="86">
        <v>30</v>
      </c>
      <c r="AC169" s="88">
        <f>+(Z169+Y169)*0.475*44/12</f>
        <v>395.28783409793914</v>
      </c>
      <c r="AD169" s="86">
        <f t="shared" si="16"/>
        <v>5929.3175114690875</v>
      </c>
      <c r="AE169" s="86">
        <f t="shared" si="20"/>
        <v>562.89039794965186</v>
      </c>
    </row>
    <row r="170" spans="1:31" hidden="1" x14ac:dyDescent="0.3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17"/>
        <v>223.65200000000004</v>
      </c>
      <c r="Z170" s="82">
        <f t="shared" si="19"/>
        <v>54.907867720650223</v>
      </c>
      <c r="AA170" s="82" t="str">
        <f t="shared" si="15"/>
        <v>Pin Laricio_F1_Classique_GS Pineraies des plaines du Centre et du Nord Ouest_36_</v>
      </c>
      <c r="AB170" s="79">
        <v>36</v>
      </c>
      <c r="AC170" s="82">
        <f t="shared" si="18"/>
        <v>485.15843628013255</v>
      </c>
      <c r="AD170" s="86">
        <f t="shared" si="16"/>
        <v>2641.3388111342147</v>
      </c>
      <c r="AE170" s="86">
        <f t="shared" si="20"/>
        <v>562.89039794965186</v>
      </c>
    </row>
    <row r="171" spans="1:31" hidden="1" x14ac:dyDescent="0.3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17"/>
        <v>173.42000000000002</v>
      </c>
      <c r="Z171" s="82">
        <f t="shared" si="19"/>
        <v>43.855099630972404</v>
      </c>
      <c r="AA171" s="82" t="str">
        <f t="shared" si="15"/>
        <v>Pin Laricio_F1_Classique_GS Pineraies des plaines du Centre et du Nord Ouest_36_</v>
      </c>
      <c r="AB171" s="79">
        <v>36</v>
      </c>
      <c r="AC171" s="82">
        <f t="shared" si="18"/>
        <v>378.42079852394363</v>
      </c>
      <c r="AD171" s="86">
        <f t="shared" si="16"/>
        <v>0</v>
      </c>
      <c r="AE171" s="86">
        <f t="shared" si="20"/>
        <v>562.89039794965186</v>
      </c>
    </row>
    <row r="172" spans="1:31" hidden="1" x14ac:dyDescent="0.3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17"/>
        <v>284.64800000000002</v>
      </c>
      <c r="Z172" s="82">
        <f t="shared" si="19"/>
        <v>67.948321729376303</v>
      </c>
      <c r="AA172" s="82" t="str">
        <f t="shared" si="15"/>
        <v>Pin Laricio_F1_Classique_GS Pineraies des plaines du Centre et du Nord Ouest_44_</v>
      </c>
      <c r="AB172" s="79">
        <v>44</v>
      </c>
      <c r="AC172" s="82">
        <f t="shared" si="18"/>
        <v>614.10526034533029</v>
      </c>
      <c r="AD172" s="86">
        <f t="shared" si="16"/>
        <v>3970.1042354770957</v>
      </c>
      <c r="AE172" s="86">
        <f t="shared" si="20"/>
        <v>562.89039794965186</v>
      </c>
    </row>
    <row r="173" spans="1:31" hidden="1" x14ac:dyDescent="0.3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17"/>
        <v>232.02400000000003</v>
      </c>
      <c r="Z173" s="82">
        <f t="shared" si="19"/>
        <v>56.720094243161071</v>
      </c>
      <c r="AA173" s="82" t="str">
        <f t="shared" si="15"/>
        <v>Pin Laricio_F1_Classique_GS Pineraies des plaines du Centre et du Nord Ouest_44_</v>
      </c>
      <c r="AB173" s="79">
        <v>44</v>
      </c>
      <c r="AC173" s="82">
        <f t="shared" si="18"/>
        <v>502.89596414017223</v>
      </c>
      <c r="AD173" s="86">
        <f t="shared" si="16"/>
        <v>0</v>
      </c>
      <c r="AE173" s="86">
        <f t="shared" si="20"/>
        <v>562.89039794965186</v>
      </c>
    </row>
    <row r="174" spans="1:31" hidden="1" x14ac:dyDescent="0.3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17"/>
        <v>365.37800000000004</v>
      </c>
      <c r="Z174" s="82">
        <f t="shared" si="19"/>
        <v>84.721033379606425</v>
      </c>
      <c r="AA174" s="82" t="str">
        <f t="shared" si="15"/>
        <v>Pin Laricio_F1_Classique_GS Pineraies des plaines du Centre et du Nord Ouest_54_</v>
      </c>
      <c r="AB174" s="79">
        <v>54</v>
      </c>
      <c r="AC174" s="82">
        <f t="shared" si="18"/>
        <v>783.92248313614789</v>
      </c>
      <c r="AD174" s="86">
        <f t="shared" si="16"/>
        <v>6434.0922363816007</v>
      </c>
      <c r="AE174" s="86">
        <f t="shared" si="20"/>
        <v>562.89039794965186</v>
      </c>
    </row>
    <row r="175" spans="1:31" hidden="1" x14ac:dyDescent="0.3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17"/>
        <v>308.56800000000004</v>
      </c>
      <c r="Z175" s="82">
        <f t="shared" si="19"/>
        <v>72.969691037219945</v>
      </c>
      <c r="AA175" s="82" t="str">
        <f t="shared" si="15"/>
        <v>Pin Laricio_F1_Classique_GS Pineraies des plaines du Centre et du Nord Ouest_54_</v>
      </c>
      <c r="AB175" s="79">
        <v>54</v>
      </c>
      <c r="AC175" s="82">
        <f t="shared" si="18"/>
        <v>664.5114785564914</v>
      </c>
      <c r="AD175" s="86">
        <f t="shared" si="16"/>
        <v>0</v>
      </c>
      <c r="AE175" s="86">
        <f t="shared" si="20"/>
        <v>562.89039794965186</v>
      </c>
    </row>
    <row r="176" spans="1:31" hidden="1" x14ac:dyDescent="0.3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17"/>
        <v>427.57000000000005</v>
      </c>
      <c r="Z176" s="82">
        <f t="shared" si="19"/>
        <v>97.344193108275022</v>
      </c>
      <c r="AA176" s="82" t="str">
        <f t="shared" si="15"/>
        <v>Pin Laricio_F1_Classique_GS Pineraies des plaines du Centre et du Nord Ouest_64_</v>
      </c>
      <c r="AB176" s="79">
        <v>64</v>
      </c>
      <c r="AC176" s="82">
        <f t="shared" si="18"/>
        <v>914.22555299691237</v>
      </c>
      <c r="AD176" s="86">
        <f t="shared" si="16"/>
        <v>7893.6851577670186</v>
      </c>
      <c r="AE176" s="86">
        <f t="shared" si="20"/>
        <v>562.89039794965186</v>
      </c>
    </row>
    <row r="177" spans="1:31" hidden="1" x14ac:dyDescent="0.3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17"/>
        <v>371.95600000000007</v>
      </c>
      <c r="Z177" s="82">
        <f t="shared" si="19"/>
        <v>86.067346758003751</v>
      </c>
      <c r="AA177" s="82" t="str">
        <f t="shared" si="15"/>
        <v>Pin Laricio_F1_Classique_GS Pineraies des plaines du Centre et du Nord Ouest_64_</v>
      </c>
      <c r="AB177" s="79">
        <v>64</v>
      </c>
      <c r="AC177" s="82">
        <f t="shared" si="18"/>
        <v>797.72399560352324</v>
      </c>
      <c r="AD177" s="86">
        <f t="shared" si="16"/>
        <v>0</v>
      </c>
      <c r="AE177" s="86">
        <f t="shared" si="20"/>
        <v>562.89039794965186</v>
      </c>
    </row>
    <row r="178" spans="1:31" hidden="1" x14ac:dyDescent="0.3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17"/>
        <v>433.55000000000007</v>
      </c>
      <c r="Z178" s="82">
        <f t="shared" si="19"/>
        <v>98.546202578313242</v>
      </c>
      <c r="AA178" s="82" t="str">
        <f t="shared" si="15"/>
        <v>Pin Laricio_F1_Classique_GS Pineraies des plaines du Centre et du Nord Ouest_70_</v>
      </c>
      <c r="AB178" s="79">
        <v>70</v>
      </c>
      <c r="AC178" s="82">
        <f t="shared" si="18"/>
        <v>926.73421949056228</v>
      </c>
      <c r="AD178" s="86">
        <f t="shared" si="16"/>
        <v>5173.3746452822561</v>
      </c>
      <c r="AE178" s="86">
        <f t="shared" si="20"/>
        <v>562.89039794965186</v>
      </c>
    </row>
    <row r="179" spans="1:31" hidden="1" x14ac:dyDescent="0.3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17"/>
        <v>433.55000000000007</v>
      </c>
      <c r="Z179" s="82">
        <f t="shared" si="19"/>
        <v>98.546202578313242</v>
      </c>
      <c r="AA179" s="82" t="str">
        <f t="shared" si="15"/>
        <v>Pin Laricio_F1_Classique_GS Pineraies des plaines du Centre et du Nord Ouest_70_</v>
      </c>
      <c r="AB179" s="79">
        <v>70</v>
      </c>
      <c r="AC179" s="82">
        <f t="shared" si="18"/>
        <v>926.73421949056228</v>
      </c>
      <c r="AD179" s="86">
        <f t="shared" si="16"/>
        <v>0</v>
      </c>
      <c r="AE179" s="86">
        <f t="shared" si="20"/>
        <v>562.89039794965186</v>
      </c>
    </row>
    <row r="180" spans="1:31" hidden="1" x14ac:dyDescent="0.3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17"/>
        <v>481.39000000000004</v>
      </c>
      <c r="Z180" s="82">
        <f t="shared" si="19"/>
        <v>108.09521531494514</v>
      </c>
      <c r="AA180" s="82" t="str">
        <f t="shared" si="15"/>
        <v>Pin Laricio_F1_Classique_GS Pineraies des plaines du Centre et du Nord Ouest_75_</v>
      </c>
      <c r="AB180" s="79">
        <v>75</v>
      </c>
      <c r="AC180" s="82">
        <f t="shared" si="18"/>
        <v>1026.6867500068627</v>
      </c>
      <c r="AD180" s="86">
        <f t="shared" si="16"/>
        <v>4883.552423743562</v>
      </c>
      <c r="AE180" s="86">
        <f t="shared" si="20"/>
        <v>562.89039794965186</v>
      </c>
    </row>
    <row r="181" spans="1:31" hidden="1" x14ac:dyDescent="0.3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17"/>
        <v>0</v>
      </c>
      <c r="Z181" s="82" t="e">
        <f t="shared" si="19"/>
        <v>#NUM!</v>
      </c>
      <c r="AA181" s="82" t="str">
        <f t="shared" si="15"/>
        <v>Pin Laricio_F1_Classique_GS Pineraies des plaines du Centre et du Nord Ouest_75_</v>
      </c>
      <c r="AB181" s="79">
        <v>75</v>
      </c>
      <c r="AC181" s="88">
        <v>0</v>
      </c>
      <c r="AD181" s="86">
        <f t="shared" si="16"/>
        <v>0</v>
      </c>
      <c r="AE181" s="86">
        <f t="shared" si="20"/>
        <v>562.89039794965186</v>
      </c>
    </row>
    <row r="182" spans="1:31" hidden="1" x14ac:dyDescent="0.3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17"/>
        <v>0</v>
      </c>
      <c r="Z182" s="88" t="e">
        <f t="shared" si="19"/>
        <v>#NUM!</v>
      </c>
      <c r="AA182" s="88" t="str">
        <f t="shared" si="15"/>
        <v>Pin Laricio_F2_Classique_GS Pineraies des plaines du Centre et du Nord Ouest_0_</v>
      </c>
      <c r="AB182" s="86">
        <v>0</v>
      </c>
      <c r="AC182" s="88">
        <v>0</v>
      </c>
      <c r="AD182" s="86">
        <f t="shared" si="16"/>
        <v>0</v>
      </c>
      <c r="AE182" s="86">
        <f>+SUM($AD$182:$AD$203)/$AB$203</f>
        <v>399.25429082580115</v>
      </c>
    </row>
    <row r="183" spans="1:31" hidden="1" x14ac:dyDescent="0.3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17"/>
        <v>61.594000000000008</v>
      </c>
      <c r="Z183" s="82">
        <f t="shared" si="19"/>
        <v>17.570665168564613</v>
      </c>
      <c r="AA183" s="82" t="str">
        <f t="shared" si="15"/>
        <v>Pin Laricio_F2_Classique_GS Pineraies des plaines du Centre et du Nord Ouest_20_</v>
      </c>
      <c r="AB183" s="79">
        <v>20</v>
      </c>
      <c r="AC183" s="82">
        <f t="shared" si="18"/>
        <v>137.8784585019167</v>
      </c>
      <c r="AD183" s="86">
        <f t="shared" si="16"/>
        <v>1378.784585019167</v>
      </c>
      <c r="AE183" s="86">
        <f t="shared" ref="AE183:AE203" si="21">+SUM($AD$182:$AD$203)/$AB$203</f>
        <v>399.25429082580115</v>
      </c>
    </row>
    <row r="184" spans="1:31" hidden="1" x14ac:dyDescent="0.3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17"/>
        <v>61.594000000000008</v>
      </c>
      <c r="Z184" s="82">
        <f t="shared" si="19"/>
        <v>17.570665168564613</v>
      </c>
      <c r="AA184" s="82" t="str">
        <f t="shared" si="15"/>
        <v>Pin Laricio_F2_Classique_GS Pineraies des plaines du Centre et du Nord Ouest_20_</v>
      </c>
      <c r="AB184" s="79">
        <v>20</v>
      </c>
      <c r="AC184" s="82">
        <f t="shared" si="18"/>
        <v>137.8784585019167</v>
      </c>
      <c r="AD184" s="86">
        <f t="shared" si="16"/>
        <v>0</v>
      </c>
      <c r="AE184" s="86">
        <f t="shared" si="21"/>
        <v>399.25429082580115</v>
      </c>
    </row>
    <row r="185" spans="1:31" hidden="1" x14ac:dyDescent="0.3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17"/>
        <v>73.554000000000016</v>
      </c>
      <c r="Z185" s="82">
        <f t="shared" si="19"/>
        <v>20.553481077376691</v>
      </c>
      <c r="AA185" s="82" t="str">
        <f t="shared" si="15"/>
        <v>Pin Laricio_F2_Classique_GS Pineraies des plaines du Centre et du Nord Ouest_21_</v>
      </c>
      <c r="AB185" s="79">
        <v>21</v>
      </c>
      <c r="AC185" s="82">
        <f t="shared" si="18"/>
        <v>163.90386287643108</v>
      </c>
      <c r="AD185" s="86">
        <f t="shared" si="16"/>
        <v>150.89116068917389</v>
      </c>
      <c r="AE185" s="86">
        <f t="shared" si="21"/>
        <v>399.25429082580115</v>
      </c>
    </row>
    <row r="186" spans="1:31" hidden="1" x14ac:dyDescent="0.3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17"/>
        <v>38.272000000000006</v>
      </c>
      <c r="Z186" s="82">
        <f t="shared" si="19"/>
        <v>11.539469830637579</v>
      </c>
      <c r="AA186" s="82" t="str">
        <f t="shared" si="15"/>
        <v>Pin Laricio_F2_Classique_GS Pineraies des plaines du Centre et du Nord Ouest_21_</v>
      </c>
      <c r="AB186" s="79">
        <v>21</v>
      </c>
      <c r="AC186" s="82">
        <f t="shared" si="18"/>
        <v>86.754976621693785</v>
      </c>
      <c r="AD186" s="86">
        <f t="shared" si="16"/>
        <v>0</v>
      </c>
      <c r="AE186" s="86">
        <f t="shared" si="21"/>
        <v>399.25429082580115</v>
      </c>
    </row>
    <row r="187" spans="1:31" hidden="1" x14ac:dyDescent="0.3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17"/>
        <v>98.072000000000017</v>
      </c>
      <c r="Z187" s="82">
        <f t="shared" si="19"/>
        <v>26.50215899830313</v>
      </c>
      <c r="AA187" s="82" t="str">
        <f t="shared" si="15"/>
        <v>Pin Laricio_F2_Classique_GS Pineraies des plaines du Centre et du Nord Ouest_27_</v>
      </c>
      <c r="AB187" s="79">
        <v>27</v>
      </c>
      <c r="AC187" s="82">
        <f t="shared" si="18"/>
        <v>216.96666025537797</v>
      </c>
      <c r="AD187" s="86">
        <f t="shared" si="16"/>
        <v>911.16491063121532</v>
      </c>
      <c r="AE187" s="86">
        <f t="shared" si="21"/>
        <v>399.25429082580115</v>
      </c>
    </row>
    <row r="188" spans="1:31" hidden="1" x14ac:dyDescent="0.3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17"/>
        <v>69.966000000000008</v>
      </c>
      <c r="Z188" s="82">
        <f t="shared" si="19"/>
        <v>19.665013934342461</v>
      </c>
      <c r="AA188" s="82" t="str">
        <f t="shared" si="15"/>
        <v>Pin Laricio_F2_Classique_GS Pineraies des plaines du Centre et du Nord Ouest_27_</v>
      </c>
      <c r="AB188" s="79">
        <v>27</v>
      </c>
      <c r="AC188" s="82">
        <f t="shared" si="18"/>
        <v>156.10734926897979</v>
      </c>
      <c r="AD188" s="86">
        <f t="shared" si="16"/>
        <v>0</v>
      </c>
      <c r="AE188" s="86">
        <f t="shared" si="21"/>
        <v>399.25429082580115</v>
      </c>
    </row>
    <row r="189" spans="1:31" hidden="1" x14ac:dyDescent="0.3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17"/>
        <v>101.74542857142859</v>
      </c>
      <c r="Z189" s="88">
        <f t="shared" si="19"/>
        <v>27.377402144542657</v>
      </c>
      <c r="AA189" s="88" t="str">
        <f t="shared" si="15"/>
        <v>Pin Laricio_F2_Classique_GS Pineraies des plaines du Centre et du Nord Ouest_30_</v>
      </c>
      <c r="AB189" s="86">
        <v>30</v>
      </c>
      <c r="AC189" s="88">
        <f t="shared" si="18"/>
        <v>224.88893016364992</v>
      </c>
      <c r="AD189" s="86">
        <f t="shared" si="16"/>
        <v>571.49441914894453</v>
      </c>
      <c r="AE189" s="86">
        <f t="shared" si="21"/>
        <v>399.25429082580115</v>
      </c>
    </row>
    <row r="190" spans="1:31" hidden="1" x14ac:dyDescent="0.3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17"/>
        <v>144.11800000000002</v>
      </c>
      <c r="Z190" s="82">
        <f t="shared" si="19"/>
        <v>37.238783899454766</v>
      </c>
      <c r="AA190" s="82" t="str">
        <f t="shared" si="15"/>
        <v>Pin Laricio_F2_Classique_GS Pineraies des plaines du Centre et du Nord Ouest_34_</v>
      </c>
      <c r="AB190" s="79">
        <v>34</v>
      </c>
      <c r="AC190" s="82">
        <f t="shared" si="18"/>
        <v>315.86306529155041</v>
      </c>
      <c r="AD190" s="86">
        <f t="shared" si="16"/>
        <v>1081.5039909104007</v>
      </c>
      <c r="AE190" s="86">
        <f t="shared" si="21"/>
        <v>399.25429082580115</v>
      </c>
    </row>
    <row r="191" spans="1:31" hidden="1" x14ac:dyDescent="0.3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17"/>
        <v>104.05200000000002</v>
      </c>
      <c r="Z191" s="82">
        <f t="shared" si="19"/>
        <v>27.925087771564417</v>
      </c>
      <c r="AA191" s="82" t="str">
        <f t="shared" si="15"/>
        <v>Pin Laricio_F2_Classique_GS Pineraies des plaines du Centre et du Nord Ouest_34_</v>
      </c>
      <c r="AB191" s="79">
        <v>34</v>
      </c>
      <c r="AC191" s="82">
        <f t="shared" si="18"/>
        <v>229.8600945354747</v>
      </c>
      <c r="AD191" s="86">
        <f t="shared" si="16"/>
        <v>0</v>
      </c>
      <c r="AE191" s="86">
        <f t="shared" si="21"/>
        <v>399.25429082580115</v>
      </c>
    </row>
    <row r="192" spans="1:31" hidden="1" x14ac:dyDescent="0.3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17"/>
        <v>188.96800000000002</v>
      </c>
      <c r="Z192" s="82">
        <f t="shared" si="19"/>
        <v>47.311720031947068</v>
      </c>
      <c r="AA192" s="82" t="str">
        <f t="shared" si="15"/>
        <v>Pin Laricio_F2_Classique_GS Pineraies des plaines du Centre et du Nord Ouest_42_</v>
      </c>
      <c r="AB192" s="79">
        <v>42</v>
      </c>
      <c r="AC192" s="82">
        <f t="shared" si="18"/>
        <v>411.52051238897451</v>
      </c>
      <c r="AD192" s="86">
        <f t="shared" si="16"/>
        <v>2565.522427697797</v>
      </c>
      <c r="AE192" s="86">
        <f t="shared" si="21"/>
        <v>399.25429082580115</v>
      </c>
    </row>
    <row r="193" spans="1:31" hidden="1" x14ac:dyDescent="0.3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17"/>
        <v>142.92200000000003</v>
      </c>
      <c r="Z193" s="82">
        <f t="shared" si="19"/>
        <v>36.965587791044591</v>
      </c>
      <c r="AA193" s="82" t="str">
        <f t="shared" si="15"/>
        <v>Pin Laricio_F2_Classique_GS Pineraies des plaines du Centre et du Nord Ouest_42_</v>
      </c>
      <c r="AB193" s="79">
        <v>42</v>
      </c>
      <c r="AC193" s="82">
        <f t="shared" si="18"/>
        <v>313.30421540273602</v>
      </c>
      <c r="AD193" s="86">
        <f t="shared" si="16"/>
        <v>0</v>
      </c>
      <c r="AE193" s="86">
        <f t="shared" si="21"/>
        <v>399.25429082580115</v>
      </c>
    </row>
    <row r="194" spans="1:31" hidden="1" x14ac:dyDescent="0.3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17"/>
        <v>243.98400000000004</v>
      </c>
      <c r="Z194" s="82">
        <f t="shared" si="19"/>
        <v>59.295884425255011</v>
      </c>
      <c r="AA194" s="82" t="str">
        <f t="shared" si="15"/>
        <v>Pin Laricio_F2_Classique_GS Pineraies des plaines du Centre et du Nord Ouest_52_</v>
      </c>
      <c r="AB194" s="79">
        <v>52</v>
      </c>
      <c r="AC194" s="82">
        <f t="shared" si="18"/>
        <v>528.21246537398576</v>
      </c>
      <c r="AD194" s="86">
        <f t="shared" si="16"/>
        <v>4207.5834038836092</v>
      </c>
      <c r="AE194" s="86">
        <f t="shared" si="21"/>
        <v>399.25429082580115</v>
      </c>
    </row>
    <row r="195" spans="1:31" hidden="1" x14ac:dyDescent="0.3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17"/>
        <v>196.74200000000002</v>
      </c>
      <c r="Z195" s="82">
        <f t="shared" si="19"/>
        <v>49.027474951150033</v>
      </c>
      <c r="AA195" s="82" t="str">
        <f t="shared" ref="AA195:AA258" si="22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18"/>
        <v>428.04850220658636</v>
      </c>
      <c r="AD195" s="86">
        <f t="shared" si="16"/>
        <v>0</v>
      </c>
      <c r="AE195" s="86">
        <f t="shared" si="21"/>
        <v>399.25429082580115</v>
      </c>
    </row>
    <row r="196" spans="1:31" hidden="1" x14ac:dyDescent="0.3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17"/>
        <v>288.83400000000006</v>
      </c>
      <c r="Z196" s="82">
        <f t="shared" si="19"/>
        <v>68.830498636563377</v>
      </c>
      <c r="AA196" s="82" t="str">
        <f t="shared" si="22"/>
        <v>Pin Laricio_F2_Classique_GS Pineraies des plaines du Centre et du Nord Ouest_62_</v>
      </c>
      <c r="AB196" s="79">
        <v>62</v>
      </c>
      <c r="AC196" s="82">
        <f t="shared" si="18"/>
        <v>622.932335125348</v>
      </c>
      <c r="AD196" s="86">
        <f t="shared" ref="AD196:AD259" si="23">+IF(AC196=0,0,(AC196+AC195)*(AB196-AB195)/2)</f>
        <v>5254.9041866596708</v>
      </c>
      <c r="AE196" s="86">
        <f t="shared" si="21"/>
        <v>399.25429082580115</v>
      </c>
    </row>
    <row r="197" spans="1:31" hidden="1" x14ac:dyDescent="0.3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17"/>
        <v>248.76800000000003</v>
      </c>
      <c r="Z197" s="82">
        <f t="shared" si="19"/>
        <v>60.322050791163747</v>
      </c>
      <c r="AA197" s="82" t="str">
        <f t="shared" si="22"/>
        <v>Pin Laricio_F2_Classique_GS Pineraies des plaines du Centre et du Nord Ouest_62_</v>
      </c>
      <c r="AB197" s="79">
        <v>62</v>
      </c>
      <c r="AC197" s="82">
        <f t="shared" si="18"/>
        <v>538.3318384612769</v>
      </c>
      <c r="AD197" s="86">
        <f t="shared" si="23"/>
        <v>0</v>
      </c>
      <c r="AE197" s="86">
        <f t="shared" si="21"/>
        <v>399.25429082580115</v>
      </c>
    </row>
    <row r="198" spans="1:31" hidden="1" x14ac:dyDescent="0.3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17"/>
        <v>328.90000000000003</v>
      </c>
      <c r="Z198" s="82">
        <f t="shared" si="19"/>
        <v>77.202204808855612</v>
      </c>
      <c r="AA198" s="82" t="str">
        <f t="shared" si="22"/>
        <v>Pin Laricio_F2_Classique_GS Pineraies des plaines du Centre et du Nord Ouest_72_</v>
      </c>
      <c r="AB198" s="79">
        <v>72</v>
      </c>
      <c r="AC198" s="82">
        <f t="shared" si="18"/>
        <v>707.29467337542349</v>
      </c>
      <c r="AD198" s="86">
        <f t="shared" si="23"/>
        <v>6228.132559183503</v>
      </c>
      <c r="AE198" s="86">
        <f t="shared" si="21"/>
        <v>399.25429082580115</v>
      </c>
    </row>
    <row r="199" spans="1:31" hidden="1" x14ac:dyDescent="0.3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17"/>
        <v>293.02000000000004</v>
      </c>
      <c r="Z199" s="82">
        <f t="shared" si="19"/>
        <v>69.71118854917674</v>
      </c>
      <c r="AA199" s="82" t="str">
        <f t="shared" si="22"/>
        <v>Pin Laricio_F2_Classique_GS Pineraies des plaines du Centre et du Nord Ouest_72_</v>
      </c>
      <c r="AB199" s="79">
        <v>72</v>
      </c>
      <c r="AC199" s="82">
        <f t="shared" si="18"/>
        <v>631.75682005648275</v>
      </c>
      <c r="AD199" s="86">
        <f t="shared" si="23"/>
        <v>0</v>
      </c>
      <c r="AE199" s="86">
        <f t="shared" si="21"/>
        <v>399.25429082580115</v>
      </c>
    </row>
    <row r="200" spans="1:31" hidden="1" x14ac:dyDescent="0.3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17"/>
        <v>347.43800000000005</v>
      </c>
      <c r="Z200" s="82">
        <f t="shared" si="19"/>
        <v>81.034743470048156</v>
      </c>
      <c r="AA200" s="82" t="str">
        <f t="shared" si="22"/>
        <v>Pin Laricio_F2_Classique_GS Pineraies des plaines du Centre et du Nord Ouest_80_</v>
      </c>
      <c r="AB200" s="79">
        <v>80</v>
      </c>
      <c r="AC200" s="82">
        <f t="shared" si="18"/>
        <v>746.25669487700054</v>
      </c>
      <c r="AD200" s="86">
        <f t="shared" si="23"/>
        <v>5512.0540597339332</v>
      </c>
      <c r="AE200" s="86">
        <f t="shared" si="21"/>
        <v>399.25429082580115</v>
      </c>
    </row>
    <row r="201" spans="1:31" hidden="1" x14ac:dyDescent="0.3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17"/>
        <v>347.43800000000005</v>
      </c>
      <c r="Z201" s="82">
        <f t="shared" si="19"/>
        <v>81.034743470048156</v>
      </c>
      <c r="AA201" s="82" t="str">
        <f t="shared" si="22"/>
        <v>Pin Laricio_F2_Classique_GS Pineraies des plaines du Centre et du Nord Ouest_80_</v>
      </c>
      <c r="AB201" s="79">
        <v>80</v>
      </c>
      <c r="AC201" s="82">
        <f t="shared" si="18"/>
        <v>746.25669487700054</v>
      </c>
      <c r="AD201" s="86">
        <f t="shared" si="23"/>
        <v>0</v>
      </c>
      <c r="AE201" s="86">
        <f t="shared" si="21"/>
        <v>399.25429082580115</v>
      </c>
    </row>
    <row r="202" spans="1:31" hidden="1" x14ac:dyDescent="0.3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17"/>
        <v>405.44400000000007</v>
      </c>
      <c r="Z202" s="82">
        <f t="shared" si="19"/>
        <v>92.879482837859186</v>
      </c>
      <c r="AA202" s="82" t="str">
        <f t="shared" si="22"/>
        <v>Pin Laricio_F2_Classique_GS Pineraies des plaines du Centre et du Nord Ouest_90_</v>
      </c>
      <c r="AB202" s="79">
        <v>90</v>
      </c>
      <c r="AC202" s="82">
        <f t="shared" si="18"/>
        <v>867.9133992759381</v>
      </c>
      <c r="AD202" s="86">
        <f t="shared" si="23"/>
        <v>8070.8504707646935</v>
      </c>
      <c r="AE202" s="86">
        <f t="shared" si="21"/>
        <v>399.25429082580115</v>
      </c>
    </row>
    <row r="203" spans="1:31" hidden="1" x14ac:dyDescent="0.3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17"/>
        <v>405.44400000000007</v>
      </c>
      <c r="Z203" s="82">
        <f t="shared" si="19"/>
        <v>92.879482837859186</v>
      </c>
      <c r="AA203" s="82" t="str">
        <f t="shared" si="22"/>
        <v>Pin Laricio_F2_Classique_GS Pineraies des plaines du Centre et du Nord Ouest_90_</v>
      </c>
      <c r="AB203" s="79">
        <v>90</v>
      </c>
      <c r="AC203" s="88">
        <v>0</v>
      </c>
      <c r="AD203" s="86">
        <f t="shared" si="23"/>
        <v>0</v>
      </c>
      <c r="AE203" s="86">
        <f t="shared" si="21"/>
        <v>399.25429082580115</v>
      </c>
    </row>
    <row r="204" spans="1:31" hidden="1" x14ac:dyDescent="0.3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17"/>
        <v>0</v>
      </c>
      <c r="Z204" s="88" t="e">
        <f t="shared" si="19"/>
        <v>#NUM!</v>
      </c>
      <c r="AA204" s="88" t="str">
        <f t="shared" si="22"/>
        <v>Pin Maritime_F1_Classique_GS Pineraies des plaines du Centre et du Nord Ouest_0_</v>
      </c>
      <c r="AB204" s="86">
        <v>0</v>
      </c>
      <c r="AC204" s="88">
        <v>0</v>
      </c>
      <c r="AD204" s="86">
        <f t="shared" si="23"/>
        <v>0</v>
      </c>
      <c r="AE204" s="86">
        <f>+SUM($AD$204:$AD$222)/$AB$222</f>
        <v>403.58514131240372</v>
      </c>
    </row>
    <row r="205" spans="1:31" hidden="1" x14ac:dyDescent="0.3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17"/>
        <v>34.684000000000005</v>
      </c>
      <c r="Z205" s="82">
        <f t="shared" si="19"/>
        <v>10.578161814566405</v>
      </c>
      <c r="AA205" s="82" t="str">
        <f t="shared" si="22"/>
        <v>Pin Maritime_F1_Classique_GS Pineraies des plaines du Centre et du Nord Ouest_10_</v>
      </c>
      <c r="AB205" s="79">
        <v>10</v>
      </c>
      <c r="AC205" s="82">
        <f t="shared" si="18"/>
        <v>78.831598493703169</v>
      </c>
      <c r="AD205" s="86">
        <f t="shared" si="23"/>
        <v>394.15799246851583</v>
      </c>
      <c r="AE205" s="86">
        <f t="shared" ref="AE205:AE222" si="24">+SUM($AD$204:$AD$222)/$AB$222</f>
        <v>403.58514131240372</v>
      </c>
    </row>
    <row r="206" spans="1:31" hidden="1" x14ac:dyDescent="0.3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17"/>
        <v>106.44400000000002</v>
      </c>
      <c r="Z206" s="82">
        <f t="shared" si="19"/>
        <v>28.491567625901922</v>
      </c>
      <c r="AA206" s="82" t="str">
        <f t="shared" si="22"/>
        <v>Pin Maritime_F1_Classique_GS Pineraies des plaines du Centre et du Nord Ouest_15_</v>
      </c>
      <c r="AB206" s="79">
        <v>15</v>
      </c>
      <c r="AC206" s="82">
        <f t="shared" si="18"/>
        <v>235.01278028177919</v>
      </c>
      <c r="AD206" s="86">
        <f t="shared" si="23"/>
        <v>784.61094693870587</v>
      </c>
      <c r="AE206" s="86">
        <f t="shared" si="24"/>
        <v>403.58514131240372</v>
      </c>
    </row>
    <row r="207" spans="1:31" hidden="1" x14ac:dyDescent="0.3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17"/>
        <v>72.956000000000017</v>
      </c>
      <c r="Z207" s="82">
        <f t="shared" si="19"/>
        <v>20.405760140212273</v>
      </c>
      <c r="AA207" s="82" t="str">
        <f t="shared" si="22"/>
        <v>Pin Maritime_F1_Classique_GS Pineraies des plaines du Centre et du Nord Ouest_15_</v>
      </c>
      <c r="AB207" s="79">
        <v>15</v>
      </c>
      <c r="AC207" s="82">
        <f t="shared" si="18"/>
        <v>162.60506557753638</v>
      </c>
      <c r="AD207" s="86">
        <f t="shared" si="23"/>
        <v>0</v>
      </c>
      <c r="AE207" s="86">
        <f t="shared" si="24"/>
        <v>403.58514131240372</v>
      </c>
    </row>
    <row r="208" spans="1:31" hidden="1" x14ac:dyDescent="0.3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17"/>
        <v>145.91200000000003</v>
      </c>
      <c r="Z208" s="82">
        <f t="shared" si="19"/>
        <v>37.648084239987625</v>
      </c>
      <c r="AA208" s="82" t="str">
        <f t="shared" si="22"/>
        <v>Pin Maritime_F1_Classique_GS Pineraies des plaines du Centre et du Nord Ouest_21_</v>
      </c>
      <c r="AB208" s="79">
        <v>21</v>
      </c>
      <c r="AC208" s="82">
        <f t="shared" si="18"/>
        <v>319.70048005131179</v>
      </c>
      <c r="AD208" s="86">
        <f t="shared" si="23"/>
        <v>1446.9166368865444</v>
      </c>
      <c r="AE208" s="86">
        <f t="shared" si="24"/>
        <v>403.58514131240372</v>
      </c>
    </row>
    <row r="209" spans="1:31" hidden="1" x14ac:dyDescent="0.3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17"/>
        <v>111.22800000000002</v>
      </c>
      <c r="Z209" s="82">
        <f t="shared" si="19"/>
        <v>29.620123744783829</v>
      </c>
      <c r="AA209" s="82" t="str">
        <f t="shared" si="22"/>
        <v>Pin Maritime_F1_Classique_GS Pineraies des plaines du Centre et du Nord Ouest_21_</v>
      </c>
      <c r="AB209" s="79">
        <v>21</v>
      </c>
      <c r="AC209" s="82">
        <f t="shared" si="18"/>
        <v>245.31048218883188</v>
      </c>
      <c r="AD209" s="86">
        <f t="shared" si="23"/>
        <v>0</v>
      </c>
      <c r="AE209" s="86">
        <f t="shared" si="24"/>
        <v>403.58514131240372</v>
      </c>
    </row>
    <row r="210" spans="1:31" hidden="1" x14ac:dyDescent="0.3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17"/>
        <v>203.32000000000002</v>
      </c>
      <c r="Z210" s="82">
        <f t="shared" si="19"/>
        <v>50.473102640215579</v>
      </c>
      <c r="AA210" s="82" t="str">
        <f t="shared" si="22"/>
        <v>Pin Maritime_F1_Classique_GS Pineraies des plaines du Centre et du Nord Ouest_27_</v>
      </c>
      <c r="AB210" s="79">
        <v>27</v>
      </c>
      <c r="AC210" s="82">
        <f t="shared" si="18"/>
        <v>442.02298709837549</v>
      </c>
      <c r="AD210" s="86">
        <f t="shared" si="23"/>
        <v>2062.0004078616221</v>
      </c>
      <c r="AE210" s="86">
        <f t="shared" si="24"/>
        <v>403.58514131240372</v>
      </c>
    </row>
    <row r="211" spans="1:31" hidden="1" x14ac:dyDescent="0.3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17"/>
        <v>156.07800000000003</v>
      </c>
      <c r="Z211" s="82">
        <f t="shared" si="19"/>
        <v>39.956623674978466</v>
      </c>
      <c r="AA211" s="82" t="str">
        <f t="shared" si="22"/>
        <v>Pin Maritime_F1_Classique_GS Pineraies des plaines du Centre et du Nord Ouest_27_</v>
      </c>
      <c r="AB211" s="79">
        <v>27</v>
      </c>
      <c r="AC211" s="82">
        <f t="shared" si="18"/>
        <v>341.42696956725422</v>
      </c>
      <c r="AD211" s="86">
        <f t="shared" si="23"/>
        <v>0</v>
      </c>
      <c r="AE211" s="86">
        <f t="shared" si="24"/>
        <v>403.58514131240372</v>
      </c>
    </row>
    <row r="212" spans="1:31" hidden="1" x14ac:dyDescent="0.3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17"/>
        <v>198.23700000000002</v>
      </c>
      <c r="Z212" s="88">
        <f t="shared" si="19"/>
        <v>49.356514254260809</v>
      </c>
      <c r="AA212" s="88" t="str">
        <f t="shared" si="22"/>
        <v>Pin Maritime_F1_Classique_GS Pineraies des plaines du Centre et du Nord Ouest_30_</v>
      </c>
      <c r="AB212" s="86">
        <v>30</v>
      </c>
      <c r="AC212" s="88">
        <f t="shared" si="18"/>
        <v>431.22537065950428</v>
      </c>
      <c r="AD212" s="86">
        <f t="shared" si="23"/>
        <v>1158.9785103401377</v>
      </c>
      <c r="AE212" s="86">
        <f t="shared" si="24"/>
        <v>403.58514131240372</v>
      </c>
    </row>
    <row r="213" spans="1:31" hidden="1" x14ac:dyDescent="0.3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17"/>
        <v>268.50200000000007</v>
      </c>
      <c r="Z213" s="82">
        <f t="shared" si="19"/>
        <v>64.531253013339168</v>
      </c>
      <c r="AA213" s="82" t="str">
        <f t="shared" si="22"/>
        <v>Pin Maritime_F1_Classique_GS Pineraies des plaines du Centre et du Nord Ouest_35_</v>
      </c>
      <c r="AB213" s="79">
        <v>35</v>
      </c>
      <c r="AC213" s="82">
        <f t="shared" si="18"/>
        <v>580.03291566489906</v>
      </c>
      <c r="AD213" s="86">
        <f t="shared" si="23"/>
        <v>2528.1457158110084</v>
      </c>
      <c r="AE213" s="86">
        <f t="shared" si="24"/>
        <v>403.58514131240372</v>
      </c>
    </row>
    <row r="214" spans="1:31" hidden="1" x14ac:dyDescent="0.3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25">+X214*W214*J214</f>
        <v>215.87800000000004</v>
      </c>
      <c r="Z214" s="82">
        <f t="shared" si="19"/>
        <v>53.218005570801431</v>
      </c>
      <c r="AA214" s="82" t="str">
        <f t="shared" si="22"/>
        <v>Pin Maritime_F1_Classique_GS Pineraies des plaines du Centre et du Nord Ouest_35_</v>
      </c>
      <c r="AB214" s="79">
        <v>35</v>
      </c>
      <c r="AC214" s="82">
        <f t="shared" ref="AC214:AC281" si="26">+(Z214+Y214)*0.475*44/12</f>
        <v>468.67554303581255</v>
      </c>
      <c r="AD214" s="86">
        <f t="shared" si="23"/>
        <v>0</v>
      </c>
      <c r="AE214" s="86">
        <f t="shared" si="24"/>
        <v>403.58514131240372</v>
      </c>
    </row>
    <row r="215" spans="1:31" hidden="1" x14ac:dyDescent="0.3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25"/>
        <v>318.13600000000002</v>
      </c>
      <c r="Z215" s="82">
        <f t="shared" ref="Z215:Z282" si="27">+EXP(-1.0587+0.8836*LN(Y215)+0.284)</f>
        <v>74.965380442161177</v>
      </c>
      <c r="AA215" s="82" t="str">
        <f t="shared" si="22"/>
        <v>Pin Maritime_F1_Classique_GS Pineraies des plaines du Centre et du Nord Ouest_43_</v>
      </c>
      <c r="AB215" s="79">
        <v>43</v>
      </c>
      <c r="AC215" s="82">
        <f t="shared" si="26"/>
        <v>684.65157093676407</v>
      </c>
      <c r="AD215" s="86">
        <f t="shared" si="23"/>
        <v>4613.3084558903065</v>
      </c>
      <c r="AE215" s="86">
        <f t="shared" si="24"/>
        <v>403.58514131240372</v>
      </c>
    </row>
    <row r="216" spans="1:31" hidden="1" x14ac:dyDescent="0.3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25"/>
        <v>264.91400000000004</v>
      </c>
      <c r="Z216" s="82">
        <f t="shared" si="27"/>
        <v>63.768700008671622</v>
      </c>
      <c r="AA216" s="82" t="str">
        <f t="shared" si="22"/>
        <v>Pin Maritime_F1_Classique_GS Pineraies des plaines du Centre et du Nord Ouest_43_</v>
      </c>
      <c r="AB216" s="79">
        <v>43</v>
      </c>
      <c r="AC216" s="82">
        <f t="shared" si="26"/>
        <v>572.4557025151031</v>
      </c>
      <c r="AD216" s="86">
        <f t="shared" si="23"/>
        <v>0</v>
      </c>
      <c r="AE216" s="86">
        <f t="shared" si="24"/>
        <v>403.58514131240372</v>
      </c>
    </row>
    <row r="217" spans="1:31" hidden="1" x14ac:dyDescent="0.3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25"/>
        <v>327.70400000000006</v>
      </c>
      <c r="Z217" s="82">
        <f t="shared" si="27"/>
        <v>76.954094537214459</v>
      </c>
      <c r="AA217" s="82" t="str">
        <f t="shared" si="22"/>
        <v>Pin Maritime_F1_Classique_GS Pineraies des plaines du Centre et du Nord Ouest_51_</v>
      </c>
      <c r="AB217" s="79">
        <v>51</v>
      </c>
      <c r="AC217" s="82">
        <f t="shared" si="26"/>
        <v>704.77951465231536</v>
      </c>
      <c r="AD217" s="86">
        <f t="shared" si="23"/>
        <v>5108.9408686696734</v>
      </c>
      <c r="AE217" s="86">
        <f t="shared" si="24"/>
        <v>403.58514131240372</v>
      </c>
    </row>
    <row r="218" spans="1:31" hidden="1" x14ac:dyDescent="0.3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25"/>
        <v>276.27600000000007</v>
      </c>
      <c r="Z218" s="82">
        <f t="shared" si="27"/>
        <v>66.179408416217214</v>
      </c>
      <c r="AA218" s="82" t="str">
        <f t="shared" si="22"/>
        <v>Pin Maritime_F1_Classique_GS Pineraies des plaines du Centre et du Nord Ouest_51_</v>
      </c>
      <c r="AB218" s="79">
        <v>51</v>
      </c>
      <c r="AC218" s="82">
        <f t="shared" si="26"/>
        <v>596.4431696582451</v>
      </c>
      <c r="AD218" s="86">
        <f t="shared" si="23"/>
        <v>0</v>
      </c>
      <c r="AE218" s="86">
        <f t="shared" si="24"/>
        <v>403.58514131240372</v>
      </c>
    </row>
    <row r="219" spans="1:31" hidden="1" x14ac:dyDescent="0.3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25"/>
        <v>325.91000000000003</v>
      </c>
      <c r="Z219" s="82">
        <f t="shared" si="27"/>
        <v>76.581731324699831</v>
      </c>
      <c r="AA219" s="82" t="str">
        <f t="shared" si="22"/>
        <v>Pin Maritime_F1_Classique_GS Pineraies des plaines du Centre et du Nord Ouest_56_</v>
      </c>
      <c r="AB219" s="79">
        <v>56</v>
      </c>
      <c r="AC219" s="82">
        <f t="shared" si="26"/>
        <v>701.00643205718552</v>
      </c>
      <c r="AD219" s="86">
        <f t="shared" si="23"/>
        <v>3243.6240042885765</v>
      </c>
      <c r="AE219" s="86">
        <f t="shared" si="24"/>
        <v>403.58514131240372</v>
      </c>
    </row>
    <row r="220" spans="1:31" hidden="1" x14ac:dyDescent="0.3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25"/>
        <v>325.91000000000003</v>
      </c>
      <c r="Z220" s="82">
        <f t="shared" si="27"/>
        <v>76.581731324699831</v>
      </c>
      <c r="AA220" s="82" t="str">
        <f t="shared" si="22"/>
        <v>Pin Maritime_F1_Classique_GS Pineraies des plaines du Centre et du Nord Ouest_56_</v>
      </c>
      <c r="AB220" s="79">
        <v>56</v>
      </c>
      <c r="AC220" s="82">
        <f t="shared" si="26"/>
        <v>701.00643205718552</v>
      </c>
      <c r="AD220" s="86">
        <f t="shared" si="23"/>
        <v>0</v>
      </c>
      <c r="AE220" s="86">
        <f t="shared" si="24"/>
        <v>403.58514131240372</v>
      </c>
    </row>
    <row r="221" spans="1:31" hidden="1" x14ac:dyDescent="0.3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25"/>
        <v>342.65400000000005</v>
      </c>
      <c r="Z221" s="82">
        <f t="shared" si="27"/>
        <v>80.048031236773483</v>
      </c>
      <c r="AA221" s="82" t="str">
        <f t="shared" si="22"/>
        <v>Pin Maritime_F1_Classique_GS Pineraies des plaines du Centre et du Nord Ouest_60_</v>
      </c>
      <c r="AB221" s="79">
        <v>60</v>
      </c>
      <c r="AC221" s="82">
        <f t="shared" si="26"/>
        <v>736.20603773738048</v>
      </c>
      <c r="AD221" s="86">
        <f t="shared" si="23"/>
        <v>2874.424939589132</v>
      </c>
      <c r="AE221" s="86">
        <f t="shared" si="24"/>
        <v>403.58514131240372</v>
      </c>
    </row>
    <row r="222" spans="1:31" hidden="1" x14ac:dyDescent="0.3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25"/>
        <v>342.65400000000005</v>
      </c>
      <c r="Z222" s="82">
        <f t="shared" si="27"/>
        <v>80.048031236773483</v>
      </c>
      <c r="AA222" s="82" t="str">
        <f t="shared" si="22"/>
        <v>Pin Maritime_F1_Classique_GS Pineraies des plaines du Centre et du Nord Ouest_60_</v>
      </c>
      <c r="AB222" s="79">
        <v>60</v>
      </c>
      <c r="AC222" s="88">
        <v>0</v>
      </c>
      <c r="AD222" s="86">
        <f t="shared" si="23"/>
        <v>0</v>
      </c>
      <c r="AE222" s="86">
        <f t="shared" si="24"/>
        <v>403.58514131240372</v>
      </c>
    </row>
    <row r="223" spans="1:31" hidden="1" x14ac:dyDescent="0.3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25"/>
        <v>#N/A</v>
      </c>
      <c r="Z223" s="82" t="e">
        <f t="shared" si="27"/>
        <v>#N/A</v>
      </c>
      <c r="AA223" s="82" t="str">
        <f t="shared" si="22"/>
        <v>Pin Laricio bis_F2_Classique_GS Pineraies des plaines du Centre et du Nord Ouest_20_</v>
      </c>
      <c r="AB223" s="79">
        <v>20</v>
      </c>
      <c r="AC223" s="82" t="e">
        <f t="shared" si="26"/>
        <v>#N/A</v>
      </c>
      <c r="AD223" s="86" t="e">
        <f t="shared" si="23"/>
        <v>#N/A</v>
      </c>
      <c r="AE223" s="81"/>
    </row>
    <row r="224" spans="1:31" hidden="1" x14ac:dyDescent="0.3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25"/>
        <v>#N/A</v>
      </c>
      <c r="Z224" s="82" t="e">
        <f t="shared" si="27"/>
        <v>#N/A</v>
      </c>
      <c r="AA224" s="82" t="str">
        <f t="shared" si="22"/>
        <v>Pin Laricio bis_F2_Classique_GS Pineraies des plaines du Centre et du Nord Ouest_20_</v>
      </c>
      <c r="AB224" s="79">
        <v>20</v>
      </c>
      <c r="AC224" s="82" t="e">
        <f t="shared" si="26"/>
        <v>#N/A</v>
      </c>
      <c r="AD224" s="86" t="e">
        <f t="shared" si="23"/>
        <v>#N/A</v>
      </c>
      <c r="AE224" s="81"/>
    </row>
    <row r="225" spans="1:31" hidden="1" x14ac:dyDescent="0.3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25"/>
        <v>#N/A</v>
      </c>
      <c r="Z225" s="82" t="e">
        <f t="shared" si="27"/>
        <v>#N/A</v>
      </c>
      <c r="AA225" s="82" t="str">
        <f t="shared" si="22"/>
        <v>Pin Laricio bis_F2_Classique_GS Pineraies des plaines du Centre et du Nord Ouest_21_</v>
      </c>
      <c r="AB225" s="79">
        <v>21</v>
      </c>
      <c r="AC225" s="82" t="e">
        <f t="shared" si="26"/>
        <v>#N/A</v>
      </c>
      <c r="AD225" s="86" t="e">
        <f t="shared" si="23"/>
        <v>#N/A</v>
      </c>
      <c r="AE225" s="81"/>
    </row>
    <row r="226" spans="1:31" hidden="1" x14ac:dyDescent="0.3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25"/>
        <v>#N/A</v>
      </c>
      <c r="Z226" s="82" t="e">
        <f t="shared" si="27"/>
        <v>#N/A</v>
      </c>
      <c r="AA226" s="82" t="str">
        <f t="shared" si="22"/>
        <v>Pin Laricio bis_F2_Classique_GS Pineraies des plaines du Centre et du Nord Ouest_21_</v>
      </c>
      <c r="AB226" s="79">
        <v>21</v>
      </c>
      <c r="AC226" s="82" t="e">
        <f t="shared" si="26"/>
        <v>#N/A</v>
      </c>
      <c r="AD226" s="86" t="e">
        <f t="shared" si="23"/>
        <v>#N/A</v>
      </c>
      <c r="AE226" s="81"/>
    </row>
    <row r="227" spans="1:31" hidden="1" x14ac:dyDescent="0.3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25"/>
        <v>#N/A</v>
      </c>
      <c r="Z227" s="82" t="e">
        <f t="shared" si="27"/>
        <v>#N/A</v>
      </c>
      <c r="AA227" s="82" t="str">
        <f t="shared" si="22"/>
        <v>Pin Laricio bis_F2_Classique_GS Pineraies des plaines du Centre et du Nord Ouest_27_</v>
      </c>
      <c r="AB227" s="79">
        <v>27</v>
      </c>
      <c r="AC227" s="82" t="e">
        <f t="shared" si="26"/>
        <v>#N/A</v>
      </c>
      <c r="AD227" s="86" t="e">
        <f t="shared" si="23"/>
        <v>#N/A</v>
      </c>
      <c r="AE227" s="81"/>
    </row>
    <row r="228" spans="1:31" hidden="1" x14ac:dyDescent="0.3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25"/>
        <v>#N/A</v>
      </c>
      <c r="Z228" s="82" t="e">
        <f t="shared" si="27"/>
        <v>#N/A</v>
      </c>
      <c r="AA228" s="82" t="str">
        <f t="shared" si="22"/>
        <v>Pin Laricio bis_F2_Classique_GS Pineraies des plaines du Centre et du Nord Ouest_27_</v>
      </c>
      <c r="AB228" s="79">
        <v>27</v>
      </c>
      <c r="AC228" s="82" t="e">
        <f t="shared" si="26"/>
        <v>#N/A</v>
      </c>
      <c r="AD228" s="86" t="e">
        <f t="shared" si="23"/>
        <v>#N/A</v>
      </c>
      <c r="AE228" s="81"/>
    </row>
    <row r="229" spans="1:31" hidden="1" x14ac:dyDescent="0.3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25"/>
        <v>#N/A</v>
      </c>
      <c r="Z229" s="82" t="e">
        <f t="shared" si="27"/>
        <v>#N/A</v>
      </c>
      <c r="AA229" s="82" t="str">
        <f t="shared" si="22"/>
        <v>Pin Laricio bis_F2_Classique_GS Pineraies des plaines du Centre et du Nord Ouest_34_</v>
      </c>
      <c r="AB229" s="79">
        <v>34</v>
      </c>
      <c r="AC229" s="82" t="e">
        <f t="shared" si="26"/>
        <v>#N/A</v>
      </c>
      <c r="AD229" s="86" t="e">
        <f t="shared" si="23"/>
        <v>#N/A</v>
      </c>
      <c r="AE229" s="81"/>
    </row>
    <row r="230" spans="1:31" hidden="1" x14ac:dyDescent="0.3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25"/>
        <v>#N/A</v>
      </c>
      <c r="Z230" s="82" t="e">
        <f t="shared" si="27"/>
        <v>#N/A</v>
      </c>
      <c r="AA230" s="82" t="str">
        <f t="shared" si="22"/>
        <v>Pin Laricio bis_F2_Classique_GS Pineraies des plaines du Centre et du Nord Ouest_34_</v>
      </c>
      <c r="AB230" s="79">
        <v>34</v>
      </c>
      <c r="AC230" s="82" t="e">
        <f t="shared" si="26"/>
        <v>#N/A</v>
      </c>
      <c r="AD230" s="86" t="e">
        <f t="shared" si="23"/>
        <v>#N/A</v>
      </c>
      <c r="AE230" s="81"/>
    </row>
    <row r="231" spans="1:31" hidden="1" x14ac:dyDescent="0.3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25"/>
        <v>#N/A</v>
      </c>
      <c r="Z231" s="82" t="e">
        <f t="shared" si="27"/>
        <v>#N/A</v>
      </c>
      <c r="AA231" s="82" t="str">
        <f t="shared" si="22"/>
        <v>Pin Laricio bis_F2_Classique_GS Pineraies des plaines du Centre et du Nord Ouest_42_</v>
      </c>
      <c r="AB231" s="79">
        <v>42</v>
      </c>
      <c r="AC231" s="82" t="e">
        <f t="shared" si="26"/>
        <v>#N/A</v>
      </c>
      <c r="AD231" s="86" t="e">
        <f t="shared" si="23"/>
        <v>#N/A</v>
      </c>
      <c r="AE231" s="81"/>
    </row>
    <row r="232" spans="1:31" hidden="1" x14ac:dyDescent="0.3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25"/>
        <v>#N/A</v>
      </c>
      <c r="Z232" s="82" t="e">
        <f t="shared" si="27"/>
        <v>#N/A</v>
      </c>
      <c r="AA232" s="82" t="str">
        <f t="shared" si="22"/>
        <v>Pin Laricio bis_F2_Classique_GS Pineraies des plaines du Centre et du Nord Ouest_42_</v>
      </c>
      <c r="AB232" s="79">
        <v>42</v>
      </c>
      <c r="AC232" s="82" t="e">
        <f t="shared" si="26"/>
        <v>#N/A</v>
      </c>
      <c r="AD232" s="86" t="e">
        <f t="shared" si="23"/>
        <v>#N/A</v>
      </c>
      <c r="AE232" s="81"/>
    </row>
    <row r="233" spans="1:31" hidden="1" x14ac:dyDescent="0.3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25"/>
        <v>#N/A</v>
      </c>
      <c r="Z233" s="82" t="e">
        <f t="shared" si="27"/>
        <v>#N/A</v>
      </c>
      <c r="AA233" s="82" t="str">
        <f t="shared" si="22"/>
        <v>Pin Laricio bis_F2_Classique_GS Pineraies des plaines du Centre et du Nord Ouest_52_</v>
      </c>
      <c r="AB233" s="79">
        <v>52</v>
      </c>
      <c r="AC233" s="82" t="e">
        <f t="shared" si="26"/>
        <v>#N/A</v>
      </c>
      <c r="AD233" s="86" t="e">
        <f t="shared" si="23"/>
        <v>#N/A</v>
      </c>
      <c r="AE233" s="81"/>
    </row>
    <row r="234" spans="1:31" hidden="1" x14ac:dyDescent="0.3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25"/>
        <v>#N/A</v>
      </c>
      <c r="Z234" s="82" t="e">
        <f t="shared" si="27"/>
        <v>#N/A</v>
      </c>
      <c r="AA234" s="82" t="str">
        <f t="shared" si="22"/>
        <v>Pin Laricio bis_F2_Classique_GS Pineraies des plaines du Centre et du Nord Ouest_52_</v>
      </c>
      <c r="AB234" s="79">
        <v>52</v>
      </c>
      <c r="AC234" s="82" t="e">
        <f t="shared" si="26"/>
        <v>#N/A</v>
      </c>
      <c r="AD234" s="86" t="e">
        <f t="shared" si="23"/>
        <v>#N/A</v>
      </c>
      <c r="AE234" s="81"/>
    </row>
    <row r="235" spans="1:31" hidden="1" x14ac:dyDescent="0.3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25"/>
        <v>#N/A</v>
      </c>
      <c r="Z235" s="82" t="e">
        <f t="shared" si="27"/>
        <v>#N/A</v>
      </c>
      <c r="AA235" s="82" t="str">
        <f t="shared" si="22"/>
        <v>Pin Laricio bis_F2_Classique_GS Pineraies des plaines du Centre et du Nord Ouest_62_</v>
      </c>
      <c r="AB235" s="79">
        <v>62</v>
      </c>
      <c r="AC235" s="82" t="e">
        <f t="shared" si="26"/>
        <v>#N/A</v>
      </c>
      <c r="AD235" s="86" t="e">
        <f t="shared" si="23"/>
        <v>#N/A</v>
      </c>
      <c r="AE235" s="81"/>
    </row>
    <row r="236" spans="1:31" hidden="1" x14ac:dyDescent="0.3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25"/>
        <v>#N/A</v>
      </c>
      <c r="Z236" s="82" t="e">
        <f t="shared" si="27"/>
        <v>#N/A</v>
      </c>
      <c r="AA236" s="82" t="str">
        <f t="shared" si="22"/>
        <v>Pin Laricio bis_F2_Classique_GS Pineraies des plaines du Centre et du Nord Ouest_62_</v>
      </c>
      <c r="AB236" s="79">
        <v>62</v>
      </c>
      <c r="AC236" s="82" t="e">
        <f t="shared" si="26"/>
        <v>#N/A</v>
      </c>
      <c r="AD236" s="86" t="e">
        <f t="shared" si="23"/>
        <v>#N/A</v>
      </c>
      <c r="AE236" s="81"/>
    </row>
    <row r="237" spans="1:31" hidden="1" x14ac:dyDescent="0.3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25"/>
        <v>#N/A</v>
      </c>
      <c r="Z237" s="82" t="e">
        <f t="shared" si="27"/>
        <v>#N/A</v>
      </c>
      <c r="AA237" s="82" t="str">
        <f t="shared" si="22"/>
        <v>Pin Laricio bis_F2_Classique_GS Pineraies des plaines du Centre et du Nord Ouest_72_</v>
      </c>
      <c r="AB237" s="79">
        <v>72</v>
      </c>
      <c r="AC237" s="82" t="e">
        <f t="shared" si="26"/>
        <v>#N/A</v>
      </c>
      <c r="AD237" s="86" t="e">
        <f t="shared" si="23"/>
        <v>#N/A</v>
      </c>
      <c r="AE237" s="81"/>
    </row>
    <row r="238" spans="1:31" hidden="1" x14ac:dyDescent="0.3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25"/>
        <v>#N/A</v>
      </c>
      <c r="Z238" s="82" t="e">
        <f t="shared" si="27"/>
        <v>#N/A</v>
      </c>
      <c r="AA238" s="82" t="str">
        <f t="shared" si="22"/>
        <v>Pin Laricio bis_F2_Classique_GS Pineraies des plaines du Centre et du Nord Ouest_72_</v>
      </c>
      <c r="AB238" s="79">
        <v>72</v>
      </c>
      <c r="AC238" s="82" t="e">
        <f t="shared" si="26"/>
        <v>#N/A</v>
      </c>
      <c r="AD238" s="86" t="e">
        <f t="shared" si="23"/>
        <v>#N/A</v>
      </c>
      <c r="AE238" s="81"/>
    </row>
    <row r="239" spans="1:31" hidden="1" x14ac:dyDescent="0.3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25"/>
        <v>#N/A</v>
      </c>
      <c r="Z239" s="82" t="e">
        <f t="shared" si="27"/>
        <v>#N/A</v>
      </c>
      <c r="AA239" s="82" t="str">
        <f t="shared" si="22"/>
        <v>Pin Laricio bis_F2_Classique_GS Pineraies des plaines du Centre et du Nord Ouest_80_</v>
      </c>
      <c r="AB239" s="79">
        <v>80</v>
      </c>
      <c r="AC239" s="82" t="e">
        <f t="shared" si="26"/>
        <v>#N/A</v>
      </c>
      <c r="AD239" s="86" t="e">
        <f t="shared" si="23"/>
        <v>#N/A</v>
      </c>
      <c r="AE239" s="81"/>
    </row>
    <row r="240" spans="1:31" hidden="1" x14ac:dyDescent="0.3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25"/>
        <v>#N/A</v>
      </c>
      <c r="Z240" s="82" t="e">
        <f t="shared" si="27"/>
        <v>#N/A</v>
      </c>
      <c r="AA240" s="82" t="str">
        <f t="shared" si="22"/>
        <v>Pin Laricio bis_F2_Classique_GS Pineraies des plaines du Centre et du Nord Ouest_80_</v>
      </c>
      <c r="AB240" s="79">
        <v>80</v>
      </c>
      <c r="AC240" s="82" t="e">
        <f t="shared" si="26"/>
        <v>#N/A</v>
      </c>
      <c r="AD240" s="86" t="e">
        <f t="shared" si="23"/>
        <v>#N/A</v>
      </c>
      <c r="AE240" s="81"/>
    </row>
    <row r="241" spans="1:31" hidden="1" x14ac:dyDescent="0.3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25"/>
        <v>#N/A</v>
      </c>
      <c r="Z241" s="82" t="e">
        <f t="shared" si="27"/>
        <v>#N/A</v>
      </c>
      <c r="AA241" s="82" t="str">
        <f t="shared" si="22"/>
        <v>Pin Laricio bis_F2_Classique_GS Pineraies des plaines du Centre et du Nord Ouest_90_</v>
      </c>
      <c r="AB241" s="79">
        <v>90</v>
      </c>
      <c r="AC241" s="82" t="e">
        <f t="shared" si="26"/>
        <v>#N/A</v>
      </c>
      <c r="AD241" s="86" t="e">
        <f t="shared" si="23"/>
        <v>#N/A</v>
      </c>
      <c r="AE241" s="81"/>
    </row>
    <row r="242" spans="1:31" hidden="1" x14ac:dyDescent="0.3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25"/>
        <v>#N/A</v>
      </c>
      <c r="Z242" s="82" t="e">
        <f t="shared" si="27"/>
        <v>#N/A</v>
      </c>
      <c r="AA242" s="82" t="str">
        <f t="shared" si="22"/>
        <v>Pin Laricio bis_F2_Classique_GS Pineraies des plaines du Centre et du Nord Ouest_90_</v>
      </c>
      <c r="AB242" s="79">
        <v>90</v>
      </c>
      <c r="AC242" s="82" t="e">
        <f t="shared" si="26"/>
        <v>#N/A</v>
      </c>
      <c r="AD242" s="86" t="e">
        <f t="shared" si="23"/>
        <v>#N/A</v>
      </c>
      <c r="AE242" s="81"/>
    </row>
    <row r="243" spans="1:31" hidden="1" x14ac:dyDescent="0.3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25"/>
        <v>0</v>
      </c>
      <c r="Z243" s="88" t="e">
        <f t="shared" si="27"/>
        <v>#NUM!</v>
      </c>
      <c r="AA243" s="88" t="str">
        <f t="shared" si="22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3"/>
        <v>0</v>
      </c>
      <c r="AE243" s="86">
        <f>+SUM($AD$243:$AD$262)/$AB$262</f>
        <v>382.7551119057016</v>
      </c>
    </row>
    <row r="244" spans="1:31" hidden="1" x14ac:dyDescent="0.3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25"/>
        <v>134.82857142857145</v>
      </c>
      <c r="Z244" s="88">
        <f t="shared" si="27"/>
        <v>35.109721203026325</v>
      </c>
      <c r="AA244" s="88" t="str">
        <f t="shared" si="22"/>
        <v>Hêtre commun_F1_Entree 19-20m_GS Hêtraies et hêtraies sapinières des Pyrénées_30_</v>
      </c>
      <c r="AB244" s="86">
        <v>30</v>
      </c>
      <c r="AC244" s="88">
        <f>+(Z244+Y244)*0.475*44/12</f>
        <v>295.97585966669948</v>
      </c>
      <c r="AD244" s="86">
        <f t="shared" si="23"/>
        <v>4439.6378950004919</v>
      </c>
      <c r="AE244" s="86">
        <f t="shared" ref="AE244:AE262" si="28">+SUM($AD$243:$AD$262)/$AB$262</f>
        <v>382.7551119057016</v>
      </c>
    </row>
    <row r="245" spans="1:31" hidden="1" x14ac:dyDescent="0.3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25"/>
        <v>188.76000000000002</v>
      </c>
      <c r="Z245" s="82">
        <f t="shared" si="27"/>
        <v>47.265702073783714</v>
      </c>
      <c r="AA245" s="82" t="str">
        <f t="shared" si="22"/>
        <v>Hêtre commun_F1_Entree 19-20m_GS Hêtraies et hêtraies sapinières des Pyrénées_42_</v>
      </c>
      <c r="AB245" s="79">
        <v>42</v>
      </c>
      <c r="AC245" s="82">
        <f t="shared" si="26"/>
        <v>411.07809777850667</v>
      </c>
      <c r="AD245" s="86">
        <f t="shared" si="23"/>
        <v>4242.3237446712374</v>
      </c>
      <c r="AE245" s="86">
        <f t="shared" si="28"/>
        <v>382.7551119057016</v>
      </c>
    </row>
    <row r="246" spans="1:31" hidden="1" x14ac:dyDescent="0.3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25"/>
        <v>113.25600000000001</v>
      </c>
      <c r="Z246" s="82">
        <f t="shared" si="27"/>
        <v>30.096816336106439</v>
      </c>
      <c r="AA246" s="82" t="str">
        <f t="shared" si="22"/>
        <v>Hêtre commun_F1_Entree 19-20m_GS Hêtraies et hêtraies sapinières des Pyrénées_42_</v>
      </c>
      <c r="AB246" s="79">
        <v>42</v>
      </c>
      <c r="AC246" s="82">
        <f t="shared" si="26"/>
        <v>249.67282178538542</v>
      </c>
      <c r="AD246" s="86">
        <f t="shared" si="23"/>
        <v>0</v>
      </c>
      <c r="AE246" s="86">
        <f t="shared" si="28"/>
        <v>382.7551119057016</v>
      </c>
    </row>
    <row r="247" spans="1:31" hidden="1" x14ac:dyDescent="0.3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25"/>
        <v>177.60600000000002</v>
      </c>
      <c r="Z247" s="82">
        <f t="shared" si="27"/>
        <v>44.789150937858665</v>
      </c>
      <c r="AA247" s="82" t="str">
        <f t="shared" si="22"/>
        <v>Hêtre commun_F1_Entree 19-20m_GS Hêtraies et hêtraies sapinières des Pyrénées_48_</v>
      </c>
      <c r="AB247" s="79">
        <v>48</v>
      </c>
      <c r="AC247" s="82">
        <f t="shared" si="26"/>
        <v>387.33822121677053</v>
      </c>
      <c r="AD247" s="86">
        <f t="shared" si="23"/>
        <v>1911.0331290064678</v>
      </c>
      <c r="AE247" s="86">
        <f t="shared" si="28"/>
        <v>382.7551119057016</v>
      </c>
    </row>
    <row r="248" spans="1:31" hidden="1" x14ac:dyDescent="0.3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25"/>
        <v>137.28000000000003</v>
      </c>
      <c r="Z248" s="82">
        <f t="shared" si="27"/>
        <v>35.673181961873446</v>
      </c>
      <c r="AA248" s="82" t="str">
        <f t="shared" si="22"/>
        <v>Hêtre commun_F1_Entree 19-20m_GS Hêtraies et hêtraies sapinières des Pyrénées_48_</v>
      </c>
      <c r="AB248" s="79">
        <v>48</v>
      </c>
      <c r="AC248" s="82">
        <f t="shared" si="26"/>
        <v>301.22679191692964</v>
      </c>
      <c r="AD248" s="86">
        <f t="shared" si="23"/>
        <v>0</v>
      </c>
      <c r="AE248" s="86">
        <f t="shared" si="28"/>
        <v>382.7551119057016</v>
      </c>
    </row>
    <row r="249" spans="1:31" hidden="1" x14ac:dyDescent="0.3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25"/>
        <v>195.62400000000002</v>
      </c>
      <c r="Z249" s="82">
        <f t="shared" si="27"/>
        <v>48.781220625276006</v>
      </c>
      <c r="AA249" s="82" t="str">
        <f t="shared" si="22"/>
        <v>Hêtre commun_F1_Entree 19-20m_GS Hêtraies et hêtraies sapinières des Pyrénées_54_</v>
      </c>
      <c r="AB249" s="79">
        <v>54</v>
      </c>
      <c r="AC249" s="82">
        <f t="shared" si="26"/>
        <v>425.67242592235567</v>
      </c>
      <c r="AD249" s="86">
        <f t="shared" si="23"/>
        <v>2180.6976535178555</v>
      </c>
      <c r="AE249" s="86">
        <f t="shared" si="28"/>
        <v>382.7551119057016</v>
      </c>
    </row>
    <row r="250" spans="1:31" hidden="1" x14ac:dyDescent="0.3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25"/>
        <v>152.72400000000002</v>
      </c>
      <c r="Z250" s="82">
        <f t="shared" si="27"/>
        <v>39.196974505553527</v>
      </c>
      <c r="AA250" s="82" t="str">
        <f t="shared" si="22"/>
        <v>Hêtre commun_F1_Entree 19-20m_GS Hêtraies et hêtraies sapinières des Pyrénées_54_</v>
      </c>
      <c r="AB250" s="79">
        <v>54</v>
      </c>
      <c r="AC250" s="82">
        <f t="shared" si="26"/>
        <v>334.26236393050573</v>
      </c>
      <c r="AD250" s="86">
        <f t="shared" si="23"/>
        <v>0</v>
      </c>
      <c r="AE250" s="86">
        <f t="shared" si="28"/>
        <v>382.7551119057016</v>
      </c>
    </row>
    <row r="251" spans="1:31" hidden="1" x14ac:dyDescent="0.3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25"/>
        <v>240.24000000000004</v>
      </c>
      <c r="Z251" s="82">
        <f t="shared" si="27"/>
        <v>58.491164647183133</v>
      </c>
      <c r="AA251" s="82" t="str">
        <f t="shared" si="22"/>
        <v>Hêtre commun_F1_Entree 19-20m_GS Hêtraies et hêtraies sapinières des Pyrénées_63_</v>
      </c>
      <c r="AB251" s="79">
        <v>63</v>
      </c>
      <c r="AC251" s="82">
        <f t="shared" si="26"/>
        <v>520.29011176051063</v>
      </c>
      <c r="AD251" s="86">
        <f t="shared" si="23"/>
        <v>3845.4861406095733</v>
      </c>
      <c r="AE251" s="86">
        <f t="shared" si="28"/>
        <v>382.7551119057016</v>
      </c>
    </row>
    <row r="252" spans="1:31" hidden="1" x14ac:dyDescent="0.3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25"/>
        <v>176.74800000000002</v>
      </c>
      <c r="Z252" s="82">
        <f t="shared" si="27"/>
        <v>44.597910160550732</v>
      </c>
      <c r="AA252" s="82" t="str">
        <f t="shared" si="22"/>
        <v>Hêtre commun_F1_Entree 19-20m_GS Hêtraies et hêtraies sapinières des Pyrénées_63_</v>
      </c>
      <c r="AB252" s="79">
        <v>63</v>
      </c>
      <c r="AC252" s="82">
        <f t="shared" si="26"/>
        <v>385.51079352962591</v>
      </c>
      <c r="AD252" s="86">
        <f t="shared" si="23"/>
        <v>0</v>
      </c>
      <c r="AE252" s="86">
        <f t="shared" si="28"/>
        <v>382.7551119057016</v>
      </c>
    </row>
    <row r="253" spans="1:31" hidden="1" x14ac:dyDescent="0.3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25"/>
        <v>259.97400000000005</v>
      </c>
      <c r="Z253" s="82">
        <f t="shared" si="27"/>
        <v>62.716835774589946</v>
      </c>
      <c r="AA253" s="82" t="str">
        <f t="shared" si="22"/>
        <v>Hêtre commun_F1_Entree 19-20m_GS Hêtraies et hêtraies sapinières des Pyrénées_72_</v>
      </c>
      <c r="AB253" s="79">
        <v>72</v>
      </c>
      <c r="AC253" s="82">
        <f t="shared" si="26"/>
        <v>562.01987230741088</v>
      </c>
      <c r="AD253" s="86">
        <f t="shared" si="23"/>
        <v>4263.8879962666661</v>
      </c>
      <c r="AE253" s="86">
        <f t="shared" si="28"/>
        <v>382.7551119057016</v>
      </c>
    </row>
    <row r="254" spans="1:31" hidden="1" x14ac:dyDescent="0.3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25"/>
        <v>194.76600000000002</v>
      </c>
      <c r="Z254" s="82">
        <f t="shared" si="27"/>
        <v>48.592123663984928</v>
      </c>
      <c r="AA254" s="82" t="str">
        <f t="shared" si="22"/>
        <v>Hêtre commun_F1_Entree 19-20m_GS Hêtraies et hêtraies sapinières des Pyrénées_72_</v>
      </c>
      <c r="AB254" s="79">
        <v>72</v>
      </c>
      <c r="AC254" s="82">
        <f t="shared" si="26"/>
        <v>423.84873204810714</v>
      </c>
      <c r="AD254" s="86">
        <f t="shared" si="23"/>
        <v>0</v>
      </c>
      <c r="AE254" s="86">
        <f t="shared" si="28"/>
        <v>382.7551119057016</v>
      </c>
    </row>
    <row r="255" spans="1:31" hidden="1" x14ac:dyDescent="0.3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25"/>
        <v>275.41800000000001</v>
      </c>
      <c r="Z255" s="82">
        <f t="shared" si="27"/>
        <v>65.997772680817278</v>
      </c>
      <c r="AA255" s="82" t="str">
        <f t="shared" si="22"/>
        <v>Hêtre commun_F1_Entree 19-20m_GS Hêtraies et hêtraies sapinières des Pyrénées_81_</v>
      </c>
      <c r="AB255" s="79">
        <v>81</v>
      </c>
      <c r="AC255" s="82">
        <f t="shared" si="26"/>
        <v>594.63247075242339</v>
      </c>
      <c r="AD255" s="86">
        <f t="shared" si="23"/>
        <v>4583.1654126023877</v>
      </c>
      <c r="AE255" s="86">
        <f t="shared" si="28"/>
        <v>382.7551119057016</v>
      </c>
    </row>
    <row r="256" spans="1:31" hidden="1" x14ac:dyDescent="0.3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25"/>
        <v>211.92600000000002</v>
      </c>
      <c r="Z256" s="82">
        <f t="shared" si="27"/>
        <v>52.356241262970116</v>
      </c>
      <c r="AA256" s="82" t="str">
        <f t="shared" si="22"/>
        <v>Hêtre commun_F1_Entree 19-20m_GS Hêtraies et hêtraies sapinières des Pyrénées_81_</v>
      </c>
      <c r="AB256" s="79">
        <v>81</v>
      </c>
      <c r="AC256" s="82">
        <f t="shared" si="26"/>
        <v>460.291570199673</v>
      </c>
      <c r="AD256" s="86">
        <f t="shared" si="23"/>
        <v>0</v>
      </c>
      <c r="AE256" s="86">
        <f t="shared" si="28"/>
        <v>382.7551119057016</v>
      </c>
    </row>
    <row r="257" spans="1:31" hidden="1" x14ac:dyDescent="0.3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25"/>
        <v>287.43</v>
      </c>
      <c r="Z257" s="82">
        <f t="shared" si="27"/>
        <v>68.534780142555803</v>
      </c>
      <c r="AA257" s="82" t="str">
        <f t="shared" si="22"/>
        <v>Hêtre commun_F1_Entree 19-20m_GS Hêtraies et hêtraies sapinières des Pyrénées_90_</v>
      </c>
      <c r="AB257" s="79">
        <v>90</v>
      </c>
      <c r="AC257" s="82">
        <f t="shared" si="26"/>
        <v>619.97199208161805</v>
      </c>
      <c r="AD257" s="86">
        <f t="shared" si="23"/>
        <v>4861.1860302658097</v>
      </c>
      <c r="AE257" s="86">
        <f t="shared" si="28"/>
        <v>382.7551119057016</v>
      </c>
    </row>
    <row r="258" spans="1:31" hidden="1" x14ac:dyDescent="0.3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25"/>
        <v>224.79600000000002</v>
      </c>
      <c r="Z258" s="82">
        <f t="shared" si="27"/>
        <v>55.155960692691153</v>
      </c>
      <c r="AA258" s="82" t="str">
        <f t="shared" si="22"/>
        <v>Hêtre commun_F1_Entree 19-20m_GS Hêtraies et hêtraies sapinières des Pyrénées_90_</v>
      </c>
      <c r="AB258" s="79">
        <v>90</v>
      </c>
      <c r="AC258" s="82">
        <f t="shared" si="26"/>
        <v>487.58299820643714</v>
      </c>
      <c r="AD258" s="86">
        <f t="shared" si="23"/>
        <v>0</v>
      </c>
      <c r="AE258" s="86">
        <f t="shared" si="28"/>
        <v>382.7551119057016</v>
      </c>
    </row>
    <row r="259" spans="1:31" hidden="1" x14ac:dyDescent="0.3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25"/>
        <v>295.15200000000004</v>
      </c>
      <c r="Z259" s="82">
        <f t="shared" si="27"/>
        <v>70.159174796274201</v>
      </c>
      <c r="AA259" s="82" t="str">
        <f t="shared" ref="AA259:AA322" si="29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26"/>
        <v>636.250296103511</v>
      </c>
      <c r="AD259" s="86">
        <f t="shared" si="23"/>
        <v>5057.2498243947666</v>
      </c>
      <c r="AE259" s="86">
        <f t="shared" si="28"/>
        <v>382.7551119057016</v>
      </c>
    </row>
    <row r="260" spans="1:31" hidden="1" x14ac:dyDescent="0.3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25"/>
        <v>229.94400000000002</v>
      </c>
      <c r="Z260" s="82">
        <f t="shared" si="27"/>
        <v>56.270572850262418</v>
      </c>
      <c r="AA260" s="82" t="str">
        <f t="shared" si="29"/>
        <v>Hêtre commun_F1_Entree 19-20m_GS Hêtraies et hêtraies sapinières des Pyrénées_99_</v>
      </c>
      <c r="AB260" s="79">
        <v>99</v>
      </c>
      <c r="AC260" s="82">
        <f t="shared" si="26"/>
        <v>498.49038104754032</v>
      </c>
      <c r="AD260" s="86">
        <f t="shared" ref="AD260:AD323" si="30">+IF(AC260=0,0,(AC260+AC259)*(AB260-AB259)/2)</f>
        <v>0</v>
      </c>
      <c r="AE260" s="86">
        <f t="shared" si="28"/>
        <v>382.7551119057016</v>
      </c>
    </row>
    <row r="261" spans="1:31" hidden="1" x14ac:dyDescent="0.3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25"/>
        <v>318.31800000000004</v>
      </c>
      <c r="Z261" s="82">
        <f t="shared" si="27"/>
        <v>75.003273580132586</v>
      </c>
      <c r="AA261" s="82" t="str">
        <f t="shared" si="29"/>
        <v>Hêtre commun_F1_Entree 19-20m_GS Hêtraies et hêtraies sapinières des Pyrénées_111_</v>
      </c>
      <c r="AB261" s="79">
        <v>111</v>
      </c>
      <c r="AC261" s="82">
        <f t="shared" si="26"/>
        <v>685.03455148539763</v>
      </c>
      <c r="AD261" s="86">
        <f t="shared" si="30"/>
        <v>7101.1495951976285</v>
      </c>
      <c r="AE261" s="86">
        <f t="shared" si="28"/>
        <v>382.7551119057016</v>
      </c>
    </row>
    <row r="262" spans="1:31" hidden="1" x14ac:dyDescent="0.3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25"/>
        <v>0</v>
      </c>
      <c r="Z262" s="82" t="e">
        <f t="shared" si="27"/>
        <v>#NUM!</v>
      </c>
      <c r="AA262" s="82" t="str">
        <f t="shared" si="29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0"/>
        <v>0</v>
      </c>
      <c r="AE262" s="86">
        <f t="shared" si="28"/>
        <v>382.7551119057016</v>
      </c>
    </row>
    <row r="263" spans="1:31" hidden="1" x14ac:dyDescent="0.3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25"/>
        <v>0</v>
      </c>
      <c r="Z263" s="88" t="e">
        <f t="shared" si="27"/>
        <v>#NUM!</v>
      </c>
      <c r="AA263" s="88" t="str">
        <f t="shared" si="29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0"/>
        <v>0</v>
      </c>
      <c r="AE263" s="86">
        <f>+SUM($AD$263:$AD$279)/$AB$279</f>
        <v>388.66856558899315</v>
      </c>
    </row>
    <row r="264" spans="1:31" hidden="1" x14ac:dyDescent="0.3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>+IF(I264=0,"ap","av_ap")</f>
        <v>av_ap</v>
      </c>
      <c r="W264" s="86">
        <f>+VLOOKUP(A264,infradensité!$A$2:$B$67,2,FALSE)</f>
        <v>0.55000000000000004</v>
      </c>
      <c r="X264" s="86">
        <v>1.56</v>
      </c>
      <c r="Y264" s="88">
        <f t="shared" si="25"/>
        <v>187.20000000000002</v>
      </c>
      <c r="Z264" s="88">
        <f t="shared" si="27"/>
        <v>46.920378730551299</v>
      </c>
      <c r="AA264" s="88" t="str">
        <f t="shared" si="29"/>
        <v>Hêtre commun_F2_Entree 19-20m_GS Hêtraies et hêtraies sapinières des Pyrénées_30_</v>
      </c>
      <c r="AB264" s="86">
        <v>30</v>
      </c>
      <c r="AC264" s="88">
        <f>+(Z264+Y264)*0.475*44/12</f>
        <v>407.75965962237683</v>
      </c>
      <c r="AD264" s="86">
        <f t="shared" si="30"/>
        <v>6116.3948943356527</v>
      </c>
      <c r="AE264" s="86">
        <f t="shared" ref="AE264:AE279" si="31">+SUM($AD$263:$AD$279)/$AB$279</f>
        <v>388.66856558899315</v>
      </c>
    </row>
    <row r="265" spans="1:31" hidden="1" x14ac:dyDescent="0.3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25"/>
        <v>205.92000000000002</v>
      </c>
      <c r="Z265" s="82">
        <f t="shared" si="27"/>
        <v>51.042987531485686</v>
      </c>
      <c r="AA265" s="82" t="str">
        <f t="shared" si="29"/>
        <v>Hêtre commun_F2_Entree 19-20m_GS Hêtraies et hêtraies sapinières des Pyrénées_57_</v>
      </c>
      <c r="AB265" s="79">
        <v>57</v>
      </c>
      <c r="AC265" s="88">
        <f t="shared" si="26"/>
        <v>447.54386995067085</v>
      </c>
      <c r="AD265" s="86">
        <f t="shared" si="30"/>
        <v>11546.597649236142</v>
      </c>
      <c r="AE265" s="86">
        <f t="shared" si="31"/>
        <v>388.66856558899315</v>
      </c>
    </row>
    <row r="266" spans="1:31" hidden="1" x14ac:dyDescent="0.3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25"/>
        <v>123.55200000000002</v>
      </c>
      <c r="Z266" s="82">
        <f t="shared" si="27"/>
        <v>32.502033262579566</v>
      </c>
      <c r="AA266" s="82" t="str">
        <f t="shared" si="29"/>
        <v>Hêtre commun_F2_Entree 19-20m_GS Hêtraies et hêtraies sapinières des Pyrénées_57_</v>
      </c>
      <c r="AB266" s="79">
        <v>57</v>
      </c>
      <c r="AC266" s="82">
        <f t="shared" si="26"/>
        <v>271.79410793232609</v>
      </c>
      <c r="AD266" s="86">
        <f t="shared" si="30"/>
        <v>0</v>
      </c>
      <c r="AE266" s="86">
        <f t="shared" si="31"/>
        <v>388.66856558899315</v>
      </c>
    </row>
    <row r="267" spans="1:31" hidden="1" x14ac:dyDescent="0.3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25"/>
        <v>193.05</v>
      </c>
      <c r="Z267" s="82">
        <f t="shared" si="27"/>
        <v>48.213638293804941</v>
      </c>
      <c r="AA267" s="82" t="str">
        <f t="shared" si="29"/>
        <v>Hêtre commun_F2_Entree 19-20m_GS Hêtraies et hêtraies sapinières des Pyrénées_66_</v>
      </c>
      <c r="AB267" s="79">
        <v>66</v>
      </c>
      <c r="AC267" s="82">
        <f t="shared" si="26"/>
        <v>420.20083669504356</v>
      </c>
      <c r="AD267" s="86">
        <f t="shared" si="30"/>
        <v>3113.9772508231636</v>
      </c>
      <c r="AE267" s="86">
        <f t="shared" si="31"/>
        <v>388.66856558899315</v>
      </c>
    </row>
    <row r="268" spans="1:31" hidden="1" x14ac:dyDescent="0.3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25"/>
        <v>138.13800000000001</v>
      </c>
      <c r="Z268" s="82">
        <f t="shared" si="27"/>
        <v>35.870115614757175</v>
      </c>
      <c r="AA268" s="82" t="str">
        <f t="shared" si="29"/>
        <v>Hêtre commun_F2_Entree 19-20m_GS Hêtraies et hêtraies sapinières des Pyrénées_66_</v>
      </c>
      <c r="AB268" s="79">
        <v>66</v>
      </c>
      <c r="AC268" s="82">
        <f t="shared" si="26"/>
        <v>303.06413469570208</v>
      </c>
      <c r="AD268" s="86">
        <f t="shared" si="30"/>
        <v>0</v>
      </c>
      <c r="AE268" s="86">
        <f t="shared" si="31"/>
        <v>388.66856558899315</v>
      </c>
    </row>
    <row r="269" spans="1:31" hidden="1" x14ac:dyDescent="0.3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25"/>
        <v>206.77800000000002</v>
      </c>
      <c r="Z269" s="82">
        <f t="shared" si="27"/>
        <v>51.230865296361095</v>
      </c>
      <c r="AA269" s="82" t="str">
        <f t="shared" si="29"/>
        <v>Hêtre commun_F2_Entree 19-20m_GS Hêtraies et hêtraies sapinières des Pyrénées_75_</v>
      </c>
      <c r="AB269" s="79">
        <v>75</v>
      </c>
      <c r="AC269" s="82">
        <f t="shared" si="26"/>
        <v>449.36544039116228</v>
      </c>
      <c r="AD269" s="86">
        <f t="shared" si="30"/>
        <v>3385.9330878908895</v>
      </c>
      <c r="AE269" s="86">
        <f t="shared" si="31"/>
        <v>388.66856558899315</v>
      </c>
    </row>
    <row r="270" spans="1:31" hidden="1" x14ac:dyDescent="0.3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25"/>
        <v>149.29200000000003</v>
      </c>
      <c r="Z270" s="82">
        <f t="shared" si="27"/>
        <v>38.417645803815446</v>
      </c>
      <c r="AA270" s="82" t="str">
        <f t="shared" si="29"/>
        <v>Hêtre commun_F2_Entree 19-20m_GS Hêtraies et hêtraies sapinières des Pyrénées_75_</v>
      </c>
      <c r="AB270" s="79">
        <v>75</v>
      </c>
      <c r="AC270" s="82">
        <f t="shared" si="26"/>
        <v>326.92763310831191</v>
      </c>
      <c r="AD270" s="86">
        <f t="shared" si="30"/>
        <v>0</v>
      </c>
      <c r="AE270" s="86">
        <f t="shared" si="31"/>
        <v>388.66856558899315</v>
      </c>
    </row>
    <row r="271" spans="1:31" hidden="1" x14ac:dyDescent="0.3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25"/>
        <v>216.21600000000004</v>
      </c>
      <c r="Z271" s="82">
        <f t="shared" si="27"/>
        <v>53.291623409473033</v>
      </c>
      <c r="AA271" s="82" t="str">
        <f t="shared" si="29"/>
        <v>Hêtre commun_F2_Entree 19-20m_GS Hêtraies et hêtraies sapinières des Pyrénées_84_</v>
      </c>
      <c r="AB271" s="79">
        <v>84</v>
      </c>
      <c r="AC271" s="82">
        <f t="shared" si="26"/>
        <v>469.39244410483224</v>
      </c>
      <c r="AD271" s="86">
        <f t="shared" si="30"/>
        <v>3583.4403474591486</v>
      </c>
      <c r="AE271" s="86">
        <f t="shared" si="31"/>
        <v>388.66856558899315</v>
      </c>
    </row>
    <row r="272" spans="1:31" hidden="1" x14ac:dyDescent="0.3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25"/>
        <v>167.31000000000003</v>
      </c>
      <c r="Z272" s="82">
        <f t="shared" si="27"/>
        <v>42.486994942347515</v>
      </c>
      <c r="AA272" s="82" t="str">
        <f t="shared" si="29"/>
        <v>Hêtre commun_F2_Entree 19-20m_GS Hêtraies et hêtraies sapinières des Pyrénées_84_</v>
      </c>
      <c r="AB272" s="79">
        <v>84</v>
      </c>
      <c r="AC272" s="82">
        <f t="shared" si="26"/>
        <v>365.39643285792198</v>
      </c>
      <c r="AD272" s="86">
        <f t="shared" si="30"/>
        <v>0</v>
      </c>
      <c r="AE272" s="86">
        <f t="shared" si="31"/>
        <v>388.66856558899315</v>
      </c>
    </row>
    <row r="273" spans="1:31" hidden="1" x14ac:dyDescent="0.3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25"/>
        <v>230.80200000000002</v>
      </c>
      <c r="Z273" s="82">
        <f t="shared" si="27"/>
        <v>56.456057535276258</v>
      </c>
      <c r="AA273" s="82" t="str">
        <f t="shared" si="29"/>
        <v>Hêtre commun_F2_Entree 19-20m_GS Hêtraies et hêtraies sapinières des Pyrénées_93_</v>
      </c>
      <c r="AB273" s="79">
        <v>93</v>
      </c>
      <c r="AC273" s="82">
        <f t="shared" si="26"/>
        <v>500.30778354060618</v>
      </c>
      <c r="AD273" s="86">
        <f t="shared" si="30"/>
        <v>3895.6689737933766</v>
      </c>
      <c r="AE273" s="86">
        <f t="shared" si="31"/>
        <v>388.66856558899315</v>
      </c>
    </row>
    <row r="274" spans="1:31" hidden="1" x14ac:dyDescent="0.3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25"/>
        <v>181.89600000000002</v>
      </c>
      <c r="Z274" s="82">
        <f t="shared" si="27"/>
        <v>45.743753647228822</v>
      </c>
      <c r="AA274" s="82" t="str">
        <f t="shared" si="29"/>
        <v>Hêtre commun_F2_Entree 19-20m_GS Hêtraies et hêtraies sapinières des Pyrénées_93_</v>
      </c>
      <c r="AB274" s="79">
        <v>93</v>
      </c>
      <c r="AC274" s="82">
        <f t="shared" si="26"/>
        <v>396.47257093559023</v>
      </c>
      <c r="AD274" s="86">
        <f t="shared" si="30"/>
        <v>0</v>
      </c>
      <c r="AE274" s="86">
        <f t="shared" si="31"/>
        <v>388.66856558899315</v>
      </c>
    </row>
    <row r="275" spans="1:31" hidden="1" x14ac:dyDescent="0.3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25"/>
        <v>263.40600000000001</v>
      </c>
      <c r="Z275" s="82">
        <f t="shared" si="27"/>
        <v>63.447848663121114</v>
      </c>
      <c r="AA275" s="82" t="str">
        <f t="shared" si="29"/>
        <v>Hêtre commun_F2_Entree 19-20m_GS Hêtraies et hêtraies sapinières des Pyrénées_105_</v>
      </c>
      <c r="AB275" s="79">
        <v>105</v>
      </c>
      <c r="AC275" s="82">
        <f t="shared" si="26"/>
        <v>569.27045308826928</v>
      </c>
      <c r="AD275" s="86">
        <f t="shared" si="30"/>
        <v>5794.4581441431574</v>
      </c>
      <c r="AE275" s="86">
        <f t="shared" si="31"/>
        <v>388.66856558899315</v>
      </c>
    </row>
    <row r="276" spans="1:31" hidden="1" x14ac:dyDescent="0.3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25"/>
        <v>199.05600000000001</v>
      </c>
      <c r="Z276" s="82">
        <f t="shared" si="27"/>
        <v>49.536648006253934</v>
      </c>
      <c r="AA276" s="82" t="str">
        <f t="shared" si="29"/>
        <v>Hêtre commun_F2_Entree 19-20m_GS Hêtraies et hêtraies sapinières des Pyrénées_105_</v>
      </c>
      <c r="AB276" s="79">
        <v>105</v>
      </c>
      <c r="AC276" s="82">
        <f t="shared" si="26"/>
        <v>432.96552861089231</v>
      </c>
      <c r="AD276" s="86">
        <f t="shared" si="30"/>
        <v>0</v>
      </c>
      <c r="AE276" s="86">
        <f t="shared" si="31"/>
        <v>388.66856558899315</v>
      </c>
    </row>
    <row r="277" spans="1:31" hidden="1" x14ac:dyDescent="0.3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25"/>
        <v>275.41800000000001</v>
      </c>
      <c r="Z277" s="82">
        <f t="shared" si="27"/>
        <v>65.997772680817278</v>
      </c>
      <c r="AA277" s="82" t="str">
        <f t="shared" si="29"/>
        <v>Hêtre commun_F2_Entree 19-20m_GS Hêtraies et hêtraies sapinières des Pyrénées_117_</v>
      </c>
      <c r="AB277" s="79">
        <v>117</v>
      </c>
      <c r="AC277" s="82">
        <f t="shared" si="26"/>
        <v>594.63247075242339</v>
      </c>
      <c r="AD277" s="86">
        <f t="shared" si="30"/>
        <v>6165.5879961798946</v>
      </c>
      <c r="AE277" s="86">
        <f t="shared" si="31"/>
        <v>388.66856558899315</v>
      </c>
    </row>
    <row r="278" spans="1:31" hidden="1" x14ac:dyDescent="0.3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25"/>
        <v>216.21600000000004</v>
      </c>
      <c r="Z278" s="82">
        <f t="shared" si="27"/>
        <v>53.291623409473033</v>
      </c>
      <c r="AA278" s="82" t="str">
        <f t="shared" si="29"/>
        <v>Hêtre commun_F2_Entree 19-20m_GS Hêtraies et hêtraies sapinières des Pyrénées_117_</v>
      </c>
      <c r="AB278" s="79">
        <v>117</v>
      </c>
      <c r="AC278" s="82">
        <f t="shared" si="26"/>
        <v>469.39244410483224</v>
      </c>
      <c r="AD278" s="86">
        <f t="shared" si="30"/>
        <v>0</v>
      </c>
      <c r="AE278" s="86">
        <f t="shared" si="31"/>
        <v>388.66856558899315</v>
      </c>
    </row>
    <row r="279" spans="1:31" hidden="1" x14ac:dyDescent="0.3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25"/>
        <v>287.43</v>
      </c>
      <c r="Z279" s="82">
        <f t="shared" si="27"/>
        <v>68.534780142555803</v>
      </c>
      <c r="AA279" s="82" t="str">
        <f t="shared" si="29"/>
        <v>Hêtre commun_F2_Entree 19-20m_GS Hêtraies et hêtraies sapinières des Pyrénées_129_</v>
      </c>
      <c r="AB279" s="79">
        <v>129</v>
      </c>
      <c r="AC279" s="82">
        <f t="shared" si="26"/>
        <v>619.97199208161805</v>
      </c>
      <c r="AD279" s="86">
        <f t="shared" si="30"/>
        <v>6536.1866171187021</v>
      </c>
      <c r="AE279" s="86">
        <f t="shared" si="31"/>
        <v>388.66856558899315</v>
      </c>
    </row>
    <row r="280" spans="1:31" hidden="1" x14ac:dyDescent="0.3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25"/>
        <v>0</v>
      </c>
      <c r="Z280" s="82" t="e">
        <f t="shared" si="27"/>
        <v>#NUM!</v>
      </c>
      <c r="AA280" s="82" t="str">
        <f t="shared" si="29"/>
        <v>Sapin pectiné_F1_Normal_GS Sapinières du Massif Central_47_</v>
      </c>
      <c r="AB280" s="79">
        <v>47</v>
      </c>
      <c r="AC280" s="82" t="e">
        <f t="shared" si="26"/>
        <v>#NUM!</v>
      </c>
      <c r="AD280" s="86" t="e">
        <f t="shared" si="30"/>
        <v>#NUM!</v>
      </c>
      <c r="AE280" s="81"/>
    </row>
    <row r="281" spans="1:31" hidden="1" x14ac:dyDescent="0.3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25"/>
        <v>0</v>
      </c>
      <c r="Z281" s="82" t="e">
        <f t="shared" si="27"/>
        <v>#NUM!</v>
      </c>
      <c r="AA281" s="82" t="str">
        <f t="shared" si="29"/>
        <v>Sapin pectiné_F1_Normal_GS Sapinières du Massif Central_53_</v>
      </c>
      <c r="AB281" s="79">
        <v>53</v>
      </c>
      <c r="AC281" s="82" t="e">
        <f t="shared" si="26"/>
        <v>#NUM!</v>
      </c>
      <c r="AD281" s="86" t="e">
        <f t="shared" si="30"/>
        <v>#NUM!</v>
      </c>
      <c r="AE281" s="81"/>
    </row>
    <row r="282" spans="1:31" hidden="1" x14ac:dyDescent="0.3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32">+X282*W282*J282</f>
        <v>0</v>
      </c>
      <c r="Z282" s="82" t="e">
        <f t="shared" si="27"/>
        <v>#NUM!</v>
      </c>
      <c r="AA282" s="82" t="str">
        <f t="shared" si="29"/>
        <v>Sapin pectiné_F1_Normal_GS Sapinières du Massif Central_60_</v>
      </c>
      <c r="AB282" s="79">
        <v>60</v>
      </c>
      <c r="AC282" s="82" t="e">
        <f t="shared" ref="AC282:AC348" si="33">+(Z282+Y282)*0.475*44/12</f>
        <v>#NUM!</v>
      </c>
      <c r="AD282" s="86" t="e">
        <f t="shared" si="30"/>
        <v>#NUM!</v>
      </c>
      <c r="AE282" s="81"/>
    </row>
    <row r="283" spans="1:31" hidden="1" x14ac:dyDescent="0.3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32"/>
        <v>0</v>
      </c>
      <c r="Z283" s="82" t="e">
        <f t="shared" ref="Z283:Z349" si="34">+EXP(-1.0587+0.8836*LN(Y283)+0.284)</f>
        <v>#NUM!</v>
      </c>
      <c r="AA283" s="82" t="str">
        <f t="shared" si="29"/>
        <v>Sapin pectiné_F1_Normal_GS Sapinières du Massif Central_68_</v>
      </c>
      <c r="AB283" s="79">
        <v>68</v>
      </c>
      <c r="AC283" s="82" t="e">
        <f t="shared" si="33"/>
        <v>#NUM!</v>
      </c>
      <c r="AD283" s="86" t="e">
        <f t="shared" si="30"/>
        <v>#NUM!</v>
      </c>
      <c r="AE283" s="81"/>
    </row>
    <row r="284" spans="1:31" hidden="1" x14ac:dyDescent="0.3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32"/>
        <v>0</v>
      </c>
      <c r="Z284" s="82" t="e">
        <f t="shared" si="34"/>
        <v>#NUM!</v>
      </c>
      <c r="AA284" s="82" t="str">
        <f t="shared" si="29"/>
        <v>Sapin pectiné_F1_Normal_GS Sapinières du Massif Central_76_</v>
      </c>
      <c r="AB284" s="79">
        <v>76</v>
      </c>
      <c r="AC284" s="82" t="e">
        <f t="shared" si="33"/>
        <v>#NUM!</v>
      </c>
      <c r="AD284" s="86" t="e">
        <f t="shared" si="30"/>
        <v>#NUM!</v>
      </c>
      <c r="AE284" s="81"/>
    </row>
    <row r="285" spans="1:31" hidden="1" x14ac:dyDescent="0.3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32"/>
        <v>0</v>
      </c>
      <c r="Z285" s="82" t="e">
        <f t="shared" si="34"/>
        <v>#NUM!</v>
      </c>
      <c r="AA285" s="82" t="str">
        <f t="shared" si="29"/>
        <v>Sapin pectiné_F1_Normal_GS Sapinières du Massif Central_84_</v>
      </c>
      <c r="AB285" s="79">
        <v>84</v>
      </c>
      <c r="AC285" s="82" t="e">
        <f t="shared" si="33"/>
        <v>#NUM!</v>
      </c>
      <c r="AD285" s="86" t="e">
        <f t="shared" si="30"/>
        <v>#NUM!</v>
      </c>
      <c r="AE285" s="81"/>
    </row>
    <row r="286" spans="1:31" hidden="1" x14ac:dyDescent="0.3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32"/>
        <v>0</v>
      </c>
      <c r="Z286" s="82" t="e">
        <f t="shared" si="34"/>
        <v>#NUM!</v>
      </c>
      <c r="AA286" s="82" t="str">
        <f t="shared" si="29"/>
        <v>Sapin pectiné_F1_Normal_GS Sapinières du Massif Central_89_</v>
      </c>
      <c r="AB286" s="79">
        <v>89</v>
      </c>
      <c r="AC286" s="82" t="e">
        <f t="shared" si="33"/>
        <v>#NUM!</v>
      </c>
      <c r="AD286" s="86" t="e">
        <f t="shared" si="30"/>
        <v>#NUM!</v>
      </c>
      <c r="AE286" s="81"/>
    </row>
    <row r="287" spans="1:31" hidden="1" x14ac:dyDescent="0.3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32"/>
        <v>0</v>
      </c>
      <c r="Z287" s="82" t="e">
        <f t="shared" si="34"/>
        <v>#NUM!</v>
      </c>
      <c r="AA287" s="82" t="str">
        <f t="shared" si="29"/>
        <v>Sapin pectiné_F1_Normal_GS Sapinières du Massif Central_94_</v>
      </c>
      <c r="AB287" s="79">
        <v>94</v>
      </c>
      <c r="AC287" s="82" t="e">
        <f t="shared" si="33"/>
        <v>#NUM!</v>
      </c>
      <c r="AD287" s="86" t="e">
        <f t="shared" si="30"/>
        <v>#NUM!</v>
      </c>
      <c r="AE287" s="81"/>
    </row>
    <row r="288" spans="1:31" hidden="1" x14ac:dyDescent="0.3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32"/>
        <v>0</v>
      </c>
      <c r="Z288" s="82" t="e">
        <f t="shared" si="34"/>
        <v>#NUM!</v>
      </c>
      <c r="AA288" s="82" t="str">
        <f t="shared" si="29"/>
        <v>Sapin pectiné_F2_Normal_GS Sapinières du Massif Central_57_</v>
      </c>
      <c r="AB288" s="79">
        <v>57</v>
      </c>
      <c r="AC288" s="82" t="e">
        <f t="shared" si="33"/>
        <v>#NUM!</v>
      </c>
      <c r="AD288" s="86" t="e">
        <f t="shared" si="30"/>
        <v>#NUM!</v>
      </c>
      <c r="AE288" s="81"/>
    </row>
    <row r="289" spans="1:31" hidden="1" x14ac:dyDescent="0.3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32"/>
        <v>0</v>
      </c>
      <c r="Z289" s="82" t="e">
        <f t="shared" si="34"/>
        <v>#NUM!</v>
      </c>
      <c r="AA289" s="82" t="str">
        <f t="shared" si="29"/>
        <v>Sapin pectiné_F2_Normal_GS Sapinières du Massif Central_64_</v>
      </c>
      <c r="AB289" s="79">
        <v>64</v>
      </c>
      <c r="AC289" s="82" t="e">
        <f t="shared" si="33"/>
        <v>#NUM!</v>
      </c>
      <c r="AD289" s="86" t="e">
        <f t="shared" si="30"/>
        <v>#NUM!</v>
      </c>
      <c r="AE289" s="81"/>
    </row>
    <row r="290" spans="1:31" hidden="1" x14ac:dyDescent="0.3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32"/>
        <v>0</v>
      </c>
      <c r="Z290" s="82" t="e">
        <f t="shared" si="34"/>
        <v>#NUM!</v>
      </c>
      <c r="AA290" s="82" t="str">
        <f t="shared" si="29"/>
        <v>Sapin pectiné_F2_Normal_GS Sapinières du Massif Central_72_</v>
      </c>
      <c r="AB290" s="79">
        <v>72</v>
      </c>
      <c r="AC290" s="82" t="e">
        <f t="shared" si="33"/>
        <v>#NUM!</v>
      </c>
      <c r="AD290" s="86" t="e">
        <f t="shared" si="30"/>
        <v>#NUM!</v>
      </c>
      <c r="AE290" s="81"/>
    </row>
    <row r="291" spans="1:31" hidden="1" x14ac:dyDescent="0.3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32"/>
        <v>0</v>
      </c>
      <c r="Z291" s="82" t="e">
        <f t="shared" si="34"/>
        <v>#NUM!</v>
      </c>
      <c r="AA291" s="82" t="str">
        <f t="shared" si="29"/>
        <v>Sapin pectiné_F2_Normal_GS Sapinières du Massif Central_80_</v>
      </c>
      <c r="AB291" s="79">
        <v>80</v>
      </c>
      <c r="AC291" s="82" t="e">
        <f t="shared" si="33"/>
        <v>#NUM!</v>
      </c>
      <c r="AD291" s="86" t="e">
        <f t="shared" si="30"/>
        <v>#NUM!</v>
      </c>
      <c r="AE291" s="81"/>
    </row>
    <row r="292" spans="1:31" hidden="1" x14ac:dyDescent="0.3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32"/>
        <v>0</v>
      </c>
      <c r="Z292" s="82" t="e">
        <f t="shared" si="34"/>
        <v>#NUM!</v>
      </c>
      <c r="AA292" s="82" t="str">
        <f t="shared" si="29"/>
        <v>Sapin pectiné_F2_Normal_GS Sapinières du Massif Central_88_</v>
      </c>
      <c r="AB292" s="79">
        <v>88</v>
      </c>
      <c r="AC292" s="82" t="e">
        <f t="shared" si="33"/>
        <v>#NUM!</v>
      </c>
      <c r="AD292" s="86" t="e">
        <f t="shared" si="30"/>
        <v>#NUM!</v>
      </c>
      <c r="AE292" s="81"/>
    </row>
    <row r="293" spans="1:31" hidden="1" x14ac:dyDescent="0.3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32"/>
        <v>0</v>
      </c>
      <c r="Z293" s="82" t="e">
        <f t="shared" si="34"/>
        <v>#NUM!</v>
      </c>
      <c r="AA293" s="82" t="str">
        <f t="shared" si="29"/>
        <v>Sapin pectiné_F2_Normal_GS Sapinières du Massif Central_96_</v>
      </c>
      <c r="AB293" s="79">
        <v>96</v>
      </c>
      <c r="AC293" s="82" t="e">
        <f t="shared" si="33"/>
        <v>#NUM!</v>
      </c>
      <c r="AD293" s="86" t="e">
        <f t="shared" si="30"/>
        <v>#NUM!</v>
      </c>
      <c r="AE293" s="81"/>
    </row>
    <row r="294" spans="1:31" hidden="1" x14ac:dyDescent="0.3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32"/>
        <v>0</v>
      </c>
      <c r="Z294" s="82" t="e">
        <f t="shared" si="34"/>
        <v>#NUM!</v>
      </c>
      <c r="AA294" s="82" t="str">
        <f t="shared" si="29"/>
        <v>Sapin pectiné_F2_Normal_GS Sapinières du Massif Central_101_</v>
      </c>
      <c r="AB294" s="79">
        <v>101</v>
      </c>
      <c r="AC294" s="82" t="e">
        <f t="shared" si="33"/>
        <v>#NUM!</v>
      </c>
      <c r="AD294" s="86" t="e">
        <f t="shared" si="30"/>
        <v>#NUM!</v>
      </c>
      <c r="AE294" s="81"/>
    </row>
    <row r="295" spans="1:31" hidden="1" x14ac:dyDescent="0.3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32"/>
        <v>0</v>
      </c>
      <c r="Z295" s="82" t="e">
        <f t="shared" si="34"/>
        <v>#NUM!</v>
      </c>
      <c r="AA295" s="82" t="str">
        <f t="shared" si="29"/>
        <v>Sapin pectiné_F2_Normal_GS Sapinières du Massif Central_106_</v>
      </c>
      <c r="AB295" s="79">
        <v>106</v>
      </c>
      <c r="AC295" s="82" t="e">
        <f t="shared" si="33"/>
        <v>#NUM!</v>
      </c>
      <c r="AD295" s="86" t="e">
        <f t="shared" si="30"/>
        <v>#NUM!</v>
      </c>
      <c r="AE295" s="81"/>
    </row>
    <row r="296" spans="1:31" hidden="1" x14ac:dyDescent="0.3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32"/>
        <v>0</v>
      </c>
      <c r="Z296" s="82" t="e">
        <f t="shared" si="34"/>
        <v>#NUM!</v>
      </c>
      <c r="AA296" s="82" t="str">
        <f t="shared" si="29"/>
        <v>Sapin pectiné_F3_Normal_GS Sapinières du Massif Central_67_</v>
      </c>
      <c r="AB296" s="79">
        <v>67</v>
      </c>
      <c r="AC296" s="82" t="e">
        <f t="shared" si="33"/>
        <v>#NUM!</v>
      </c>
      <c r="AD296" s="86" t="e">
        <f t="shared" si="30"/>
        <v>#NUM!</v>
      </c>
      <c r="AE296" s="81"/>
    </row>
    <row r="297" spans="1:31" hidden="1" x14ac:dyDescent="0.3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32"/>
        <v>0</v>
      </c>
      <c r="Z297" s="82" t="e">
        <f t="shared" si="34"/>
        <v>#NUM!</v>
      </c>
      <c r="AA297" s="82" t="str">
        <f t="shared" si="29"/>
        <v>Sapin pectiné_F3_Normal_GS Sapinières du Massif Central_77_</v>
      </c>
      <c r="AB297" s="79">
        <v>77</v>
      </c>
      <c r="AC297" s="82" t="e">
        <f t="shared" si="33"/>
        <v>#NUM!</v>
      </c>
      <c r="AD297" s="86" t="e">
        <f t="shared" si="30"/>
        <v>#NUM!</v>
      </c>
      <c r="AE297" s="81"/>
    </row>
    <row r="298" spans="1:31" hidden="1" x14ac:dyDescent="0.3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32"/>
        <v>0</v>
      </c>
      <c r="Z298" s="82" t="e">
        <f t="shared" si="34"/>
        <v>#NUM!</v>
      </c>
      <c r="AA298" s="82" t="str">
        <f t="shared" si="29"/>
        <v>Sapin pectiné_F3_Normal_GS Sapinières du Massif Central_87_</v>
      </c>
      <c r="AB298" s="79">
        <v>87</v>
      </c>
      <c r="AC298" s="82" t="e">
        <f t="shared" si="33"/>
        <v>#NUM!</v>
      </c>
      <c r="AD298" s="86" t="e">
        <f t="shared" si="30"/>
        <v>#NUM!</v>
      </c>
      <c r="AE298" s="81"/>
    </row>
    <row r="299" spans="1:31" hidden="1" x14ac:dyDescent="0.3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32"/>
        <v>0</v>
      </c>
      <c r="Z299" s="82" t="e">
        <f t="shared" si="34"/>
        <v>#NUM!</v>
      </c>
      <c r="AA299" s="82" t="str">
        <f t="shared" si="29"/>
        <v>Sapin pectiné_F3_Normal_GS Sapinières du Massif Central_97_</v>
      </c>
      <c r="AB299" s="79">
        <v>97</v>
      </c>
      <c r="AC299" s="82" t="e">
        <f t="shared" si="33"/>
        <v>#NUM!</v>
      </c>
      <c r="AD299" s="86" t="e">
        <f t="shared" si="30"/>
        <v>#NUM!</v>
      </c>
      <c r="AE299" s="81"/>
    </row>
    <row r="300" spans="1:31" hidden="1" x14ac:dyDescent="0.3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32"/>
        <v>0</v>
      </c>
      <c r="Z300" s="82" t="e">
        <f t="shared" si="34"/>
        <v>#NUM!</v>
      </c>
      <c r="AA300" s="82" t="str">
        <f t="shared" si="29"/>
        <v>Sapin pectiné_F3_Normal_GS Sapinières du Massif Central_107_</v>
      </c>
      <c r="AB300" s="79">
        <v>107</v>
      </c>
      <c r="AC300" s="82" t="e">
        <f t="shared" si="33"/>
        <v>#NUM!</v>
      </c>
      <c r="AD300" s="86" t="e">
        <f t="shared" si="30"/>
        <v>#NUM!</v>
      </c>
      <c r="AE300" s="81"/>
    </row>
    <row r="301" spans="1:31" hidden="1" x14ac:dyDescent="0.3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32"/>
        <v>0</v>
      </c>
      <c r="Z301" s="82" t="e">
        <f t="shared" si="34"/>
        <v>#NUM!</v>
      </c>
      <c r="AA301" s="82" t="str">
        <f t="shared" si="29"/>
        <v>Sapin pectiné_F3_Normal_GS Sapinières du Massif Central_117_</v>
      </c>
      <c r="AB301" s="79">
        <v>117</v>
      </c>
      <c r="AC301" s="82" t="e">
        <f t="shared" si="33"/>
        <v>#NUM!</v>
      </c>
      <c r="AD301" s="86" t="e">
        <f t="shared" si="30"/>
        <v>#NUM!</v>
      </c>
      <c r="AE301" s="81"/>
    </row>
    <row r="302" spans="1:31" hidden="1" x14ac:dyDescent="0.3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32"/>
        <v>0</v>
      </c>
      <c r="Z302" s="82" t="e">
        <f t="shared" si="34"/>
        <v>#NUM!</v>
      </c>
      <c r="AA302" s="82" t="str">
        <f t="shared" si="29"/>
        <v>Sapin pectiné_F3_Normal_GS Sapinières du Massif Central_122_</v>
      </c>
      <c r="AB302" s="79">
        <v>122</v>
      </c>
      <c r="AC302" s="82" t="e">
        <f t="shared" si="33"/>
        <v>#NUM!</v>
      </c>
      <c r="AD302" s="86" t="e">
        <f t="shared" si="30"/>
        <v>#NUM!</v>
      </c>
      <c r="AE302" s="81"/>
    </row>
    <row r="303" spans="1:31" hidden="1" x14ac:dyDescent="0.3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32"/>
        <v>0</v>
      </c>
      <c r="Z303" s="82" t="e">
        <f t="shared" si="34"/>
        <v>#NUM!</v>
      </c>
      <c r="AA303" s="82" t="str">
        <f t="shared" si="29"/>
        <v>Sapin pectiné_F3_Normal_GS Sapinières du Massif Central_127_</v>
      </c>
      <c r="AB303" s="79">
        <v>127</v>
      </c>
      <c r="AC303" s="82" t="e">
        <f t="shared" si="33"/>
        <v>#NUM!</v>
      </c>
      <c r="AD303" s="86" t="e">
        <f t="shared" si="30"/>
        <v>#NUM!</v>
      </c>
      <c r="AE303" s="81"/>
    </row>
    <row r="304" spans="1:31" hidden="1" x14ac:dyDescent="0.3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32"/>
        <v>0</v>
      </c>
      <c r="Z304" s="82" t="e">
        <f t="shared" si="34"/>
        <v>#NUM!</v>
      </c>
      <c r="AA304" s="82" t="str">
        <f t="shared" si="29"/>
        <v>Cèdre de l'Atlas_F1_CA1_d5_GSM Alpes du Sud_12_</v>
      </c>
      <c r="AB304" s="79">
        <v>12</v>
      </c>
      <c r="AC304" s="82" t="e">
        <f t="shared" si="33"/>
        <v>#NUM!</v>
      </c>
      <c r="AD304" s="86" t="e">
        <f t="shared" si="30"/>
        <v>#NUM!</v>
      </c>
      <c r="AE304" s="81"/>
    </row>
    <row r="305" spans="1:31" hidden="1" x14ac:dyDescent="0.3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32"/>
        <v>0</v>
      </c>
      <c r="Z305" s="82" t="e">
        <f t="shared" si="34"/>
        <v>#NUM!</v>
      </c>
      <c r="AA305" s="82" t="str">
        <f t="shared" si="29"/>
        <v>Cèdre de l'Atlas_F1_CA1_d5_GSM Alpes du Sud_40_</v>
      </c>
      <c r="AB305" s="79">
        <v>40</v>
      </c>
      <c r="AC305" s="82" t="e">
        <f t="shared" si="33"/>
        <v>#NUM!</v>
      </c>
      <c r="AD305" s="86" t="e">
        <f t="shared" si="30"/>
        <v>#NUM!</v>
      </c>
      <c r="AE305" s="81"/>
    </row>
    <row r="306" spans="1:31" hidden="1" x14ac:dyDescent="0.3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32"/>
        <v>0</v>
      </c>
      <c r="Z306" s="82" t="e">
        <f t="shared" si="34"/>
        <v>#NUM!</v>
      </c>
      <c r="AA306" s="82" t="str">
        <f t="shared" si="29"/>
        <v>Cèdre de l'Atlas_F1_CA1_d5_GSM Alpes du Sud_50_</v>
      </c>
      <c r="AB306" s="79">
        <v>50</v>
      </c>
      <c r="AC306" s="82" t="e">
        <f t="shared" si="33"/>
        <v>#NUM!</v>
      </c>
      <c r="AD306" s="86" t="e">
        <f t="shared" si="30"/>
        <v>#NUM!</v>
      </c>
      <c r="AE306" s="81"/>
    </row>
    <row r="307" spans="1:31" hidden="1" x14ac:dyDescent="0.3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32"/>
        <v>0</v>
      </c>
      <c r="Z307" s="82" t="e">
        <f t="shared" si="34"/>
        <v>#NUM!</v>
      </c>
      <c r="AA307" s="82" t="str">
        <f t="shared" si="29"/>
        <v>Cèdre de l'Atlas_F1_CA1_d5_GSM Alpes du Sud_60_</v>
      </c>
      <c r="AB307" s="79">
        <v>60</v>
      </c>
      <c r="AC307" s="82" t="e">
        <f t="shared" si="33"/>
        <v>#NUM!</v>
      </c>
      <c r="AD307" s="86" t="e">
        <f t="shared" si="30"/>
        <v>#NUM!</v>
      </c>
      <c r="AE307" s="81"/>
    </row>
    <row r="308" spans="1:31" hidden="1" x14ac:dyDescent="0.3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32"/>
        <v>0</v>
      </c>
      <c r="Z308" s="82" t="e">
        <f t="shared" si="34"/>
        <v>#NUM!</v>
      </c>
      <c r="AA308" s="82" t="str">
        <f t="shared" si="29"/>
        <v>Cèdre de l'Atlas_F1_CA1_d5_GSM Alpes du Sud_70_</v>
      </c>
      <c r="AB308" s="79">
        <v>70</v>
      </c>
      <c r="AC308" s="82" t="e">
        <f t="shared" si="33"/>
        <v>#NUM!</v>
      </c>
      <c r="AD308" s="86" t="e">
        <f t="shared" si="30"/>
        <v>#NUM!</v>
      </c>
      <c r="AE308" s="81"/>
    </row>
    <row r="309" spans="1:31" hidden="1" x14ac:dyDescent="0.3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32"/>
        <v>0</v>
      </c>
      <c r="Z309" s="82" t="e">
        <f t="shared" si="34"/>
        <v>#NUM!</v>
      </c>
      <c r="AA309" s="82" t="str">
        <f t="shared" si="29"/>
        <v>Cèdre de l'Atlas_F1_CA1_d5_GSM Alpes du Sud_80_</v>
      </c>
      <c r="AB309" s="79">
        <v>80</v>
      </c>
      <c r="AC309" s="82" t="e">
        <f t="shared" si="33"/>
        <v>#NUM!</v>
      </c>
      <c r="AD309" s="86" t="e">
        <f t="shared" si="30"/>
        <v>#NUM!</v>
      </c>
      <c r="AE309" s="81"/>
    </row>
    <row r="310" spans="1:31" hidden="1" x14ac:dyDescent="0.3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32"/>
        <v>0</v>
      </c>
      <c r="Z310" s="82" t="e">
        <f t="shared" si="34"/>
        <v>#NUM!</v>
      </c>
      <c r="AA310" s="82" t="str">
        <f t="shared" si="29"/>
        <v>Cèdre de l'Atlas_F1_CA1_d5_GSM Alpes du Sud_95_</v>
      </c>
      <c r="AB310" s="79">
        <v>95</v>
      </c>
      <c r="AC310" s="82" t="e">
        <f t="shared" si="33"/>
        <v>#NUM!</v>
      </c>
      <c r="AD310" s="86" t="e">
        <f t="shared" si="30"/>
        <v>#NUM!</v>
      </c>
      <c r="AE310" s="81"/>
    </row>
    <row r="311" spans="1:31" hidden="1" x14ac:dyDescent="0.3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32"/>
        <v>0</v>
      </c>
      <c r="Z311" s="82" t="e">
        <f t="shared" si="34"/>
        <v>#NUM!</v>
      </c>
      <c r="AA311" s="82" t="str">
        <f t="shared" si="29"/>
        <v>Cèdre de l'Atlas_F1_CA1_d5_GSM Alpes du Sud_105_</v>
      </c>
      <c r="AB311" s="79">
        <v>105</v>
      </c>
      <c r="AC311" s="82" t="e">
        <f t="shared" si="33"/>
        <v>#NUM!</v>
      </c>
      <c r="AD311" s="86" t="e">
        <f t="shared" si="30"/>
        <v>#NUM!</v>
      </c>
      <c r="AE311" s="81"/>
    </row>
    <row r="312" spans="1:31" hidden="1" x14ac:dyDescent="0.3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32"/>
        <v>0</v>
      </c>
      <c r="Z312" s="82" t="e">
        <f t="shared" si="34"/>
        <v>#NUM!</v>
      </c>
      <c r="AA312" s="82" t="str">
        <f t="shared" si="29"/>
        <v>Cèdre de l'Atlas_F2_CA2_d5_GSM Alpes du Sud_15_</v>
      </c>
      <c r="AB312" s="79">
        <v>15</v>
      </c>
      <c r="AC312" s="82" t="e">
        <f t="shared" si="33"/>
        <v>#NUM!</v>
      </c>
      <c r="AD312" s="86" t="e">
        <f t="shared" si="30"/>
        <v>#NUM!</v>
      </c>
      <c r="AE312" s="81"/>
    </row>
    <row r="313" spans="1:31" hidden="1" x14ac:dyDescent="0.3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32"/>
        <v>0</v>
      </c>
      <c r="Z313" s="82" t="e">
        <f t="shared" si="34"/>
        <v>#NUM!</v>
      </c>
      <c r="AA313" s="82" t="str">
        <f t="shared" si="29"/>
        <v>Cèdre de l'Atlas_F2_CA2_d5_GSM Alpes du Sud_45_</v>
      </c>
      <c r="AB313" s="79">
        <v>45</v>
      </c>
      <c r="AC313" s="82" t="e">
        <f t="shared" si="33"/>
        <v>#NUM!</v>
      </c>
      <c r="AD313" s="86" t="e">
        <f t="shared" si="30"/>
        <v>#NUM!</v>
      </c>
      <c r="AE313" s="81"/>
    </row>
    <row r="314" spans="1:31" hidden="1" x14ac:dyDescent="0.3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32"/>
        <v>0</v>
      </c>
      <c r="Z314" s="82" t="e">
        <f t="shared" si="34"/>
        <v>#NUM!</v>
      </c>
      <c r="AA314" s="82" t="str">
        <f t="shared" si="29"/>
        <v>Cèdre de l'Atlas_F2_CA2_d5_GSM Alpes du Sud_55_</v>
      </c>
      <c r="AB314" s="79">
        <v>55</v>
      </c>
      <c r="AC314" s="82" t="e">
        <f t="shared" si="33"/>
        <v>#NUM!</v>
      </c>
      <c r="AD314" s="86" t="e">
        <f t="shared" si="30"/>
        <v>#NUM!</v>
      </c>
      <c r="AE314" s="81"/>
    </row>
    <row r="315" spans="1:31" hidden="1" x14ac:dyDescent="0.3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32"/>
        <v>0</v>
      </c>
      <c r="Z315" s="82" t="e">
        <f t="shared" si="34"/>
        <v>#NUM!</v>
      </c>
      <c r="AA315" s="82" t="str">
        <f t="shared" si="29"/>
        <v>Cèdre de l'Atlas_F2_CA2_d5_GSM Alpes du Sud_65_</v>
      </c>
      <c r="AB315" s="79">
        <v>65</v>
      </c>
      <c r="AC315" s="82" t="e">
        <f t="shared" si="33"/>
        <v>#NUM!</v>
      </c>
      <c r="AD315" s="86" t="e">
        <f t="shared" si="30"/>
        <v>#NUM!</v>
      </c>
      <c r="AE315" s="81"/>
    </row>
    <row r="316" spans="1:31" hidden="1" x14ac:dyDescent="0.3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32"/>
        <v>0</v>
      </c>
      <c r="Z316" s="82" t="e">
        <f t="shared" si="34"/>
        <v>#NUM!</v>
      </c>
      <c r="AA316" s="82" t="str">
        <f t="shared" si="29"/>
        <v>Cèdre de l'Atlas_F2_CA2_d5_GSM Alpes du Sud_75_</v>
      </c>
      <c r="AB316" s="79">
        <v>75</v>
      </c>
      <c r="AC316" s="82" t="e">
        <f t="shared" si="33"/>
        <v>#NUM!</v>
      </c>
      <c r="AD316" s="86" t="e">
        <f t="shared" si="30"/>
        <v>#NUM!</v>
      </c>
      <c r="AE316" s="81"/>
    </row>
    <row r="317" spans="1:31" hidden="1" x14ac:dyDescent="0.3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32"/>
        <v>0</v>
      </c>
      <c r="Z317" s="82" t="e">
        <f t="shared" si="34"/>
        <v>#NUM!</v>
      </c>
      <c r="AA317" s="82" t="str">
        <f t="shared" si="29"/>
        <v>Cèdre de l'Atlas_F2_CA2_d5_GSM Alpes du Sud_90_</v>
      </c>
      <c r="AB317" s="79">
        <v>90</v>
      </c>
      <c r="AC317" s="82" t="e">
        <f t="shared" si="33"/>
        <v>#NUM!</v>
      </c>
      <c r="AD317" s="86" t="e">
        <f t="shared" si="30"/>
        <v>#NUM!</v>
      </c>
      <c r="AE317" s="81"/>
    </row>
    <row r="318" spans="1:31" hidden="1" x14ac:dyDescent="0.3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32"/>
        <v>0</v>
      </c>
      <c r="Z318" s="82" t="e">
        <f t="shared" si="34"/>
        <v>#NUM!</v>
      </c>
      <c r="AA318" s="82" t="str">
        <f t="shared" si="29"/>
        <v>Cèdre de l'Atlas_F2_CA2_d5_GSM Alpes du Sud_105_</v>
      </c>
      <c r="AB318" s="79">
        <v>105</v>
      </c>
      <c r="AC318" s="82" t="e">
        <f t="shared" si="33"/>
        <v>#NUM!</v>
      </c>
      <c r="AD318" s="86" t="e">
        <f t="shared" si="30"/>
        <v>#NUM!</v>
      </c>
      <c r="AE318" s="81"/>
    </row>
    <row r="319" spans="1:31" hidden="1" x14ac:dyDescent="0.3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32"/>
        <v>0</v>
      </c>
      <c r="Z319" s="82" t="e">
        <f t="shared" si="34"/>
        <v>#NUM!</v>
      </c>
      <c r="AA319" s="82" t="str">
        <f t="shared" si="29"/>
        <v>Cèdre de l'Atlas_F2_CA2_d5_GSM Alpes du Sud_115_</v>
      </c>
      <c r="AB319" s="79">
        <v>115</v>
      </c>
      <c r="AC319" s="82" t="e">
        <f t="shared" si="33"/>
        <v>#NUM!</v>
      </c>
      <c r="AD319" s="86" t="e">
        <f t="shared" si="30"/>
        <v>#NUM!</v>
      </c>
      <c r="AE319" s="81"/>
    </row>
    <row r="320" spans="1:31" hidden="1" x14ac:dyDescent="0.3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32"/>
        <v>0</v>
      </c>
      <c r="Z320" s="82" t="e">
        <f t="shared" si="34"/>
        <v>#NUM!</v>
      </c>
      <c r="AA320" s="82" t="str">
        <f t="shared" si="29"/>
        <v>Cèdre de l'Atlas_F3_CA3_d5_GSM Alpes du Sud_17_</v>
      </c>
      <c r="AB320" s="79">
        <v>17</v>
      </c>
      <c r="AC320" s="82" t="e">
        <f t="shared" si="33"/>
        <v>#NUM!</v>
      </c>
      <c r="AD320" s="86" t="e">
        <f t="shared" si="30"/>
        <v>#NUM!</v>
      </c>
      <c r="AE320" s="81"/>
    </row>
    <row r="321" spans="1:31" hidden="1" x14ac:dyDescent="0.3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32"/>
        <v>0</v>
      </c>
      <c r="Z321" s="82" t="e">
        <f t="shared" si="34"/>
        <v>#NUM!</v>
      </c>
      <c r="AA321" s="82" t="str">
        <f t="shared" si="29"/>
        <v>Cèdre de l'Atlas_F3_CA3_d5_GSM Alpes du Sud_50_</v>
      </c>
      <c r="AB321" s="79">
        <v>50</v>
      </c>
      <c r="AC321" s="82" t="e">
        <f t="shared" si="33"/>
        <v>#NUM!</v>
      </c>
      <c r="AD321" s="86" t="e">
        <f t="shared" si="30"/>
        <v>#NUM!</v>
      </c>
      <c r="AE321" s="81"/>
    </row>
    <row r="322" spans="1:31" hidden="1" x14ac:dyDescent="0.3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32"/>
        <v>0</v>
      </c>
      <c r="Z322" s="82" t="e">
        <f t="shared" si="34"/>
        <v>#NUM!</v>
      </c>
      <c r="AA322" s="82" t="str">
        <f t="shared" si="29"/>
        <v>Cèdre de l'Atlas_F3_CA3_d5_GSM Alpes du Sud_60_</v>
      </c>
      <c r="AB322" s="79">
        <v>60</v>
      </c>
      <c r="AC322" s="82" t="e">
        <f t="shared" si="33"/>
        <v>#NUM!</v>
      </c>
      <c r="AD322" s="86" t="e">
        <f t="shared" si="30"/>
        <v>#NUM!</v>
      </c>
      <c r="AE322" s="81"/>
    </row>
    <row r="323" spans="1:31" hidden="1" x14ac:dyDescent="0.3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32"/>
        <v>0</v>
      </c>
      <c r="Z323" s="82" t="e">
        <f t="shared" si="34"/>
        <v>#NUM!</v>
      </c>
      <c r="AA323" s="82" t="str">
        <f t="shared" ref="AA323:AA365" si="35">+_xlfn.CONCAT(A323,"_",B323,"_",C323,"_",D323,"_",AB323,"_")</f>
        <v>Cèdre de l'Atlas_F3_CA3_d5_GSM Alpes du Sud_75_</v>
      </c>
      <c r="AB323" s="79">
        <v>75</v>
      </c>
      <c r="AC323" s="82" t="e">
        <f t="shared" si="33"/>
        <v>#NUM!</v>
      </c>
      <c r="AD323" s="86" t="e">
        <f t="shared" si="30"/>
        <v>#NUM!</v>
      </c>
      <c r="AE323" s="81"/>
    </row>
    <row r="324" spans="1:31" hidden="1" x14ac:dyDescent="0.3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32"/>
        <v>0</v>
      </c>
      <c r="Z324" s="82" t="e">
        <f t="shared" si="34"/>
        <v>#NUM!</v>
      </c>
      <c r="AA324" s="82" t="str">
        <f t="shared" si="35"/>
        <v>Cèdre de l'Atlas_F3_CA3_d5_GSM Alpes du Sud_90_</v>
      </c>
      <c r="AB324" s="79">
        <v>90</v>
      </c>
      <c r="AC324" s="82" t="e">
        <f t="shared" si="33"/>
        <v>#NUM!</v>
      </c>
      <c r="AD324" s="86" t="e">
        <f t="shared" ref="AD324:AD391" si="36">+IF(AC324=0,0,(AC324+AC323)*(AB324-AB323)/2)</f>
        <v>#NUM!</v>
      </c>
      <c r="AE324" s="81"/>
    </row>
    <row r="325" spans="1:31" hidden="1" x14ac:dyDescent="0.3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32"/>
        <v>0</v>
      </c>
      <c r="Z325" s="82" t="e">
        <f t="shared" si="34"/>
        <v>#NUM!</v>
      </c>
      <c r="AA325" s="82" t="str">
        <f t="shared" si="35"/>
        <v>Cèdre de l'Atlas_F3_CA3_d5_GSM Alpes du Sud_105_</v>
      </c>
      <c r="AB325" s="79">
        <v>105</v>
      </c>
      <c r="AC325" s="82" t="e">
        <f t="shared" si="33"/>
        <v>#NUM!</v>
      </c>
      <c r="AD325" s="86" t="e">
        <f t="shared" si="36"/>
        <v>#NUM!</v>
      </c>
      <c r="AE325" s="81"/>
    </row>
    <row r="326" spans="1:31" hidden="1" x14ac:dyDescent="0.3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32"/>
        <v>0</v>
      </c>
      <c r="Z326" s="82" t="e">
        <f t="shared" si="34"/>
        <v>#NUM!</v>
      </c>
      <c r="AA326" s="82" t="str">
        <f t="shared" si="35"/>
        <v>Cèdre de l'Atlas_F3_CA3_d5_GSM Alpes du Sud_120_</v>
      </c>
      <c r="AB326" s="79">
        <v>120</v>
      </c>
      <c r="AC326" s="82" t="e">
        <f t="shared" si="33"/>
        <v>#NUM!</v>
      </c>
      <c r="AD326" s="86" t="e">
        <f t="shared" si="36"/>
        <v>#NUM!</v>
      </c>
      <c r="AE326" s="81"/>
    </row>
    <row r="327" spans="1:31" hidden="1" x14ac:dyDescent="0.3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32"/>
        <v>0</v>
      </c>
      <c r="Z327" s="82" t="e">
        <f t="shared" si="34"/>
        <v>#NUM!</v>
      </c>
      <c r="AA327" s="82" t="str">
        <f t="shared" si="35"/>
        <v>Cèdre de l'Atlas_F3_CA3_d5_GSM Alpes du Sud_130_</v>
      </c>
      <c r="AB327" s="79">
        <v>130</v>
      </c>
      <c r="AC327" s="82" t="e">
        <f t="shared" si="33"/>
        <v>#NUM!</v>
      </c>
      <c r="AD327" s="86" t="e">
        <f t="shared" si="36"/>
        <v>#NUM!</v>
      </c>
      <c r="AE327" s="81"/>
    </row>
    <row r="328" spans="1:31" x14ac:dyDescent="0.3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0">
        <f t="shared" ref="M328:M337" si="37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32"/>
        <v>0</v>
      </c>
      <c r="Z328" s="82" t="e">
        <f t="shared" si="34"/>
        <v>#NUM!</v>
      </c>
      <c r="AA328" s="82" t="str">
        <f t="shared" si="35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3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32"/>
        <v>88.251428571428576</v>
      </c>
      <c r="Z329" s="82">
        <f t="shared" si="34"/>
        <v>24.143031338015341</v>
      </c>
      <c r="AA329" s="82" t="str">
        <f t="shared" si="35"/>
        <v>Mélèze d'Europe_F1_ME1_d5_GSM Alpes du Sud_30_</v>
      </c>
      <c r="AB329" s="86">
        <v>30</v>
      </c>
      <c r="AC329" s="82">
        <f t="shared" si="33"/>
        <v>195.7536843422815</v>
      </c>
      <c r="AD329" s="86">
        <f t="shared" si="36"/>
        <v>2936.3052651342227</v>
      </c>
      <c r="AE329" s="86">
        <f>+SUM(AD328:AD336)/$AB$336</f>
        <v>358.80627918049646</v>
      </c>
    </row>
    <row r="330" spans="1:31" x14ac:dyDescent="0.3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0">
        <f t="shared" si="37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32"/>
        <v>102.96</v>
      </c>
      <c r="Z330" s="82">
        <f t="shared" si="34"/>
        <v>27.665975080374633</v>
      </c>
      <c r="AA330" s="82" t="str">
        <f t="shared" si="35"/>
        <v>Mélèze d'Europe_F1_ME1_d5_GSM Alpes du Sud_35_</v>
      </c>
      <c r="AB330" s="79">
        <v>35</v>
      </c>
      <c r="AC330" s="82">
        <f t="shared" si="33"/>
        <v>227.50690659831912</v>
      </c>
      <c r="AD330" s="86">
        <f t="shared" si="36"/>
        <v>1058.1514773515016</v>
      </c>
      <c r="AE330" s="81"/>
    </row>
    <row r="331" spans="1:31" x14ac:dyDescent="0.3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9">
        <f t="shared" ref="J331:J336" si="38">O331/M331*H331</f>
        <v>264</v>
      </c>
      <c r="K331" s="83"/>
      <c r="L331" s="83"/>
      <c r="M331" s="380">
        <f t="shared" si="37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32"/>
        <v>164.73599999999999</v>
      </c>
      <c r="Z331" s="82">
        <f t="shared" si="34"/>
        <v>41.908913144700328</v>
      </c>
      <c r="AA331" s="82" t="str">
        <f t="shared" si="35"/>
        <v>Mélèze d'Europe_F1_ME1_d5_GSM Alpes du Sud_50_</v>
      </c>
      <c r="AB331" s="79">
        <v>50</v>
      </c>
      <c r="AC331" s="82">
        <f t="shared" si="33"/>
        <v>359.90655706035301</v>
      </c>
      <c r="AD331" s="86">
        <f t="shared" si="36"/>
        <v>4405.6009774400409</v>
      </c>
      <c r="AE331" s="81"/>
    </row>
    <row r="332" spans="1:31" x14ac:dyDescent="0.3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9">
        <f t="shared" si="38"/>
        <v>322</v>
      </c>
      <c r="K332" s="83"/>
      <c r="L332" s="83"/>
      <c r="M332" s="380">
        <f t="shared" si="37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32"/>
        <v>200.928</v>
      </c>
      <c r="Z332" s="82">
        <f t="shared" si="34"/>
        <v>49.948059057189042</v>
      </c>
      <c r="AA332" s="82" t="str">
        <f t="shared" si="35"/>
        <v>Mélèze d'Europe_F1_ME1_d5_GSM Alpes du Sud_65_</v>
      </c>
      <c r="AB332" s="79">
        <v>65</v>
      </c>
      <c r="AC332" s="82">
        <f t="shared" si="33"/>
        <v>436.94246952460418</v>
      </c>
      <c r="AD332" s="86">
        <f>+IF(AC332=0,0,(AC332+AC331)*(AB332-AB331)/2)</f>
        <v>5976.3676993871786</v>
      </c>
      <c r="AE332" s="81"/>
    </row>
    <row r="333" spans="1:31" x14ac:dyDescent="0.3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9">
        <f t="shared" si="38"/>
        <v>384</v>
      </c>
      <c r="K333" s="83"/>
      <c r="L333" s="83"/>
      <c r="M333" s="380">
        <f t="shared" si="37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32"/>
        <v>239.61599999999999</v>
      </c>
      <c r="Z333" s="82">
        <f t="shared" si="34"/>
        <v>58.356903313490157</v>
      </c>
      <c r="AA333" s="82" t="str">
        <f t="shared" si="35"/>
        <v>Mélèze d'Europe_F1_ME1_d5_GSM Alpes du Sud_80_</v>
      </c>
      <c r="AB333" s="79">
        <v>80</v>
      </c>
      <c r="AC333" s="82">
        <f t="shared" si="33"/>
        <v>518.96947327099531</v>
      </c>
      <c r="AD333" s="86">
        <f t="shared" si="36"/>
        <v>7169.3395709669967</v>
      </c>
      <c r="AE333" s="81"/>
    </row>
    <row r="334" spans="1:31" x14ac:dyDescent="0.3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9">
        <f t="shared" si="38"/>
        <v>360</v>
      </c>
      <c r="K334" s="83"/>
      <c r="L334" s="83"/>
      <c r="M334" s="380">
        <f t="shared" si="37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32"/>
        <v>224.64</v>
      </c>
      <c r="Z334" s="82">
        <f t="shared" si="34"/>
        <v>55.122138502719949</v>
      </c>
      <c r="AA334" s="82" t="str">
        <f t="shared" si="35"/>
        <v>Mélèze d'Europe_F1_ME1_d5_GSM Alpes du Sud_100_</v>
      </c>
      <c r="AB334" s="79">
        <v>100</v>
      </c>
      <c r="AC334" s="82">
        <f t="shared" si="33"/>
        <v>487.25239122557053</v>
      </c>
      <c r="AD334" s="86">
        <f t="shared" si="36"/>
        <v>10062.218644965658</v>
      </c>
      <c r="AE334" s="81"/>
    </row>
    <row r="335" spans="1:31" x14ac:dyDescent="0.3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9">
        <f t="shared" si="38"/>
        <v>382.5</v>
      </c>
      <c r="K335" s="83"/>
      <c r="L335" s="83"/>
      <c r="M335" s="380">
        <f t="shared" si="37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32"/>
        <v>238.68</v>
      </c>
      <c r="Z335" s="82">
        <f t="shared" si="34"/>
        <v>58.155434955547463</v>
      </c>
      <c r="AA335" s="82" t="str">
        <f t="shared" si="35"/>
        <v>Mélèze d'Europe_F1_ME1_d5_GSM Alpes du Sud_120_</v>
      </c>
      <c r="AB335" s="79">
        <v>120</v>
      </c>
      <c r="AC335" s="82">
        <f t="shared" si="33"/>
        <v>516.98838254757857</v>
      </c>
      <c r="AD335" s="86">
        <f t="shared" si="36"/>
        <v>10042.407737731492</v>
      </c>
      <c r="AE335" s="81"/>
    </row>
    <row r="336" spans="1:31" x14ac:dyDescent="0.3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9">
        <f t="shared" si="38"/>
        <v>250</v>
      </c>
      <c r="K336" s="83"/>
      <c r="L336" s="83"/>
      <c r="M336" s="380">
        <f t="shared" si="37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32"/>
        <v>156</v>
      </c>
      <c r="Z336" s="82">
        <f t="shared" si="34"/>
        <v>39.938979147366325</v>
      </c>
      <c r="AA336" s="82" t="str">
        <f t="shared" si="35"/>
        <v>Mélèze d'Europe_F1_ME1_d5_GSM Alpes du Sud_140_</v>
      </c>
      <c r="AB336" s="79">
        <v>140</v>
      </c>
      <c r="AC336" s="82">
        <f t="shared" si="33"/>
        <v>341.26038868166296</v>
      </c>
      <c r="AD336" s="86">
        <f t="shared" si="36"/>
        <v>8582.4877122924154</v>
      </c>
      <c r="AE336" s="81"/>
    </row>
    <row r="337" spans="1:31" x14ac:dyDescent="0.3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0">
        <f t="shared" si="37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32"/>
        <v>0</v>
      </c>
      <c r="Z337" s="82" t="e">
        <f t="shared" si="34"/>
        <v>#NUM!</v>
      </c>
      <c r="AA337" s="82" t="str">
        <f t="shared" si="35"/>
        <v>Mélèze d'Europe_F2_ME2_d6_GSM Alpes du Sud__</v>
      </c>
      <c r="AB337" s="79"/>
      <c r="AC337" s="82">
        <v>0</v>
      </c>
      <c r="AD337" s="86">
        <f t="shared" si="36"/>
        <v>0</v>
      </c>
      <c r="AE337" s="81"/>
    </row>
    <row r="338" spans="1:31" x14ac:dyDescent="0.3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32"/>
        <v>53.351999999999997</v>
      </c>
      <c r="Z338" s="82">
        <f t="shared" si="34"/>
        <v>15.476132071622843</v>
      </c>
      <c r="AA338" s="82" t="str">
        <f t="shared" si="35"/>
        <v>Mélèze d'Europe_F2_ME2_d6_GSM Alpes du Sud_30_</v>
      </c>
      <c r="AB338" s="86">
        <v>30</v>
      </c>
      <c r="AC338" s="82">
        <f t="shared" si="33"/>
        <v>119.87566335807644</v>
      </c>
      <c r="AD338" s="86">
        <f t="shared" si="36"/>
        <v>1798.1349503711465</v>
      </c>
      <c r="AE338" s="86">
        <f>+SUM(AD338:AD346)/190</f>
        <v>328.73363148746614</v>
      </c>
    </row>
    <row r="339" spans="1:31" x14ac:dyDescent="0.3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32"/>
        <v>88.92</v>
      </c>
      <c r="Z339" s="82">
        <f t="shared" si="34"/>
        <v>24.30457227046648</v>
      </c>
      <c r="AA339" s="82" t="str">
        <f t="shared" si="35"/>
        <v>Mélèze d'Europe_F2_ME2_d6_GSM Alpes du Sud_50_</v>
      </c>
      <c r="AB339" s="79">
        <v>50</v>
      </c>
      <c r="AC339" s="82">
        <f t="shared" si="33"/>
        <v>197.19946337106242</v>
      </c>
      <c r="AD339" s="86">
        <f>+IF(AC339=0,0,(AC339+AC337)*(AB339-AB337)/2)</f>
        <v>4929.9865842765603</v>
      </c>
      <c r="AE339" s="81"/>
    </row>
    <row r="340" spans="1:31" x14ac:dyDescent="0.3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9">
        <f t="shared" ref="J340:J346" si="39">+O340/M340*H340</f>
        <v>264</v>
      </c>
      <c r="K340" s="83"/>
      <c r="L340" s="83"/>
      <c r="M340" s="380">
        <f t="shared" ref="M340:M346" si="40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32"/>
        <v>164.73599999999999</v>
      </c>
      <c r="Z340" s="82">
        <f t="shared" si="34"/>
        <v>41.908913144700328</v>
      </c>
      <c r="AA340" s="82" t="str">
        <f t="shared" si="35"/>
        <v>Mélèze d'Europe_F2_ME2_d6_GSM Alpes du Sud_70_</v>
      </c>
      <c r="AB340" s="79">
        <v>70</v>
      </c>
      <c r="AC340" s="82">
        <f t="shared" si="33"/>
        <v>359.90655706035301</v>
      </c>
      <c r="AD340" s="86">
        <f t="shared" si="36"/>
        <v>5571.0602043141544</v>
      </c>
      <c r="AE340" s="81"/>
    </row>
    <row r="341" spans="1:31" x14ac:dyDescent="0.3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9">
        <f t="shared" si="39"/>
        <v>266.18181818181819</v>
      </c>
      <c r="K341" s="83"/>
      <c r="L341" s="83"/>
      <c r="M341" s="380">
        <f t="shared" si="40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32"/>
        <v>166.09745454545455</v>
      </c>
      <c r="Z341" s="82">
        <f t="shared" si="34"/>
        <v>42.214805365584709</v>
      </c>
      <c r="AA341" s="82" t="str">
        <f t="shared" si="35"/>
        <v>Mélèze d'Europe_F2_ME2_d6_GSM Alpes du Sud_90_</v>
      </c>
      <c r="AB341" s="79">
        <v>90</v>
      </c>
      <c r="AC341" s="82">
        <f t="shared" si="33"/>
        <v>362.81051934505996</v>
      </c>
      <c r="AD341" s="86">
        <f t="shared" si="36"/>
        <v>7227.1707640541299</v>
      </c>
      <c r="AE341" s="81"/>
    </row>
    <row r="342" spans="1:31" x14ac:dyDescent="0.3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9">
        <f t="shared" si="39"/>
        <v>261.46666666666664</v>
      </c>
      <c r="K342" s="83"/>
      <c r="L342" s="83"/>
      <c r="M342" s="380">
        <f t="shared" si="40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32"/>
        <v>163.15519999999998</v>
      </c>
      <c r="Z342" s="82">
        <f t="shared" si="34"/>
        <v>41.553368726232286</v>
      </c>
      <c r="AA342" s="82" t="str">
        <f t="shared" si="35"/>
        <v>Mélèze d'Europe_F2_ME2_d6_GSM Alpes du Sud_110_</v>
      </c>
      <c r="AB342" s="79">
        <v>110</v>
      </c>
      <c r="AC342" s="82">
        <f t="shared" si="33"/>
        <v>356.53409053152114</v>
      </c>
      <c r="AD342" s="86">
        <f t="shared" si="36"/>
        <v>7193.4460987658113</v>
      </c>
      <c r="AE342" s="81"/>
    </row>
    <row r="343" spans="1:31" x14ac:dyDescent="0.3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9">
        <f t="shared" si="39"/>
        <v>327.18181818181819</v>
      </c>
      <c r="K343" s="83"/>
      <c r="L343" s="83"/>
      <c r="M343" s="380">
        <f t="shared" si="40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32"/>
        <v>204.16145454545455</v>
      </c>
      <c r="Z343" s="82">
        <f t="shared" si="34"/>
        <v>50.65763044319268</v>
      </c>
      <c r="AA343" s="82" t="str">
        <f t="shared" si="35"/>
        <v>Mélèze d'Europe_F2_ME2_d6_GSM Alpes du Sud_130_</v>
      </c>
      <c r="AB343" s="79">
        <v>130</v>
      </c>
      <c r="AC343" s="82">
        <f t="shared" si="33"/>
        <v>443.80990635522721</v>
      </c>
      <c r="AD343" s="86">
        <f t="shared" si="36"/>
        <v>8003.439968867483</v>
      </c>
      <c r="AE343" s="81"/>
    </row>
    <row r="344" spans="1:31" x14ac:dyDescent="0.3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9">
        <f t="shared" si="39"/>
        <v>360</v>
      </c>
      <c r="K344" s="83"/>
      <c r="L344" s="83"/>
      <c r="M344" s="380">
        <f t="shared" si="40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32"/>
        <v>224.64</v>
      </c>
      <c r="Z344" s="82">
        <f t="shared" si="34"/>
        <v>55.122138502719949</v>
      </c>
      <c r="AA344" s="82" t="str">
        <f t="shared" si="35"/>
        <v>Mélèze d'Europe_F2_ME2_d6_GSM Alpes du Sud_150_</v>
      </c>
      <c r="AB344" s="79">
        <v>150</v>
      </c>
      <c r="AC344" s="82">
        <f t="shared" si="33"/>
        <v>487.25239122557053</v>
      </c>
      <c r="AD344" s="86">
        <f t="shared" si="36"/>
        <v>9310.6229758079789</v>
      </c>
      <c r="AE344" s="81"/>
    </row>
    <row r="345" spans="1:31" x14ac:dyDescent="0.3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9">
        <f t="shared" si="39"/>
        <v>380</v>
      </c>
      <c r="K345" s="83"/>
      <c r="L345" s="83"/>
      <c r="M345" s="380">
        <f t="shared" si="40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32"/>
        <v>237.12</v>
      </c>
      <c r="Z345" s="82">
        <f t="shared" si="34"/>
        <v>57.819449746919268</v>
      </c>
      <c r="AA345" s="82" t="str">
        <f t="shared" si="35"/>
        <v>Mélèze d'Europe_F2_ME2_d6_GSM Alpes du Sud_170_</v>
      </c>
      <c r="AB345" s="79">
        <v>170</v>
      </c>
      <c r="AC345" s="82">
        <f t="shared" si="33"/>
        <v>513.6862083092177</v>
      </c>
      <c r="AD345" s="86">
        <f t="shared" si="36"/>
        <v>10009.385995347882</v>
      </c>
      <c r="AE345" s="81"/>
    </row>
    <row r="346" spans="1:31" x14ac:dyDescent="0.3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9">
        <f t="shared" si="39"/>
        <v>240</v>
      </c>
      <c r="K346" s="83"/>
      <c r="L346" s="83"/>
      <c r="M346" s="380">
        <f t="shared" si="40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32"/>
        <v>149.76</v>
      </c>
      <c r="Z346" s="82">
        <f t="shared" si="34"/>
        <v>38.524039677774802</v>
      </c>
      <c r="AA346" s="82" t="str">
        <f t="shared" si="35"/>
        <v>Mélèze d'Europe_F2_ME2_d6_GSM Alpes du Sud_190_</v>
      </c>
      <c r="AB346" s="79">
        <v>190</v>
      </c>
      <c r="AC346" s="82">
        <f t="shared" si="33"/>
        <v>327.92803577212442</v>
      </c>
      <c r="AD346" s="86">
        <f t="shared" si="36"/>
        <v>8416.1424408134208</v>
      </c>
      <c r="AE346" s="81"/>
    </row>
    <row r="347" spans="1:31" s="1" customFormat="1" hidden="1" x14ac:dyDescent="0.3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32"/>
        <v>0</v>
      </c>
      <c r="Z347" s="88" t="e">
        <f t="shared" si="34"/>
        <v>#NUM!</v>
      </c>
      <c r="AA347" s="88" t="str">
        <f t="shared" si="35"/>
        <v>Pin Maritime_F2_Classique_GS Pineraies des plaines du Centre et du Nord Ouest_0_</v>
      </c>
      <c r="AB347" s="86">
        <v>0</v>
      </c>
      <c r="AC347" s="88">
        <v>0</v>
      </c>
      <c r="AD347" s="86">
        <f t="shared" si="36"/>
        <v>0</v>
      </c>
      <c r="AE347" s="86">
        <f>+SUM($AD$347:$AD$365)/$AB$365</f>
        <v>484.32967082766908</v>
      </c>
    </row>
    <row r="348" spans="1:31" s="1" customFormat="1" hidden="1" x14ac:dyDescent="0.3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32"/>
        <v>61.594000000000008</v>
      </c>
      <c r="Z348" s="82">
        <f t="shared" si="34"/>
        <v>17.570665168564613</v>
      </c>
      <c r="AA348" s="82" t="str">
        <f t="shared" si="35"/>
        <v>Pin Maritime_F2_Classique_GS Pineraies des plaines du Centre et du Nord Ouest_20_</v>
      </c>
      <c r="AB348" s="79">
        <f t="shared" ref="AB348:AB365" si="41">F348</f>
        <v>20</v>
      </c>
      <c r="AC348" s="82">
        <f t="shared" si="33"/>
        <v>137.8784585019167</v>
      </c>
      <c r="AD348" s="86">
        <f t="shared" si="36"/>
        <v>1378.784585019167</v>
      </c>
      <c r="AE348" s="86">
        <f t="shared" ref="AE348:AE364" si="42">+SUM($AD$347:$AD$365)/$AB$365</f>
        <v>484.32967082766908</v>
      </c>
    </row>
    <row r="349" spans="1:31" s="1" customFormat="1" hidden="1" x14ac:dyDescent="0.3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43">+X349*W349*J349</f>
        <v>75.946000000000012</v>
      </c>
      <c r="Z349" s="82">
        <f t="shared" si="34"/>
        <v>21.142979995226831</v>
      </c>
      <c r="AA349" s="82" t="str">
        <f t="shared" si="35"/>
        <v>Pin Maritime_F2_Classique_GS Pineraies des plaines du Centre et du Nord Ouest_21_</v>
      </c>
      <c r="AB349" s="79">
        <f t="shared" si="41"/>
        <v>21</v>
      </c>
      <c r="AC349" s="82">
        <f t="shared" ref="AC349:AC412" si="44">+(Z349+Y349)*0.475*44/12</f>
        <v>169.09664015835344</v>
      </c>
      <c r="AD349" s="86">
        <f t="shared" si="36"/>
        <v>153.48754933013507</v>
      </c>
      <c r="AE349" s="86">
        <f t="shared" si="42"/>
        <v>484.32967082766908</v>
      </c>
    </row>
    <row r="350" spans="1:31" s="1" customFormat="1" hidden="1" x14ac:dyDescent="0.3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3"/>
        <v>49.036000000000008</v>
      </c>
      <c r="Z350" s="82">
        <f t="shared" ref="Z350:Z413" si="45">+EXP(-1.0587+0.8836*LN(Y350)+0.284)</f>
        <v>14.364521080802803</v>
      </c>
      <c r="AA350" s="82" t="str">
        <f t="shared" si="35"/>
        <v>Pin Maritime_F2_Classique_GS Pineraies des plaines du Centre et du Nord Ouest_21_</v>
      </c>
      <c r="AB350" s="79">
        <f t="shared" si="41"/>
        <v>21</v>
      </c>
      <c r="AC350" s="82">
        <f t="shared" si="44"/>
        <v>110.42257421573156</v>
      </c>
      <c r="AD350" s="86">
        <f t="shared" si="36"/>
        <v>0</v>
      </c>
      <c r="AE350" s="86">
        <f t="shared" si="42"/>
        <v>484.32967082766908</v>
      </c>
    </row>
    <row r="351" spans="1:31" s="1" customFormat="1" hidden="1" x14ac:dyDescent="0.3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43"/>
        <v>115.41400000000002</v>
      </c>
      <c r="Z351" s="82">
        <f t="shared" si="45"/>
        <v>30.602976534547519</v>
      </c>
      <c r="AA351" s="82" t="str">
        <f t="shared" si="35"/>
        <v>Pin Maritime_F2_Classique_GS Pineraies des plaines du Centre et du Nord Ouest_27_</v>
      </c>
      <c r="AB351" s="79">
        <f t="shared" si="41"/>
        <v>27</v>
      </c>
      <c r="AC351" s="82">
        <f t="shared" si="44"/>
        <v>254.31290079767027</v>
      </c>
      <c r="AD351" s="86">
        <f t="shared" si="36"/>
        <v>1094.2064250402054</v>
      </c>
      <c r="AE351" s="86">
        <f t="shared" si="42"/>
        <v>484.32967082766908</v>
      </c>
    </row>
    <row r="352" spans="1:31" s="1" customFormat="1" hidden="1" x14ac:dyDescent="0.3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3"/>
        <v>85.51400000000001</v>
      </c>
      <c r="Z352" s="82">
        <f t="shared" si="45"/>
        <v>23.480111436812177</v>
      </c>
      <c r="AA352" s="82" t="str">
        <f t="shared" si="35"/>
        <v>Pin Maritime_F2_Classique_GS Pineraies des plaines du Centre et du Nord Ouest_27_</v>
      </c>
      <c r="AB352" s="79">
        <f t="shared" si="41"/>
        <v>27</v>
      </c>
      <c r="AC352" s="82">
        <f t="shared" si="44"/>
        <v>189.83141075244791</v>
      </c>
      <c r="AD352" s="86">
        <f t="shared" si="36"/>
        <v>0</v>
      </c>
      <c r="AE352" s="86">
        <f t="shared" si="42"/>
        <v>484.32967082766908</v>
      </c>
    </row>
    <row r="353" spans="1:31" s="1" customFormat="1" hidden="1" x14ac:dyDescent="0.3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43"/>
        <v>121.90657142857145</v>
      </c>
      <c r="Z353" s="88">
        <f t="shared" si="45"/>
        <v>32.119266994659604</v>
      </c>
      <c r="AA353" s="88" t="str">
        <f t="shared" si="35"/>
        <v>Pin Maritime_F2_Classique_GS Pineraies des plaines du Centre et du Nord Ouest_30_</v>
      </c>
      <c r="AB353" s="86">
        <f t="shared" si="41"/>
        <v>30</v>
      </c>
      <c r="AC353" s="88">
        <f t="shared" si="44"/>
        <v>268.26166858712742</v>
      </c>
      <c r="AD353" s="86">
        <f t="shared" si="36"/>
        <v>687.13961900936295</v>
      </c>
      <c r="AE353" s="86">
        <f t="shared" si="42"/>
        <v>484.32967082766908</v>
      </c>
    </row>
    <row r="354" spans="1:31" s="1" customFormat="1" hidden="1" x14ac:dyDescent="0.3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3"/>
        <v>170.43000000000004</v>
      </c>
      <c r="Z354" s="82">
        <f t="shared" si="45"/>
        <v>43.186315117079396</v>
      </c>
      <c r="AA354" s="82" t="str">
        <f t="shared" si="35"/>
        <v>Pin Maritime_F2_Classique_GS Pineraies des plaines du Centre et du Nord Ouest_34_</v>
      </c>
      <c r="AB354" s="79">
        <f t="shared" si="41"/>
        <v>34</v>
      </c>
      <c r="AC354" s="82">
        <f t="shared" si="44"/>
        <v>372.04841549558</v>
      </c>
      <c r="AD354" s="86">
        <f t="shared" si="36"/>
        <v>1280.6201681654147</v>
      </c>
      <c r="AE354" s="86">
        <f t="shared" si="42"/>
        <v>484.32967082766908</v>
      </c>
    </row>
    <row r="355" spans="1:31" s="1" customFormat="1" hidden="1" x14ac:dyDescent="0.3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3"/>
        <v>124.98200000000001</v>
      </c>
      <c r="Z355" s="82">
        <f t="shared" si="45"/>
        <v>32.834203796212122</v>
      </c>
      <c r="AA355" s="82" t="str">
        <f t="shared" si="35"/>
        <v>Pin Maritime_F2_Classique_GS Pineraies des plaines du Centre et du Nord Ouest_34_</v>
      </c>
      <c r="AB355" s="79">
        <f t="shared" si="41"/>
        <v>34</v>
      </c>
      <c r="AC355" s="82">
        <f t="shared" si="44"/>
        <v>274.86322161173609</v>
      </c>
      <c r="AD355" s="86">
        <f t="shared" si="36"/>
        <v>0</v>
      </c>
      <c r="AE355" s="86">
        <f t="shared" si="42"/>
        <v>484.32967082766908</v>
      </c>
    </row>
    <row r="356" spans="1:31" s="1" customFormat="1" hidden="1" x14ac:dyDescent="0.3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3"/>
        <v>223.65200000000004</v>
      </c>
      <c r="Z356" s="82">
        <f t="shared" si="45"/>
        <v>54.907867720650223</v>
      </c>
      <c r="AA356" s="82" t="str">
        <f t="shared" si="35"/>
        <v>Pin Maritime_F2_Classique_GS Pineraies des plaines du Centre et du Nord Ouest_42_</v>
      </c>
      <c r="AB356" s="79">
        <f t="shared" si="41"/>
        <v>42</v>
      </c>
      <c r="AC356" s="82">
        <f t="shared" si="44"/>
        <v>485.15843628013255</v>
      </c>
      <c r="AD356" s="86">
        <f t="shared" si="36"/>
        <v>3040.0866315674748</v>
      </c>
      <c r="AE356" s="86">
        <f t="shared" si="42"/>
        <v>484.32967082766908</v>
      </c>
    </row>
    <row r="357" spans="1:31" s="1" customFormat="1" hidden="1" x14ac:dyDescent="0.3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3"/>
        <v>173.42000000000002</v>
      </c>
      <c r="Z357" s="82">
        <f t="shared" si="45"/>
        <v>43.855099630972404</v>
      </c>
      <c r="AA357" s="82" t="str">
        <f t="shared" si="35"/>
        <v>Pin Maritime_F2_Classique_GS Pineraies des plaines du Centre et du Nord Ouest_42_</v>
      </c>
      <c r="AB357" s="79">
        <f t="shared" si="41"/>
        <v>42</v>
      </c>
      <c r="AC357" s="82">
        <f t="shared" si="44"/>
        <v>378.42079852394363</v>
      </c>
      <c r="AD357" s="86">
        <f t="shared" si="36"/>
        <v>0</v>
      </c>
      <c r="AE357" s="86">
        <f t="shared" si="42"/>
        <v>484.32967082766908</v>
      </c>
    </row>
    <row r="358" spans="1:31" s="1" customFormat="1" hidden="1" x14ac:dyDescent="0.3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3"/>
        <v>284.64800000000002</v>
      </c>
      <c r="Z358" s="82">
        <f t="shared" si="45"/>
        <v>67.948321729376303</v>
      </c>
      <c r="AA358" s="82" t="str">
        <f t="shared" si="35"/>
        <v>Pin Maritime_F2_Classique_GS Pineraies des plaines du Centre et du Nord Ouest_52_</v>
      </c>
      <c r="AB358" s="79">
        <f t="shared" si="41"/>
        <v>52</v>
      </c>
      <c r="AC358" s="82">
        <f t="shared" si="44"/>
        <v>614.10526034533029</v>
      </c>
      <c r="AD358" s="86">
        <f t="shared" si="36"/>
        <v>4962.6302943463697</v>
      </c>
      <c r="AE358" s="86">
        <f t="shared" si="42"/>
        <v>484.32967082766908</v>
      </c>
    </row>
    <row r="359" spans="1:31" s="1" customFormat="1" hidden="1" x14ac:dyDescent="0.3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3"/>
        <v>232.02400000000003</v>
      </c>
      <c r="Z359" s="82">
        <f t="shared" si="45"/>
        <v>56.720094243161071</v>
      </c>
      <c r="AA359" s="82" t="str">
        <f t="shared" si="35"/>
        <v>Pin Maritime_F2_Classique_GS Pineraies des plaines du Centre et du Nord Ouest_52_</v>
      </c>
      <c r="AB359" s="79">
        <f t="shared" si="41"/>
        <v>52</v>
      </c>
      <c r="AC359" s="82">
        <f t="shared" si="44"/>
        <v>502.89596414017223</v>
      </c>
      <c r="AD359" s="86">
        <f t="shared" si="36"/>
        <v>0</v>
      </c>
      <c r="AE359" s="86">
        <f t="shared" si="42"/>
        <v>484.32967082766908</v>
      </c>
    </row>
    <row r="360" spans="1:31" s="1" customFormat="1" hidden="1" x14ac:dyDescent="0.3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3"/>
        <v>365.37800000000004</v>
      </c>
      <c r="Z360" s="82">
        <f t="shared" si="45"/>
        <v>84.721033379606425</v>
      </c>
      <c r="AA360" s="82" t="str">
        <f t="shared" si="35"/>
        <v>Pin Maritime_F2_Classique_GS Pineraies des plaines du Centre et du Nord Ouest_62_</v>
      </c>
      <c r="AB360" s="79">
        <f t="shared" si="41"/>
        <v>62</v>
      </c>
      <c r="AC360" s="82">
        <f t="shared" si="44"/>
        <v>783.92248313614789</v>
      </c>
      <c r="AD360" s="86">
        <f t="shared" si="36"/>
        <v>6434.0922363816007</v>
      </c>
      <c r="AE360" s="86">
        <f t="shared" si="42"/>
        <v>484.32967082766908</v>
      </c>
    </row>
    <row r="361" spans="1:31" s="1" customFormat="1" hidden="1" x14ac:dyDescent="0.3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3"/>
        <v>308.56800000000004</v>
      </c>
      <c r="Z361" s="82">
        <f t="shared" si="45"/>
        <v>72.969691037219945</v>
      </c>
      <c r="AA361" s="82" t="str">
        <f t="shared" si="35"/>
        <v>Pin Maritime_F2_Classique_GS Pineraies des plaines du Centre et du Nord Ouest_62_</v>
      </c>
      <c r="AB361" s="79">
        <f t="shared" si="41"/>
        <v>62</v>
      </c>
      <c r="AC361" s="82">
        <f t="shared" si="44"/>
        <v>664.5114785564914</v>
      </c>
      <c r="AD361" s="86">
        <f t="shared" si="36"/>
        <v>0</v>
      </c>
      <c r="AE361" s="86">
        <f t="shared" si="42"/>
        <v>484.32967082766908</v>
      </c>
    </row>
    <row r="362" spans="1:31" s="1" customFormat="1" hidden="1" x14ac:dyDescent="0.3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3"/>
        <v>427.57000000000005</v>
      </c>
      <c r="Z362" s="82">
        <f t="shared" si="45"/>
        <v>97.344193108275022</v>
      </c>
      <c r="AA362" s="82" t="str">
        <f t="shared" si="35"/>
        <v>Pin Maritime_F2_Classique_GS Pineraies des plaines du Centre et du Nord Ouest_72_</v>
      </c>
      <c r="AB362" s="79">
        <f t="shared" si="41"/>
        <v>72</v>
      </c>
      <c r="AC362" s="82">
        <f t="shared" si="44"/>
        <v>914.22555299691237</v>
      </c>
      <c r="AD362" s="86">
        <f t="shared" si="36"/>
        <v>7893.6851577670186</v>
      </c>
      <c r="AE362" s="86">
        <f t="shared" si="42"/>
        <v>484.32967082766908</v>
      </c>
    </row>
    <row r="363" spans="1:31" s="1" customFormat="1" hidden="1" x14ac:dyDescent="0.3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43"/>
        <v>371.95600000000007</v>
      </c>
      <c r="Z363" s="82">
        <f t="shared" si="45"/>
        <v>86.067346758003751</v>
      </c>
      <c r="AA363" s="82" t="str">
        <f t="shared" si="35"/>
        <v>Pin Maritime_F2_Classique_GS Pineraies des plaines du Centre et du Nord Ouest_72_</v>
      </c>
      <c r="AB363" s="79">
        <f t="shared" si="41"/>
        <v>72</v>
      </c>
      <c r="AC363" s="82">
        <f t="shared" si="44"/>
        <v>797.72399560352324</v>
      </c>
      <c r="AD363" s="86">
        <f t="shared" si="36"/>
        <v>0</v>
      </c>
      <c r="AE363" s="86">
        <f t="shared" si="42"/>
        <v>484.32967082766908</v>
      </c>
    </row>
    <row r="364" spans="1:31" s="1" customFormat="1" hidden="1" x14ac:dyDescent="0.3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43"/>
        <v>433.55000000000007</v>
      </c>
      <c r="Z364" s="82">
        <f t="shared" si="45"/>
        <v>98.546202578313242</v>
      </c>
      <c r="AA364" s="82" t="str">
        <f t="shared" si="35"/>
        <v>Pin Maritime_F2_Classique_GS Pineraies des plaines du Centre et du Nord Ouest_80_</v>
      </c>
      <c r="AB364" s="79">
        <f t="shared" si="41"/>
        <v>80</v>
      </c>
      <c r="AC364" s="82">
        <f t="shared" si="44"/>
        <v>926.73421949056228</v>
      </c>
      <c r="AD364" s="86">
        <f t="shared" si="36"/>
        <v>6897.8328603763421</v>
      </c>
      <c r="AE364" s="86">
        <f t="shared" si="42"/>
        <v>484.32967082766908</v>
      </c>
    </row>
    <row r="365" spans="1:31" s="1" customFormat="1" hidden="1" x14ac:dyDescent="0.3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43"/>
        <v>481.39000000000004</v>
      </c>
      <c r="Z365" s="337">
        <f t="shared" si="45"/>
        <v>108.09521531494514</v>
      </c>
      <c r="AA365" s="337" t="str">
        <f t="shared" si="35"/>
        <v>Pin Maritime_F2_Classique_GS Pineraies des plaines du Centre et du Nord Ouest_90_</v>
      </c>
      <c r="AB365" s="330">
        <f t="shared" si="41"/>
        <v>90</v>
      </c>
      <c r="AC365" s="337">
        <f t="shared" si="44"/>
        <v>1026.6867500068627</v>
      </c>
      <c r="AD365" s="338">
        <f t="shared" si="36"/>
        <v>9767.1048474871241</v>
      </c>
      <c r="AE365" s="338">
        <f>+SUM($AD$347:$AD$365)/$AB$365</f>
        <v>484.32967082766908</v>
      </c>
    </row>
    <row r="366" spans="1:31" s="339" customFormat="1" hidden="1" x14ac:dyDescent="0.3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>+X366*W366*J366</f>
        <v>0</v>
      </c>
      <c r="Z366" s="337" t="e">
        <f>+EXP(-1.0587+0.8836*LN(Y366)+0.284)</f>
        <v>#NUM!</v>
      </c>
      <c r="AA366" s="337" t="str">
        <f>+_xlfn.CONCAT(A366,"_",B366,"_",C366,"_",D366,"_",AB366,"_")</f>
        <v>Chêne sessile_F1_Classique_Guide chênaie atlantique_0_</v>
      </c>
      <c r="AB366" s="330">
        <f>F366</f>
        <v>0</v>
      </c>
      <c r="AC366" s="337">
        <v>0</v>
      </c>
      <c r="AD366" s="338">
        <f t="shared" si="36"/>
        <v>0</v>
      </c>
      <c r="AE366" s="338">
        <f>+SUM($AD$366:$AD$400)/$AB$400</f>
        <v>387.26639397599007</v>
      </c>
    </row>
    <row r="367" spans="1:31" s="339" customFormat="1" hidden="1" x14ac:dyDescent="0.3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43"/>
        <v>69.97120000000001</v>
      </c>
      <c r="Z367" s="337">
        <f t="shared" si="45"/>
        <v>19.666305345056259</v>
      </c>
      <c r="AA367" s="337" t="str">
        <f t="shared" ref="AA367:AA430" si="46">+_xlfn.CONCAT(A367,"_",B367,"_",C367,"_",D367,"_",AB367,"_")</f>
        <v>Chêne sessile_F1_Classique_Guide chênaie atlantique_29_</v>
      </c>
      <c r="AB367" s="330">
        <f t="shared" ref="AB367:AB430" si="47">F367</f>
        <v>29</v>
      </c>
      <c r="AC367" s="337">
        <f t="shared" si="44"/>
        <v>156.11865514263965</v>
      </c>
      <c r="AD367" s="338">
        <f t="shared" si="36"/>
        <v>2263.720499568275</v>
      </c>
      <c r="AE367" s="338">
        <f t="shared" ref="AE367:AE400" si="48">+SUM($AD$366:$AD$400)/$AB$400</f>
        <v>387.26639397599007</v>
      </c>
    </row>
    <row r="368" spans="1:31" s="339" customFormat="1" hidden="1" x14ac:dyDescent="0.3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43"/>
        <v>69.97120000000001</v>
      </c>
      <c r="Z368" s="337">
        <f t="shared" si="45"/>
        <v>19.666305345056259</v>
      </c>
      <c r="AA368" s="337" t="str">
        <f t="shared" si="46"/>
        <v>Chêne sessile_F1_Classique_Guide chênaie atlantique_29_</v>
      </c>
      <c r="AB368" s="330">
        <f t="shared" si="47"/>
        <v>29</v>
      </c>
      <c r="AC368" s="337">
        <f t="shared" si="44"/>
        <v>156.11865514263965</v>
      </c>
      <c r="AD368" s="338">
        <f t="shared" si="36"/>
        <v>0</v>
      </c>
      <c r="AE368" s="338">
        <f t="shared" si="48"/>
        <v>387.26639397599007</v>
      </c>
    </row>
    <row r="369" spans="1:31" s="339" customFormat="1" hidden="1" x14ac:dyDescent="0.3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>144/45*F369</f>
        <v>96</v>
      </c>
      <c r="W369" s="336">
        <f>+VLOOKUP(A369,infradensité!$A$2:$B$67,2,FALSE)</f>
        <v>0.57999999999999996</v>
      </c>
      <c r="X369" s="336">
        <v>1.3</v>
      </c>
      <c r="Y369" s="337">
        <f>+X369*W369*J369</f>
        <v>72.384</v>
      </c>
      <c r="Z369" s="337">
        <f>+EXP(-1.0587+0.8836*LN(Y369)+0.284)</f>
        <v>20.264329923804397</v>
      </c>
      <c r="AA369" s="337" t="str">
        <f>+_xlfn.CONCAT(A369,"_",B369,"_",C369,"_",D369,"_",AB369,"_")</f>
        <v>Chêne sessile_F1_Classique_Guide chênaie atlantique_30_</v>
      </c>
      <c r="AB369" s="330">
        <f>F369</f>
        <v>30</v>
      </c>
      <c r="AC369" s="337">
        <f>+(Z369+Y369)*0.475*44/12</f>
        <v>161.362507950626</v>
      </c>
      <c r="AD369" s="338">
        <f t="shared" si="36"/>
        <v>158.74058154663282</v>
      </c>
      <c r="AE369" s="338">
        <f t="shared" si="48"/>
        <v>387.26639397599007</v>
      </c>
    </row>
    <row r="370" spans="1:31" s="339" customFormat="1" hidden="1" x14ac:dyDescent="0.3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>144/45*F370</f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43"/>
        <v>89.273600000000002</v>
      </c>
      <c r="Z370" s="337">
        <f t="shared" si="45"/>
        <v>24.389952263746558</v>
      </c>
      <c r="AA370" s="337" t="str">
        <f t="shared" si="46"/>
        <v>Chêne sessile_F1_Classique_Guide chênaie atlantique_37_</v>
      </c>
      <c r="AB370" s="330">
        <f t="shared" si="47"/>
        <v>37</v>
      </c>
      <c r="AC370" s="337">
        <f t="shared" si="44"/>
        <v>197.96402019269192</v>
      </c>
      <c r="AD370" s="338">
        <f t="shared" si="36"/>
        <v>1257.6428485016127</v>
      </c>
      <c r="AE370" s="338">
        <f t="shared" si="48"/>
        <v>387.26639397599007</v>
      </c>
    </row>
    <row r="371" spans="1:31" s="339" customFormat="1" hidden="1" x14ac:dyDescent="0.3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>144/45*F371</f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43"/>
        <v>89.273600000000002</v>
      </c>
      <c r="Z371" s="337">
        <f t="shared" si="45"/>
        <v>24.389952263746558</v>
      </c>
      <c r="AA371" s="337" t="str">
        <f t="shared" si="46"/>
        <v>Chêne sessile_F1_Classique_Guide chênaie atlantique_37_</v>
      </c>
      <c r="AB371" s="330">
        <f t="shared" si="47"/>
        <v>37</v>
      </c>
      <c r="AC371" s="337">
        <f t="shared" si="44"/>
        <v>197.96402019269192</v>
      </c>
      <c r="AD371" s="338">
        <f t="shared" si="36"/>
        <v>0</v>
      </c>
      <c r="AE371" s="338">
        <f t="shared" si="48"/>
        <v>387.26639397599007</v>
      </c>
    </row>
    <row r="372" spans="1:31" s="339" customFormat="1" hidden="1" x14ac:dyDescent="0.3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43"/>
        <v>108.57599999999999</v>
      </c>
      <c r="Z372" s="337">
        <f t="shared" si="45"/>
        <v>28.995225061228002</v>
      </c>
      <c r="AA372" s="337" t="str">
        <f t="shared" si="46"/>
        <v>Chêne sessile_F1_Classique_Guide chênaie atlantique_45_</v>
      </c>
      <c r="AB372" s="330">
        <f t="shared" si="47"/>
        <v>45</v>
      </c>
      <c r="AC372" s="337">
        <f t="shared" si="44"/>
        <v>239.60321698163875</v>
      </c>
      <c r="AD372" s="338">
        <f t="shared" si="36"/>
        <v>1750.2689486973227</v>
      </c>
      <c r="AE372" s="338">
        <f t="shared" si="48"/>
        <v>387.26639397599007</v>
      </c>
    </row>
    <row r="373" spans="1:31" s="339" customFormat="1" hidden="1" x14ac:dyDescent="0.3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3"/>
        <v>78.415999999999997</v>
      </c>
      <c r="Z373" s="337">
        <f t="shared" si="45"/>
        <v>21.749438265868008</v>
      </c>
      <c r="AA373" s="337" t="str">
        <f t="shared" si="46"/>
        <v>Chêne sessile_F1_Classique_Guide chênaie atlantique_45_</v>
      </c>
      <c r="AB373" s="330">
        <f t="shared" si="47"/>
        <v>45</v>
      </c>
      <c r="AC373" s="337">
        <f t="shared" si="44"/>
        <v>174.45480497972014</v>
      </c>
      <c r="AD373" s="338">
        <f t="shared" si="36"/>
        <v>0</v>
      </c>
      <c r="AE373" s="338">
        <f t="shared" si="48"/>
        <v>387.26639397599007</v>
      </c>
    </row>
    <row r="374" spans="1:31" s="339" customFormat="1" hidden="1" x14ac:dyDescent="0.3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43"/>
        <v>128.934</v>
      </c>
      <c r="Z374" s="337">
        <f t="shared" si="45"/>
        <v>33.749920116221382</v>
      </c>
      <c r="AA374" s="337" t="str">
        <f t="shared" si="46"/>
        <v>Chêne sessile_F1_Classique_Guide chênaie atlantique_53_</v>
      </c>
      <c r="AB374" s="330">
        <f t="shared" si="47"/>
        <v>53</v>
      </c>
      <c r="AC374" s="337">
        <f t="shared" si="44"/>
        <v>283.34116086908551</v>
      </c>
      <c r="AD374" s="338">
        <f t="shared" si="36"/>
        <v>1831.1838633952225</v>
      </c>
      <c r="AE374" s="338">
        <f t="shared" si="48"/>
        <v>387.26639397599007</v>
      </c>
    </row>
    <row r="375" spans="1:31" s="339" customFormat="1" hidden="1" x14ac:dyDescent="0.3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43"/>
        <v>98.774000000000001</v>
      </c>
      <c r="Z375" s="337">
        <f t="shared" si="45"/>
        <v>26.669710590727203</v>
      </c>
      <c r="AA375" s="337" t="str">
        <f t="shared" si="46"/>
        <v>Chêne sessile_F1_Classique_Guide chênaie atlantique_53_</v>
      </c>
      <c r="AB375" s="330">
        <f t="shared" si="47"/>
        <v>53</v>
      </c>
      <c r="AC375" s="337">
        <f t="shared" si="44"/>
        <v>218.48112927884986</v>
      </c>
      <c r="AD375" s="338">
        <f t="shared" si="36"/>
        <v>0</v>
      </c>
      <c r="AE375" s="338">
        <f t="shared" si="48"/>
        <v>387.26639397599007</v>
      </c>
    </row>
    <row r="376" spans="1:31" s="339" customFormat="1" hidden="1" x14ac:dyDescent="0.3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43"/>
        <v>148.53800000000001</v>
      </c>
      <c r="Z376" s="337">
        <f t="shared" si="45"/>
        <v>38.246151719709118</v>
      </c>
      <c r="AA376" s="337" t="str">
        <f t="shared" si="46"/>
        <v>Chêne sessile_F1_Classique_Guide chênaie atlantique_61_</v>
      </c>
      <c r="AB376" s="330">
        <f t="shared" si="47"/>
        <v>61</v>
      </c>
      <c r="AC376" s="337">
        <f t="shared" si="44"/>
        <v>325.31573091182673</v>
      </c>
      <c r="AD376" s="338">
        <f t="shared" si="36"/>
        <v>2175.1874407627065</v>
      </c>
      <c r="AE376" s="338">
        <f t="shared" si="48"/>
        <v>387.26639397599007</v>
      </c>
    </row>
    <row r="377" spans="1:31" s="339" customFormat="1" hidden="1" x14ac:dyDescent="0.3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43"/>
        <v>116.87</v>
      </c>
      <c r="Z377" s="337">
        <f t="shared" si="45"/>
        <v>30.943859078317832</v>
      </c>
      <c r="AA377" s="337" t="str">
        <f t="shared" si="46"/>
        <v>Chêne sessile_F1_Classique_Guide chênaie atlantique_61_</v>
      </c>
      <c r="AB377" s="330">
        <f t="shared" si="47"/>
        <v>61</v>
      </c>
      <c r="AC377" s="337">
        <f t="shared" si="44"/>
        <v>257.44247122807025</v>
      </c>
      <c r="AD377" s="338">
        <f t="shared" si="36"/>
        <v>0</v>
      </c>
      <c r="AE377" s="338">
        <f t="shared" si="48"/>
        <v>387.26639397599007</v>
      </c>
    </row>
    <row r="378" spans="1:31" s="339" customFormat="1" hidden="1" x14ac:dyDescent="0.3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43"/>
        <v>164.37200000000001</v>
      </c>
      <c r="Z378" s="337">
        <f t="shared" si="45"/>
        <v>41.827079694043114</v>
      </c>
      <c r="AA378" s="337" t="str">
        <f t="shared" si="46"/>
        <v>Chêne sessile_F1_Classique_Guide chênaie atlantique_69_</v>
      </c>
      <c r="AB378" s="330">
        <f t="shared" si="47"/>
        <v>69</v>
      </c>
      <c r="AC378" s="337">
        <f t="shared" si="44"/>
        <v>359.1300638004584</v>
      </c>
      <c r="AD378" s="338">
        <f t="shared" si="36"/>
        <v>2466.2901401141144</v>
      </c>
      <c r="AE378" s="338">
        <f t="shared" si="48"/>
        <v>387.26639397599007</v>
      </c>
    </row>
    <row r="379" spans="1:31" s="339" customFormat="1" hidden="1" x14ac:dyDescent="0.3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43"/>
        <v>133.458</v>
      </c>
      <c r="Z379" s="337">
        <f t="shared" si="45"/>
        <v>34.794176665003405</v>
      </c>
      <c r="AA379" s="337" t="str">
        <f t="shared" si="46"/>
        <v>Chêne sessile_F1_Classique_Guide chênaie atlantique_69_</v>
      </c>
      <c r="AB379" s="330">
        <f t="shared" si="47"/>
        <v>69</v>
      </c>
      <c r="AC379" s="337">
        <f t="shared" si="44"/>
        <v>293.03920769154757</v>
      </c>
      <c r="AD379" s="338">
        <f t="shared" si="36"/>
        <v>0</v>
      </c>
      <c r="AE379" s="338">
        <f t="shared" si="48"/>
        <v>387.26639397599007</v>
      </c>
    </row>
    <row r="380" spans="1:31" s="339" customFormat="1" hidden="1" x14ac:dyDescent="0.3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43"/>
        <v>179.452</v>
      </c>
      <c r="Z380" s="337">
        <f t="shared" si="45"/>
        <v>45.2002446357697</v>
      </c>
      <c r="AA380" s="337" t="str">
        <f t="shared" si="46"/>
        <v>Chêne sessile_F1_Classique_Guide chênaie atlantique_77_</v>
      </c>
      <c r="AB380" s="330">
        <f t="shared" si="47"/>
        <v>77</v>
      </c>
      <c r="AC380" s="337">
        <f t="shared" si="44"/>
        <v>391.2693260739656</v>
      </c>
      <c r="AD380" s="338">
        <f t="shared" si="36"/>
        <v>2737.2341350620527</v>
      </c>
      <c r="AE380" s="338">
        <f t="shared" si="48"/>
        <v>387.26639397599007</v>
      </c>
    </row>
    <row r="381" spans="1:31" s="339" customFormat="1" hidden="1" x14ac:dyDescent="0.3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43"/>
        <v>146.27600000000001</v>
      </c>
      <c r="Z381" s="337">
        <f t="shared" si="45"/>
        <v>37.73105899165121</v>
      </c>
      <c r="AA381" s="337" t="str">
        <f t="shared" si="46"/>
        <v>Chêne sessile_F1_Classique_Guide chênaie atlantique_77_</v>
      </c>
      <c r="AB381" s="330">
        <f t="shared" si="47"/>
        <v>77</v>
      </c>
      <c r="AC381" s="337">
        <f t="shared" si="44"/>
        <v>320.47896107712586</v>
      </c>
      <c r="AD381" s="338">
        <f t="shared" si="36"/>
        <v>0</v>
      </c>
      <c r="AE381" s="338">
        <f t="shared" si="48"/>
        <v>387.26639397599007</v>
      </c>
    </row>
    <row r="382" spans="1:31" s="339" customFormat="1" hidden="1" x14ac:dyDescent="0.3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43"/>
        <v>189.25399999999999</v>
      </c>
      <c r="Z382" s="337">
        <f t="shared" si="45"/>
        <v>47.374985099497351</v>
      </c>
      <c r="AA382" s="337" t="str">
        <f t="shared" si="46"/>
        <v>Chêne sessile_F1_Classique_Guide chênaie atlantique_85_</v>
      </c>
      <c r="AB382" s="330">
        <f t="shared" si="47"/>
        <v>85</v>
      </c>
      <c r="AC382" s="337">
        <f t="shared" si="44"/>
        <v>412.12881571495791</v>
      </c>
      <c r="AD382" s="338">
        <f t="shared" si="36"/>
        <v>2930.4311071683351</v>
      </c>
      <c r="AE382" s="338">
        <f t="shared" si="48"/>
        <v>387.26639397599007</v>
      </c>
    </row>
    <row r="383" spans="1:31" s="339" customFormat="1" hidden="1" x14ac:dyDescent="0.3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43"/>
        <v>163.61799999999999</v>
      </c>
      <c r="Z383" s="337">
        <f t="shared" si="45"/>
        <v>41.657500375789056</v>
      </c>
      <c r="AA383" s="337" t="str">
        <f t="shared" si="46"/>
        <v>Chêne sessile_F1_Classique_Guide chênaie atlantique_85_</v>
      </c>
      <c r="AB383" s="330">
        <f t="shared" si="47"/>
        <v>85</v>
      </c>
      <c r="AC383" s="337">
        <f t="shared" si="44"/>
        <v>357.52149648783256</v>
      </c>
      <c r="AD383" s="338">
        <f t="shared" si="36"/>
        <v>0</v>
      </c>
      <c r="AE383" s="338">
        <f t="shared" si="48"/>
        <v>387.26639397599007</v>
      </c>
    </row>
    <row r="384" spans="1:31" s="339" customFormat="1" hidden="1" x14ac:dyDescent="0.3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43"/>
        <v>216.398</v>
      </c>
      <c r="Z384" s="337">
        <f t="shared" si="45"/>
        <v>53.331258234647343</v>
      </c>
      <c r="AA384" s="337" t="str">
        <f t="shared" si="46"/>
        <v>Chêne sessile_F1_Classique_Guide chênaie atlantique_95_</v>
      </c>
      <c r="AB384" s="330">
        <f t="shared" si="47"/>
        <v>95</v>
      </c>
      <c r="AC384" s="337">
        <f t="shared" si="44"/>
        <v>469.77845809201079</v>
      </c>
      <c r="AD384" s="338">
        <f t="shared" si="36"/>
        <v>4136.4997728992166</v>
      </c>
      <c r="AE384" s="338">
        <f t="shared" si="48"/>
        <v>387.26639397599007</v>
      </c>
    </row>
    <row r="385" spans="1:31" s="339" customFormat="1" hidden="1" x14ac:dyDescent="0.3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43"/>
        <v>192.27</v>
      </c>
      <c r="Z385" s="337">
        <f t="shared" si="45"/>
        <v>48.041470197986364</v>
      </c>
      <c r="AA385" s="337" t="str">
        <f t="shared" si="46"/>
        <v>Chêne sessile_F1_Classique_Guide chênaie atlantique_95_</v>
      </c>
      <c r="AB385" s="330">
        <f t="shared" si="47"/>
        <v>95</v>
      </c>
      <c r="AC385" s="337">
        <f t="shared" si="44"/>
        <v>418.54247726149293</v>
      </c>
      <c r="AD385" s="338">
        <f t="shared" si="36"/>
        <v>0</v>
      </c>
      <c r="AE385" s="338">
        <f t="shared" si="48"/>
        <v>387.26639397599007</v>
      </c>
    </row>
    <row r="386" spans="1:31" s="339" customFormat="1" hidden="1" x14ac:dyDescent="0.3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43"/>
        <v>243.542</v>
      </c>
      <c r="Z386" s="337">
        <f t="shared" si="45"/>
        <v>59.200958027901123</v>
      </c>
      <c r="AA386" s="337" t="str">
        <f t="shared" si="46"/>
        <v>Chêne sessile_F1_Classique_Guide chênaie atlantique_105_</v>
      </c>
      <c r="AB386" s="330">
        <f t="shared" si="47"/>
        <v>105</v>
      </c>
      <c r="AC386" s="337">
        <f t="shared" si="44"/>
        <v>527.27731856526111</v>
      </c>
      <c r="AD386" s="338">
        <f t="shared" si="36"/>
        <v>4729.0989791337697</v>
      </c>
      <c r="AE386" s="338">
        <f t="shared" si="48"/>
        <v>387.26639397599007</v>
      </c>
    </row>
    <row r="387" spans="1:31" s="339" customFormat="1" hidden="1" x14ac:dyDescent="0.3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3"/>
        <v>211.12</v>
      </c>
      <c r="Z387" s="337">
        <f t="shared" si="45"/>
        <v>52.180258057609798</v>
      </c>
      <c r="AA387" s="337" t="str">
        <f t="shared" si="46"/>
        <v>Chêne sessile_F1_Classique_Guide chênaie atlantique_105_</v>
      </c>
      <c r="AB387" s="330">
        <f t="shared" si="47"/>
        <v>105</v>
      </c>
      <c r="AC387" s="337">
        <f t="shared" si="44"/>
        <v>458.58128278367047</v>
      </c>
      <c r="AD387" s="338">
        <f t="shared" si="36"/>
        <v>0</v>
      </c>
      <c r="AE387" s="338">
        <f t="shared" si="48"/>
        <v>387.26639397599007</v>
      </c>
    </row>
    <row r="388" spans="1:31" s="339" customFormat="1" hidden="1" x14ac:dyDescent="0.3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43"/>
        <v>262.392</v>
      </c>
      <c r="Z388" s="337">
        <f t="shared" si="45"/>
        <v>63.231983614474942</v>
      </c>
      <c r="AA388" s="337" t="str">
        <f t="shared" si="46"/>
        <v>Chêne sessile_F1_Classique_Guide chênaie atlantique_115_</v>
      </c>
      <c r="AB388" s="330">
        <f t="shared" si="47"/>
        <v>115</v>
      </c>
      <c r="AC388" s="337">
        <f t="shared" si="44"/>
        <v>567.12843812854373</v>
      </c>
      <c r="AD388" s="338">
        <f t="shared" si="36"/>
        <v>5128.5486045610705</v>
      </c>
      <c r="AE388" s="338">
        <f t="shared" si="48"/>
        <v>387.26639397599007</v>
      </c>
    </row>
    <row r="389" spans="1:31" s="339" customFormat="1" hidden="1" x14ac:dyDescent="0.3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43"/>
        <v>229.97</v>
      </c>
      <c r="Z389" s="337">
        <f t="shared" si="45"/>
        <v>56.276194780495985</v>
      </c>
      <c r="AA389" s="337" t="str">
        <f t="shared" si="46"/>
        <v>Chêne sessile_F1_Classique_Guide chênaie atlantique_115_</v>
      </c>
      <c r="AB389" s="330">
        <f t="shared" si="47"/>
        <v>115</v>
      </c>
      <c r="AC389" s="337">
        <f t="shared" si="44"/>
        <v>498.54545590936385</v>
      </c>
      <c r="AD389" s="338">
        <f t="shared" si="36"/>
        <v>0</v>
      </c>
      <c r="AE389" s="338">
        <f t="shared" si="48"/>
        <v>387.26639397599007</v>
      </c>
    </row>
    <row r="390" spans="1:31" s="339" customFormat="1" hidden="1" x14ac:dyDescent="0.3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43"/>
        <v>280.488</v>
      </c>
      <c r="Z390" s="337">
        <f t="shared" si="45"/>
        <v>67.070126855467564</v>
      </c>
      <c r="AA390" s="337" t="str">
        <f t="shared" si="46"/>
        <v>Chêne sessile_F1_Classique_Guide chênaie atlantique_125_</v>
      </c>
      <c r="AB390" s="330">
        <f t="shared" si="47"/>
        <v>125</v>
      </c>
      <c r="AC390" s="337">
        <f t="shared" si="44"/>
        <v>605.33040427327262</v>
      </c>
      <c r="AD390" s="338">
        <f t="shared" si="36"/>
        <v>5519.3793009131823</v>
      </c>
      <c r="AE390" s="338">
        <f t="shared" si="48"/>
        <v>387.26639397599007</v>
      </c>
    </row>
    <row r="391" spans="1:31" s="339" customFormat="1" hidden="1" x14ac:dyDescent="0.3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43"/>
        <v>245.804</v>
      </c>
      <c r="Z391" s="337">
        <f t="shared" si="45"/>
        <v>59.686547383038381</v>
      </c>
      <c r="AA391" s="337" t="str">
        <f t="shared" si="46"/>
        <v>Chêne sessile_F1_Classique_Guide chênaie atlantique_125_</v>
      </c>
      <c r="AB391" s="330">
        <f t="shared" si="47"/>
        <v>125</v>
      </c>
      <c r="AC391" s="337">
        <f t="shared" si="44"/>
        <v>532.06270335879185</v>
      </c>
      <c r="AD391" s="338">
        <f t="shared" si="36"/>
        <v>0</v>
      </c>
      <c r="AE391" s="338">
        <f t="shared" si="48"/>
        <v>387.26639397599007</v>
      </c>
    </row>
    <row r="392" spans="1:31" s="339" customFormat="1" hidden="1" x14ac:dyDescent="0.3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43"/>
        <v>296.322</v>
      </c>
      <c r="Z392" s="337">
        <f t="shared" si="45"/>
        <v>70.404860706775452</v>
      </c>
      <c r="AA392" s="337" t="str">
        <f t="shared" si="46"/>
        <v>Chêne sessile_F1_Classique_Guide chênaie atlantique_135_</v>
      </c>
      <c r="AB392" s="330">
        <f t="shared" si="47"/>
        <v>135</v>
      </c>
      <c r="AC392" s="337">
        <f t="shared" si="44"/>
        <v>638.71594906430062</v>
      </c>
      <c r="AD392" s="338">
        <f t="shared" ref="AD392:AD455" si="49">+IF(AC392=0,0,(AC392+AC391)*(AB392-AB391)/2)</f>
        <v>5853.8932621154618</v>
      </c>
      <c r="AE392" s="338">
        <f t="shared" si="48"/>
        <v>387.26639397599007</v>
      </c>
    </row>
    <row r="393" spans="1:31" s="339" customFormat="1" hidden="1" x14ac:dyDescent="0.3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43"/>
        <v>258.62200000000001</v>
      </c>
      <c r="Z393" s="337">
        <f t="shared" si="45"/>
        <v>62.42855325803675</v>
      </c>
      <c r="AA393" s="337" t="str">
        <f t="shared" si="46"/>
        <v>Chêne sessile_F1_Classique_Guide chênaie atlantique_135_</v>
      </c>
      <c r="AB393" s="330">
        <f t="shared" si="47"/>
        <v>135</v>
      </c>
      <c r="AC393" s="337">
        <f t="shared" si="44"/>
        <v>559.16304692441395</v>
      </c>
      <c r="AD393" s="338">
        <f t="shared" si="49"/>
        <v>0</v>
      </c>
      <c r="AE393" s="338">
        <f t="shared" si="48"/>
        <v>387.26639397599007</v>
      </c>
    </row>
    <row r="394" spans="1:31" s="339" customFormat="1" hidden="1" x14ac:dyDescent="0.3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43"/>
        <v>309.89400000000001</v>
      </c>
      <c r="Z394" s="337">
        <f t="shared" si="45"/>
        <v>73.246692712267546</v>
      </c>
      <c r="AA394" s="337" t="str">
        <f t="shared" si="46"/>
        <v>Chêne sessile_F1_Classique_Guide chênaie atlantique_145_</v>
      </c>
      <c r="AB394" s="330">
        <f t="shared" si="47"/>
        <v>145</v>
      </c>
      <c r="AC394" s="337">
        <f t="shared" si="44"/>
        <v>667.30337314053259</v>
      </c>
      <c r="AD394" s="338">
        <f t="shared" si="49"/>
        <v>6132.3321003247329</v>
      </c>
      <c r="AE394" s="338">
        <f t="shared" si="48"/>
        <v>387.26639397599007</v>
      </c>
    </row>
    <row r="395" spans="1:31" s="339" customFormat="1" hidden="1" x14ac:dyDescent="0.3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43"/>
        <v>276.71800000000002</v>
      </c>
      <c r="Z395" s="337">
        <f t="shared" si="45"/>
        <v>66.272952706018444</v>
      </c>
      <c r="AA395" s="337" t="str">
        <f t="shared" si="46"/>
        <v>Chêne sessile_F1_Classique_Guide chênaie atlantique_145_</v>
      </c>
      <c r="AB395" s="330">
        <f t="shared" si="47"/>
        <v>145</v>
      </c>
      <c r="AC395" s="337">
        <f t="shared" si="44"/>
        <v>597.3759092963154</v>
      </c>
      <c r="AD395" s="338">
        <f t="shared" si="49"/>
        <v>0</v>
      </c>
      <c r="AE395" s="338">
        <f t="shared" si="48"/>
        <v>387.26639397599007</v>
      </c>
    </row>
    <row r="396" spans="1:31" s="339" customFormat="1" hidden="1" x14ac:dyDescent="0.3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43"/>
        <v>327.99</v>
      </c>
      <c r="Z396" s="337">
        <f t="shared" si="45"/>
        <v>77.013434829027545</v>
      </c>
      <c r="AA396" s="337" t="str">
        <f t="shared" si="46"/>
        <v>Chêne sessile_F1_Classique_Guide chênaie atlantique_155_</v>
      </c>
      <c r="AB396" s="330">
        <f t="shared" si="47"/>
        <v>155</v>
      </c>
      <c r="AC396" s="337">
        <f t="shared" si="44"/>
        <v>705.38098232722302</v>
      </c>
      <c r="AD396" s="338">
        <f t="shared" si="49"/>
        <v>6513.7844581176923</v>
      </c>
      <c r="AE396" s="338">
        <f t="shared" si="48"/>
        <v>387.26639397599007</v>
      </c>
    </row>
    <row r="397" spans="1:31" s="339" customFormat="1" hidden="1" x14ac:dyDescent="0.3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43"/>
        <v>289.536</v>
      </c>
      <c r="Z397" s="337">
        <f t="shared" si="45"/>
        <v>68.97829509904436</v>
      </c>
      <c r="AA397" s="337" t="str">
        <f t="shared" si="46"/>
        <v>Chêne sessile_F1_Classique_Guide chênaie atlantique_155_</v>
      </c>
      <c r="AB397" s="330">
        <f t="shared" si="47"/>
        <v>155</v>
      </c>
      <c r="AC397" s="337">
        <f t="shared" si="44"/>
        <v>624.41239729750225</v>
      </c>
      <c r="AD397" s="338">
        <f t="shared" si="49"/>
        <v>0</v>
      </c>
      <c r="AE397" s="338">
        <f t="shared" si="48"/>
        <v>387.26639397599007</v>
      </c>
    </row>
    <row r="398" spans="1:31" s="339" customFormat="1" hidden="1" x14ac:dyDescent="0.3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43"/>
        <v>340.80799999999999</v>
      </c>
      <c r="Z398" s="337">
        <f t="shared" si="45"/>
        <v>79.66686126863695</v>
      </c>
      <c r="AA398" s="337" t="str">
        <f t="shared" si="46"/>
        <v>Chêne sessile_F1_Classique_Guide chênaie atlantique_165_</v>
      </c>
      <c r="AB398" s="330">
        <f t="shared" si="47"/>
        <v>165</v>
      </c>
      <c r="AC398" s="337">
        <f t="shared" si="44"/>
        <v>732.32705004287584</v>
      </c>
      <c r="AD398" s="338">
        <f t="shared" si="49"/>
        <v>6783.6972367018907</v>
      </c>
      <c r="AE398" s="338">
        <f t="shared" si="48"/>
        <v>387.26639397599007</v>
      </c>
    </row>
    <row r="399" spans="1:31" s="339" customFormat="1" hidden="1" x14ac:dyDescent="0.3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43"/>
        <v>306.87799999999999</v>
      </c>
      <c r="Z399" s="337">
        <f t="shared" si="45"/>
        <v>72.616448717142134</v>
      </c>
      <c r="AA399" s="337" t="str">
        <f t="shared" si="46"/>
        <v>Chêne sessile_F1_Classique_Guide chênaie atlantique_165_</v>
      </c>
      <c r="AB399" s="330">
        <f t="shared" si="47"/>
        <v>165</v>
      </c>
      <c r="AC399" s="337">
        <f t="shared" si="44"/>
        <v>660.95283151568913</v>
      </c>
      <c r="AD399" s="338">
        <f t="shared" si="49"/>
        <v>0</v>
      </c>
      <c r="AE399" s="338">
        <f t="shared" si="48"/>
        <v>387.26639397599007</v>
      </c>
    </row>
    <row r="400" spans="1:31" s="339" customFormat="1" hidden="1" x14ac:dyDescent="0.3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43"/>
        <v>337.79200000000003</v>
      </c>
      <c r="Z400" s="337">
        <f t="shared" si="45"/>
        <v>79.043586804777973</v>
      </c>
      <c r="AA400" s="337" t="str">
        <f t="shared" si="46"/>
        <v>Chêne sessile_F1_Classique_Guide chênaie atlantique_170_</v>
      </c>
      <c r="AB400" s="330">
        <f t="shared" si="47"/>
        <v>170</v>
      </c>
      <c r="AC400" s="337">
        <f t="shared" si="44"/>
        <v>725.98864701832156</v>
      </c>
      <c r="AD400" s="338">
        <f t="shared" si="49"/>
        <v>3467.3536963350266</v>
      </c>
      <c r="AE400" s="338">
        <f t="shared" si="48"/>
        <v>387.26639397599007</v>
      </c>
    </row>
    <row r="401" spans="1:31" s="342" customFormat="1" hidden="1" x14ac:dyDescent="0.3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43"/>
        <v>0</v>
      </c>
      <c r="Z401" s="337" t="e">
        <f t="shared" si="45"/>
        <v>#NUM!</v>
      </c>
      <c r="AA401" s="343" t="str">
        <f t="shared" si="46"/>
        <v>Chêne sessile_F2_Classique_Guide chênaie atlantique_0_</v>
      </c>
      <c r="AB401" s="344">
        <f t="shared" si="47"/>
        <v>0</v>
      </c>
      <c r="AC401" s="337">
        <v>0</v>
      </c>
      <c r="AD401" s="338">
        <f t="shared" si="49"/>
        <v>0</v>
      </c>
      <c r="AE401" s="345">
        <f>+SUM($AD$401:$AD$433)/$AB$433</f>
        <v>322.9899998590148</v>
      </c>
    </row>
    <row r="402" spans="1:31" s="342" customFormat="1" hidden="1" x14ac:dyDescent="0.3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43"/>
        <v>55.245000000000005</v>
      </c>
      <c r="Z402" s="337">
        <f t="shared" si="45"/>
        <v>15.960340049529075</v>
      </c>
      <c r="AA402" s="343" t="str">
        <f t="shared" si="46"/>
        <v>Chêne sessile_F2_Classique_Guide chênaie atlantique_30_</v>
      </c>
      <c r="AB402" s="344">
        <f t="shared" si="47"/>
        <v>30</v>
      </c>
      <c r="AC402" s="337">
        <f t="shared" si="44"/>
        <v>124.01596725292983</v>
      </c>
      <c r="AD402" s="338">
        <f t="shared" si="49"/>
        <v>1860.2395087939474</v>
      </c>
      <c r="AE402" s="345">
        <f t="shared" ref="AE402:AE433" si="50">+SUM($AD$401:$AD$433)/$AB$433</f>
        <v>322.9899998590148</v>
      </c>
    </row>
    <row r="403" spans="1:31" s="329" customFormat="1" hidden="1" x14ac:dyDescent="0.3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43"/>
        <v>66.294000000000011</v>
      </c>
      <c r="Z403" s="337">
        <f t="shared" si="45"/>
        <v>18.750233876262516</v>
      </c>
      <c r="AA403" s="343" t="str">
        <f t="shared" si="46"/>
        <v>Chêne sessile_F2_Classique_Guide chênaie atlantique_36_</v>
      </c>
      <c r="AB403" s="344">
        <f t="shared" si="47"/>
        <v>36</v>
      </c>
      <c r="AC403" s="337">
        <f t="shared" si="44"/>
        <v>148.11870733449055</v>
      </c>
      <c r="AD403" s="338">
        <f t="shared" si="49"/>
        <v>816.40402376226109</v>
      </c>
      <c r="AE403" s="345">
        <f t="shared" si="50"/>
        <v>322.9899998590148</v>
      </c>
    </row>
    <row r="404" spans="1:31" s="329" customFormat="1" hidden="1" x14ac:dyDescent="0.3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43"/>
        <v>66.294000000000011</v>
      </c>
      <c r="Z404" s="337">
        <f t="shared" si="45"/>
        <v>18.750233876262516</v>
      </c>
      <c r="AA404" s="343" t="str">
        <f t="shared" si="46"/>
        <v>Chêne sessile_F2_Classique_Guide chênaie atlantique_36_</v>
      </c>
      <c r="AB404" s="344">
        <f t="shared" si="47"/>
        <v>36</v>
      </c>
      <c r="AC404" s="337">
        <f t="shared" si="44"/>
        <v>148.11870733449055</v>
      </c>
      <c r="AD404" s="338">
        <f t="shared" si="49"/>
        <v>0</v>
      </c>
      <c r="AE404" s="345">
        <f t="shared" si="50"/>
        <v>322.9899998590148</v>
      </c>
    </row>
    <row r="405" spans="1:31" s="329" customFormat="1" hidden="1" x14ac:dyDescent="0.3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>+($J$407/$F$407)*F405</f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43"/>
        <v>81.02600000000001</v>
      </c>
      <c r="Z405" s="337">
        <f t="shared" si="45"/>
        <v>22.387860102762506</v>
      </c>
      <c r="AA405" s="343" t="str">
        <f t="shared" si="46"/>
        <v>Chêne sessile_F2_Classique_Guide chênaie atlantique_44_</v>
      </c>
      <c r="AB405" s="344">
        <f t="shared" si="47"/>
        <v>44</v>
      </c>
      <c r="AC405" s="337">
        <f t="shared" si="44"/>
        <v>180.11247301231137</v>
      </c>
      <c r="AD405" s="338">
        <f t="shared" si="49"/>
        <v>1312.9247213872077</v>
      </c>
      <c r="AE405" s="345">
        <f t="shared" si="50"/>
        <v>322.9899998590148</v>
      </c>
    </row>
    <row r="406" spans="1:31" s="329" customFormat="1" hidden="1" x14ac:dyDescent="0.3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>+($J$407/$F$407)*F406</f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43"/>
        <v>81.02600000000001</v>
      </c>
      <c r="Z406" s="337">
        <f t="shared" si="45"/>
        <v>22.387860102762506</v>
      </c>
      <c r="AA406" s="343" t="str">
        <f t="shared" si="46"/>
        <v>Chêne sessile_F2_Classique_Guide chênaie atlantique_44_</v>
      </c>
      <c r="AB406" s="344">
        <f t="shared" si="47"/>
        <v>44</v>
      </c>
      <c r="AC406" s="337">
        <f t="shared" si="44"/>
        <v>180.11247301231137</v>
      </c>
      <c r="AD406" s="338">
        <f t="shared" si="49"/>
        <v>0</v>
      </c>
      <c r="AE406" s="345">
        <f t="shared" si="50"/>
        <v>322.9899998590148</v>
      </c>
    </row>
    <row r="407" spans="1:31" s="329" customFormat="1" hidden="1" x14ac:dyDescent="0.3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43"/>
        <v>95.757999999999996</v>
      </c>
      <c r="Z407" s="337">
        <f t="shared" si="45"/>
        <v>25.948864241262225</v>
      </c>
      <c r="AA407" s="343" t="str">
        <f t="shared" si="46"/>
        <v>Chêne sessile_F2_Classique_Guide chênaie atlantique_52_</v>
      </c>
      <c r="AB407" s="344">
        <f t="shared" si="47"/>
        <v>52</v>
      </c>
      <c r="AC407" s="337">
        <f t="shared" si="44"/>
        <v>211.9727885535317</v>
      </c>
      <c r="AD407" s="338">
        <f t="shared" si="49"/>
        <v>1568.3410462633724</v>
      </c>
      <c r="AE407" s="345">
        <f t="shared" si="50"/>
        <v>322.9899998590148</v>
      </c>
    </row>
    <row r="408" spans="1:31" s="329" customFormat="1" hidden="1" x14ac:dyDescent="0.3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43"/>
        <v>73.891999999999996</v>
      </c>
      <c r="Z408" s="337">
        <f t="shared" si="45"/>
        <v>20.636913630302118</v>
      </c>
      <c r="AA408" s="343" t="str">
        <f t="shared" si="46"/>
        <v>Chêne sessile_F2_Classique_Guide chênaie atlantique_52_</v>
      </c>
      <c r="AB408" s="344">
        <f t="shared" si="47"/>
        <v>52</v>
      </c>
      <c r="AC408" s="337">
        <f t="shared" si="44"/>
        <v>164.6378579061095</v>
      </c>
      <c r="AD408" s="338">
        <f t="shared" si="49"/>
        <v>0</v>
      </c>
      <c r="AE408" s="345">
        <f t="shared" si="50"/>
        <v>322.9899998590148</v>
      </c>
    </row>
    <row r="409" spans="1:31" s="329" customFormat="1" hidden="1" x14ac:dyDescent="0.3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43"/>
        <v>110.83799999999999</v>
      </c>
      <c r="Z409" s="337">
        <f t="shared" si="45"/>
        <v>29.528336615603067</v>
      </c>
      <c r="AA409" s="343" t="str">
        <f t="shared" si="46"/>
        <v>Chêne sessile_F2_Classique_Guide chênaie atlantique_60_</v>
      </c>
      <c r="AB409" s="344">
        <f t="shared" si="47"/>
        <v>60</v>
      </c>
      <c r="AC409" s="337">
        <f t="shared" si="44"/>
        <v>244.4713696055087</v>
      </c>
      <c r="AD409" s="338">
        <f t="shared" si="49"/>
        <v>1636.4369100464728</v>
      </c>
      <c r="AE409" s="345">
        <f t="shared" si="50"/>
        <v>322.9899998590148</v>
      </c>
    </row>
    <row r="410" spans="1:31" s="329" customFormat="1" hidden="1" x14ac:dyDescent="0.3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51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43"/>
        <v>88.218000000000004</v>
      </c>
      <c r="Z410" s="337">
        <f t="shared" si="45"/>
        <v>24.134950560421586</v>
      </c>
      <c r="AA410" s="343" t="str">
        <f t="shared" si="46"/>
        <v>Chêne sessile_F2_Classique_Guide chênaie atlantique_60_</v>
      </c>
      <c r="AB410" s="344">
        <f t="shared" si="47"/>
        <v>60</v>
      </c>
      <c r="AC410" s="337">
        <f t="shared" si="44"/>
        <v>195.68138889273428</v>
      </c>
      <c r="AD410" s="338">
        <f t="shared" si="49"/>
        <v>0</v>
      </c>
      <c r="AE410" s="345">
        <f t="shared" si="50"/>
        <v>322.9899998590148</v>
      </c>
    </row>
    <row r="411" spans="1:31" s="329" customFormat="1" hidden="1" x14ac:dyDescent="0.3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43"/>
        <v>124.41</v>
      </c>
      <c r="Z411" s="337">
        <f t="shared" si="45"/>
        <v>32.701388952140334</v>
      </c>
      <c r="AA411" s="343" t="str">
        <f t="shared" si="46"/>
        <v>Chêne sessile_F2_Classique_Guide chênaie atlantique_68_</v>
      </c>
      <c r="AB411" s="344">
        <f t="shared" si="47"/>
        <v>68</v>
      </c>
      <c r="AC411" s="337">
        <f t="shared" si="44"/>
        <v>273.63566909164439</v>
      </c>
      <c r="AD411" s="338">
        <f t="shared" si="49"/>
        <v>1877.2682319375147</v>
      </c>
      <c r="AE411" s="345">
        <f t="shared" si="50"/>
        <v>322.9899998590148</v>
      </c>
    </row>
    <row r="412" spans="1:31" s="329" customFormat="1" hidden="1" x14ac:dyDescent="0.3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51"/>
        <v>30</v>
      </c>
      <c r="W412" s="336">
        <f>+VLOOKUP(A412,infradensité!$A$2:$B$67,2,FALSE)</f>
        <v>0.57999999999999996</v>
      </c>
      <c r="X412" s="336">
        <v>1.3</v>
      </c>
      <c r="Y412" s="337">
        <f t="shared" si="43"/>
        <v>101.79</v>
      </c>
      <c r="Z412" s="337">
        <f t="shared" si="45"/>
        <v>27.38799903683508</v>
      </c>
      <c r="AA412" s="343" t="str">
        <f t="shared" si="46"/>
        <v>Chêne sessile_F2_Classique_Guide chênaie atlantique_68_</v>
      </c>
      <c r="AB412" s="344">
        <f t="shared" si="47"/>
        <v>68</v>
      </c>
      <c r="AC412" s="337">
        <f t="shared" si="44"/>
        <v>224.98501498915439</v>
      </c>
      <c r="AD412" s="338">
        <f t="shared" si="49"/>
        <v>0</v>
      </c>
      <c r="AE412" s="345">
        <f t="shared" si="50"/>
        <v>322.9899998590148</v>
      </c>
    </row>
    <row r="413" spans="1:31" s="329" customFormat="1" hidden="1" x14ac:dyDescent="0.3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52">+X413*W413*J413</f>
        <v>146.27600000000001</v>
      </c>
      <c r="Z413" s="337">
        <f t="shared" si="45"/>
        <v>37.73105899165121</v>
      </c>
      <c r="AA413" s="343" t="str">
        <f t="shared" si="46"/>
        <v>Chêne sessile_F2_Classique_Guide chênaie atlantique_78_</v>
      </c>
      <c r="AB413" s="344">
        <f t="shared" si="47"/>
        <v>78</v>
      </c>
      <c r="AC413" s="337">
        <f t="shared" ref="AC413:AC476" si="53">+(Z413+Y413)*0.475*44/12</f>
        <v>320.47896107712586</v>
      </c>
      <c r="AD413" s="338">
        <f t="shared" si="49"/>
        <v>2727.3198803314012</v>
      </c>
      <c r="AE413" s="345">
        <f t="shared" si="50"/>
        <v>322.9899998590148</v>
      </c>
    </row>
    <row r="414" spans="1:31" s="329" customFormat="1" hidden="1" x14ac:dyDescent="0.3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51"/>
        <v>32</v>
      </c>
      <c r="W414" s="336">
        <f>+VLOOKUP(A414,infradensité!$A$2:$B$67,2,FALSE)</f>
        <v>0.57999999999999996</v>
      </c>
      <c r="X414" s="336">
        <v>1.3</v>
      </c>
      <c r="Y414" s="337">
        <f t="shared" si="52"/>
        <v>122.148</v>
      </c>
      <c r="Z414" s="337">
        <f t="shared" ref="Z414:Z477" si="54">+EXP(-1.0587+0.8836*LN(Y414)+0.284)</f>
        <v>32.175466547071615</v>
      </c>
      <c r="AA414" s="343" t="str">
        <f t="shared" si="46"/>
        <v>Chêne sessile_F2_Classique_Guide chênaie atlantique_78_</v>
      </c>
      <c r="AB414" s="344">
        <f t="shared" si="47"/>
        <v>78</v>
      </c>
      <c r="AC414" s="337">
        <f t="shared" si="53"/>
        <v>268.78003756948306</v>
      </c>
      <c r="AD414" s="338">
        <f t="shared" si="49"/>
        <v>0</v>
      </c>
      <c r="AE414" s="345">
        <f t="shared" si="50"/>
        <v>322.9899998590148</v>
      </c>
    </row>
    <row r="415" spans="1:31" s="329" customFormat="1" hidden="1" x14ac:dyDescent="0.3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52"/>
        <v>165.126</v>
      </c>
      <c r="Z415" s="337">
        <f t="shared" si="54"/>
        <v>41.996568490108949</v>
      </c>
      <c r="AA415" s="343" t="str">
        <f t="shared" si="46"/>
        <v>Chêne sessile_F2_Classique_Guide chênaie atlantique_88_</v>
      </c>
      <c r="AB415" s="344">
        <f t="shared" si="47"/>
        <v>88</v>
      </c>
      <c r="AC415" s="337">
        <f t="shared" si="53"/>
        <v>360.73847345360645</v>
      </c>
      <c r="AD415" s="338">
        <f t="shared" si="49"/>
        <v>3147.5925551154478</v>
      </c>
      <c r="AE415" s="345">
        <f t="shared" si="50"/>
        <v>322.9899998590148</v>
      </c>
    </row>
    <row r="416" spans="1:31" s="329" customFormat="1" hidden="1" x14ac:dyDescent="0.3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51"/>
        <v>35</v>
      </c>
      <c r="W416" s="336">
        <f>+VLOOKUP(A416,infradensité!$A$2:$B$67,2,FALSE)</f>
        <v>0.57999999999999996</v>
      </c>
      <c r="X416" s="336">
        <v>1.3</v>
      </c>
      <c r="Y416" s="337">
        <f t="shared" si="52"/>
        <v>138.73599999999999</v>
      </c>
      <c r="Z416" s="337">
        <f t="shared" si="54"/>
        <v>36.007288175538044</v>
      </c>
      <c r="AA416" s="343" t="str">
        <f t="shared" si="46"/>
        <v>Chêne sessile_F2_Classique_Guide chênaie atlantique_88_</v>
      </c>
      <c r="AB416" s="344">
        <f t="shared" si="47"/>
        <v>88</v>
      </c>
      <c r="AC416" s="337">
        <f t="shared" si="53"/>
        <v>304.34456023906205</v>
      </c>
      <c r="AD416" s="338">
        <f t="shared" si="49"/>
        <v>0</v>
      </c>
      <c r="AE416" s="345">
        <f t="shared" si="50"/>
        <v>322.9899998590148</v>
      </c>
    </row>
    <row r="417" spans="1:31" s="329" customFormat="1" hidden="1" x14ac:dyDescent="0.3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52"/>
        <v>181.714</v>
      </c>
      <c r="Z417" s="337">
        <f t="shared" si="54"/>
        <v>45.703309000661321</v>
      </c>
      <c r="AA417" s="343" t="str">
        <f t="shared" si="46"/>
        <v>Chêne sessile_F2_Classique_Guide chênaie atlantique_98_</v>
      </c>
      <c r="AB417" s="344">
        <f t="shared" si="47"/>
        <v>98</v>
      </c>
      <c r="AC417" s="337">
        <f t="shared" si="53"/>
        <v>396.08514650948513</v>
      </c>
      <c r="AD417" s="338">
        <f t="shared" si="49"/>
        <v>3502.1485337427362</v>
      </c>
      <c r="AE417" s="345">
        <f t="shared" si="50"/>
        <v>322.9899998590148</v>
      </c>
    </row>
    <row r="418" spans="1:31" s="329" customFormat="1" hidden="1" x14ac:dyDescent="0.3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51"/>
        <v>34</v>
      </c>
      <c r="W418" s="336">
        <f>+VLOOKUP(A418,infradensité!$A$2:$B$67,2,FALSE)</f>
        <v>0.57999999999999996</v>
      </c>
      <c r="X418" s="336">
        <v>1.3</v>
      </c>
      <c r="Y418" s="337">
        <f t="shared" si="52"/>
        <v>156.078</v>
      </c>
      <c r="Z418" s="337">
        <f t="shared" si="54"/>
        <v>39.956623674978466</v>
      </c>
      <c r="AA418" s="343" t="str">
        <f t="shared" si="46"/>
        <v>Chêne sessile_F2_Classique_Guide chênaie atlantique_98_</v>
      </c>
      <c r="AB418" s="344">
        <f t="shared" si="47"/>
        <v>98</v>
      </c>
      <c r="AC418" s="337">
        <f t="shared" si="53"/>
        <v>341.42696956725416</v>
      </c>
      <c r="AD418" s="338">
        <f t="shared" si="49"/>
        <v>0</v>
      </c>
      <c r="AE418" s="345">
        <f t="shared" si="50"/>
        <v>322.9899998590148</v>
      </c>
    </row>
    <row r="419" spans="1:31" s="329" customFormat="1" hidden="1" x14ac:dyDescent="0.3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52"/>
        <v>198.30199999999999</v>
      </c>
      <c r="Z419" s="337">
        <f t="shared" si="54"/>
        <v>49.370813744014384</v>
      </c>
      <c r="AA419" s="343" t="str">
        <f t="shared" si="46"/>
        <v>Chêne sessile_F2_Classique_Guide chênaie atlantique_108_</v>
      </c>
      <c r="AB419" s="344">
        <f t="shared" si="47"/>
        <v>108</v>
      </c>
      <c r="AC419" s="337">
        <f t="shared" si="53"/>
        <v>431.36348393749171</v>
      </c>
      <c r="AD419" s="338">
        <f t="shared" si="49"/>
        <v>3863.9522675237295</v>
      </c>
      <c r="AE419" s="345">
        <f t="shared" si="50"/>
        <v>322.9899998590148</v>
      </c>
    </row>
    <row r="420" spans="1:31" s="329" customFormat="1" hidden="1" x14ac:dyDescent="0.3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51"/>
        <v>38</v>
      </c>
      <c r="W420" s="336">
        <f>+VLOOKUP(A420,infradensité!$A$2:$B$67,2,FALSE)</f>
        <v>0.57999999999999996</v>
      </c>
      <c r="X420" s="336">
        <v>1.3</v>
      </c>
      <c r="Y420" s="337">
        <f t="shared" si="52"/>
        <v>169.65</v>
      </c>
      <c r="Z420" s="337">
        <f t="shared" si="54"/>
        <v>43.01162582831487</v>
      </c>
      <c r="AA420" s="343" t="str">
        <f t="shared" si="46"/>
        <v>Chêne sessile_F2_Classique_Guide chênaie atlantique_108_</v>
      </c>
      <c r="AB420" s="344">
        <f t="shared" si="47"/>
        <v>108</v>
      </c>
      <c r="AC420" s="337">
        <f t="shared" si="53"/>
        <v>370.38566498431504</v>
      </c>
      <c r="AD420" s="338">
        <f t="shared" si="49"/>
        <v>0</v>
      </c>
      <c r="AE420" s="345">
        <f t="shared" si="50"/>
        <v>322.9899998590148</v>
      </c>
    </row>
    <row r="421" spans="1:31" s="329" customFormat="1" hidden="1" x14ac:dyDescent="0.3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52"/>
        <v>211.874</v>
      </c>
      <c r="Z421" s="337">
        <f t="shared" si="54"/>
        <v>52.344889861796688</v>
      </c>
      <c r="AA421" s="343" t="str">
        <f t="shared" si="46"/>
        <v>Chêne sessile_F2_Classique_Guide chênaie atlantique_118_</v>
      </c>
      <c r="AB421" s="344">
        <f t="shared" si="47"/>
        <v>118</v>
      </c>
      <c r="AC421" s="337">
        <f t="shared" si="53"/>
        <v>460.18123317596252</v>
      </c>
      <c r="AD421" s="338">
        <f t="shared" si="49"/>
        <v>4152.8344908013878</v>
      </c>
      <c r="AE421" s="345">
        <f t="shared" si="50"/>
        <v>322.9899998590148</v>
      </c>
    </row>
    <row r="422" spans="1:31" s="329" customFormat="1" hidden="1" x14ac:dyDescent="0.3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51"/>
        <v>40</v>
      </c>
      <c r="W422" s="336">
        <f>+VLOOKUP(A422,infradensité!$A$2:$B$67,2,FALSE)</f>
        <v>0.57999999999999996</v>
      </c>
      <c r="X422" s="336">
        <v>1.3</v>
      </c>
      <c r="Y422" s="337">
        <f t="shared" si="52"/>
        <v>181.714</v>
      </c>
      <c r="Z422" s="337">
        <f t="shared" si="54"/>
        <v>45.703309000661321</v>
      </c>
      <c r="AA422" s="343" t="str">
        <f t="shared" si="46"/>
        <v>Chêne sessile_F2_Classique_Guide chênaie atlantique_118_</v>
      </c>
      <c r="AB422" s="344">
        <f t="shared" si="47"/>
        <v>118</v>
      </c>
      <c r="AC422" s="337">
        <f t="shared" si="53"/>
        <v>396.08514650948513</v>
      </c>
      <c r="AD422" s="338">
        <f t="shared" si="49"/>
        <v>0</v>
      </c>
      <c r="AE422" s="345">
        <f t="shared" si="50"/>
        <v>322.9899998590148</v>
      </c>
    </row>
    <row r="423" spans="1:31" s="329" customFormat="1" hidden="1" x14ac:dyDescent="0.3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52"/>
        <v>223.93799999999999</v>
      </c>
      <c r="Z423" s="337">
        <f t="shared" si="54"/>
        <v>54.969904783066404</v>
      </c>
      <c r="AA423" s="343" t="str">
        <f t="shared" si="46"/>
        <v>Chêne sessile_F2_Classique_Guide chênaie atlantique_128_</v>
      </c>
      <c r="AB423" s="344">
        <f t="shared" si="47"/>
        <v>128</v>
      </c>
      <c r="AC423" s="337">
        <f t="shared" si="53"/>
        <v>485.76460083050716</v>
      </c>
      <c r="AD423" s="338">
        <f t="shared" si="49"/>
        <v>4409.2487366999612</v>
      </c>
      <c r="AE423" s="345">
        <f t="shared" si="50"/>
        <v>322.9899998590148</v>
      </c>
    </row>
    <row r="424" spans="1:31" s="329" customFormat="1" hidden="1" x14ac:dyDescent="0.3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51"/>
        <v>39</v>
      </c>
      <c r="W424" s="336">
        <f>+VLOOKUP(A424,infradensité!$A$2:$B$67,2,FALSE)</f>
        <v>0.57999999999999996</v>
      </c>
      <c r="X424" s="336">
        <v>1.3</v>
      </c>
      <c r="Y424" s="337">
        <f t="shared" si="52"/>
        <v>194.53200000000001</v>
      </c>
      <c r="Z424" s="337">
        <f t="shared" si="54"/>
        <v>48.540534952652621</v>
      </c>
      <c r="AA424" s="343" t="str">
        <f t="shared" si="46"/>
        <v>Chêne sessile_F2_Classique_Guide chênaie atlantique_128_</v>
      </c>
      <c r="AB424" s="344">
        <f t="shared" si="47"/>
        <v>128</v>
      </c>
      <c r="AC424" s="337">
        <f t="shared" si="53"/>
        <v>423.35133170920335</v>
      </c>
      <c r="AD424" s="338">
        <f t="shared" si="49"/>
        <v>0</v>
      </c>
      <c r="AE424" s="345">
        <f t="shared" si="50"/>
        <v>322.9899998590148</v>
      </c>
    </row>
    <row r="425" spans="1:31" s="329" customFormat="1" hidden="1" x14ac:dyDescent="0.3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52"/>
        <v>237.51</v>
      </c>
      <c r="Z425" s="337">
        <f t="shared" si="54"/>
        <v>57.9034701060217</v>
      </c>
      <c r="AA425" s="343" t="str">
        <f t="shared" si="46"/>
        <v>Chêne sessile_F2_Classique_Guide chênaie atlantique_138_</v>
      </c>
      <c r="AB425" s="344">
        <f t="shared" si="47"/>
        <v>138</v>
      </c>
      <c r="AC425" s="337">
        <f t="shared" si="53"/>
        <v>514.5117937679878</v>
      </c>
      <c r="AD425" s="338">
        <f t="shared" si="49"/>
        <v>4689.3156273859558</v>
      </c>
      <c r="AE425" s="345">
        <f t="shared" si="50"/>
        <v>322.9899998590148</v>
      </c>
    </row>
    <row r="426" spans="1:31" s="329" customFormat="1" hidden="1" x14ac:dyDescent="0.3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51"/>
        <v>39</v>
      </c>
      <c r="W426" s="336">
        <f>+VLOOKUP(A426,infradensité!$A$2:$B$67,2,FALSE)</f>
        <v>0.57999999999999996</v>
      </c>
      <c r="X426" s="336">
        <v>1.3</v>
      </c>
      <c r="Y426" s="337">
        <f t="shared" si="52"/>
        <v>208.10400000000001</v>
      </c>
      <c r="Z426" s="337">
        <f t="shared" si="54"/>
        <v>51.52104354893045</v>
      </c>
      <c r="AA426" s="343" t="str">
        <f t="shared" si="46"/>
        <v>Chêne sessile_F2_Classique_Guide chênaie atlantique_138_</v>
      </c>
      <c r="AB426" s="344">
        <f t="shared" si="47"/>
        <v>138</v>
      </c>
      <c r="AC426" s="337">
        <f t="shared" si="53"/>
        <v>452.18028418105388</v>
      </c>
      <c r="AD426" s="338">
        <f t="shared" si="49"/>
        <v>0</v>
      </c>
      <c r="AE426" s="345">
        <f t="shared" si="50"/>
        <v>322.9899998590148</v>
      </c>
    </row>
    <row r="427" spans="1:31" s="329" customFormat="1" hidden="1" x14ac:dyDescent="0.3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52"/>
        <v>251.08199999999999</v>
      </c>
      <c r="Z427" s="337">
        <f t="shared" si="54"/>
        <v>60.817576600008699</v>
      </c>
      <c r="AA427" s="343" t="str">
        <f t="shared" si="46"/>
        <v>Chêne sessile_F2_Classique_Guide chênaie atlantique_148_</v>
      </c>
      <c r="AB427" s="344">
        <f t="shared" si="47"/>
        <v>148</v>
      </c>
      <c r="AC427" s="337">
        <f t="shared" si="53"/>
        <v>543.22509591168171</v>
      </c>
      <c r="AD427" s="338">
        <f t="shared" si="49"/>
        <v>4977.0269004636784</v>
      </c>
      <c r="AE427" s="345">
        <f t="shared" si="50"/>
        <v>322.9899998590148</v>
      </c>
    </row>
    <row r="428" spans="1:31" s="329" customFormat="1" hidden="1" x14ac:dyDescent="0.3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51"/>
        <v>40</v>
      </c>
      <c r="W428" s="336">
        <f>+VLOOKUP(A428,infradensité!$A$2:$B$67,2,FALSE)</f>
        <v>0.57999999999999996</v>
      </c>
      <c r="X428" s="336">
        <v>1.3</v>
      </c>
      <c r="Y428" s="337">
        <f t="shared" si="52"/>
        <v>220.922</v>
      </c>
      <c r="Z428" s="337">
        <f t="shared" si="54"/>
        <v>54.315229063403009</v>
      </c>
      <c r="AA428" s="343" t="str">
        <f t="shared" si="46"/>
        <v>Chêne sessile_F2_Classique_Guide chênaie atlantique_148_</v>
      </c>
      <c r="AB428" s="344">
        <f t="shared" si="47"/>
        <v>148</v>
      </c>
      <c r="AC428" s="337">
        <f t="shared" si="53"/>
        <v>479.37150728542679</v>
      </c>
      <c r="AD428" s="338">
        <f t="shared" si="49"/>
        <v>0</v>
      </c>
      <c r="AE428" s="345">
        <f t="shared" si="50"/>
        <v>322.9899998590148</v>
      </c>
    </row>
    <row r="429" spans="1:31" s="329" customFormat="1" hidden="1" x14ac:dyDescent="0.3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52"/>
        <v>264.654</v>
      </c>
      <c r="Z429" s="337">
        <f t="shared" si="54"/>
        <v>63.713396011211117</v>
      </c>
      <c r="AA429" s="343" t="str">
        <f t="shared" si="46"/>
        <v>Chêne sessile_F2_Classique_Guide chênaie atlantique_158_</v>
      </c>
      <c r="AB429" s="344">
        <f t="shared" si="47"/>
        <v>158</v>
      </c>
      <c r="AC429" s="337">
        <f t="shared" si="53"/>
        <v>571.90654805285931</v>
      </c>
      <c r="AD429" s="338">
        <f t="shared" si="49"/>
        <v>5256.3902766914307</v>
      </c>
      <c r="AE429" s="345">
        <f t="shared" si="50"/>
        <v>322.9899998590148</v>
      </c>
    </row>
    <row r="430" spans="1:31" s="329" customFormat="1" hidden="1" x14ac:dyDescent="0.3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51"/>
        <v>41</v>
      </c>
      <c r="W430" s="336">
        <f>+VLOOKUP(A430,infradensité!$A$2:$B$67,2,FALSE)</f>
        <v>0.57999999999999996</v>
      </c>
      <c r="X430" s="336">
        <v>1.3</v>
      </c>
      <c r="Y430" s="337">
        <f t="shared" si="52"/>
        <v>233.74</v>
      </c>
      <c r="Z430" s="337">
        <f t="shared" si="54"/>
        <v>57.090596247628781</v>
      </c>
      <c r="AA430" s="343" t="str">
        <f t="shared" si="46"/>
        <v>Chêne sessile_F2_Classique_Guide chênaie atlantique_158_</v>
      </c>
      <c r="AB430" s="344">
        <f t="shared" si="47"/>
        <v>158</v>
      </c>
      <c r="AC430" s="337">
        <f t="shared" si="53"/>
        <v>506.5299551312869</v>
      </c>
      <c r="AD430" s="338">
        <f t="shared" si="49"/>
        <v>0</v>
      </c>
      <c r="AE430" s="345">
        <f t="shared" si="50"/>
        <v>322.9899998590148</v>
      </c>
    </row>
    <row r="431" spans="1:31" s="329" customFormat="1" hidden="1" x14ac:dyDescent="0.3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52"/>
        <v>278.226</v>
      </c>
      <c r="Z431" s="337">
        <f t="shared" si="54"/>
        <v>66.591973118559736</v>
      </c>
      <c r="AA431" s="343" t="str">
        <f t="shared" ref="AA431:AA494" si="55">+_xlfn.CONCAT(A431,"_",B431,"_",C431,"_",D431,"_",AB431,"_")</f>
        <v>Chêne sessile_F2_Classique_Guide chênaie atlantique_168_</v>
      </c>
      <c r="AB431" s="344">
        <f t="shared" ref="AB431:AB494" si="56">F431</f>
        <v>168</v>
      </c>
      <c r="AC431" s="337">
        <f t="shared" si="53"/>
        <v>600.55796984815822</v>
      </c>
      <c r="AD431" s="338">
        <f t="shared" si="49"/>
        <v>5535.4396248972262</v>
      </c>
      <c r="AE431" s="345">
        <f t="shared" si="50"/>
        <v>322.9899998590148</v>
      </c>
    </row>
    <row r="432" spans="1:31" s="329" customFormat="1" hidden="1" x14ac:dyDescent="0.3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51"/>
        <v>41</v>
      </c>
      <c r="W432" s="336">
        <f>+VLOOKUP(A432,infradensité!$A$2:$B$67,2,FALSE)</f>
        <v>0.57999999999999996</v>
      </c>
      <c r="X432" s="336">
        <v>1.3</v>
      </c>
      <c r="Y432" s="337">
        <f t="shared" si="52"/>
        <v>247.31200000000001</v>
      </c>
      <c r="Z432" s="337">
        <f t="shared" si="54"/>
        <v>60.009984471215603</v>
      </c>
      <c r="AA432" s="343" t="str">
        <f t="shared" si="55"/>
        <v>Chêne sessile_F2_Classique_Guide chênaie atlantique_168_</v>
      </c>
      <c r="AB432" s="344">
        <f t="shared" si="56"/>
        <v>168</v>
      </c>
      <c r="AC432" s="337">
        <f t="shared" si="53"/>
        <v>535.25245628736718</v>
      </c>
      <c r="AD432" s="338">
        <f t="shared" si="49"/>
        <v>0</v>
      </c>
      <c r="AE432" s="345">
        <f t="shared" si="50"/>
        <v>322.9899998590148</v>
      </c>
    </row>
    <row r="433" spans="1:31" s="329" customFormat="1" hidden="1" x14ac:dyDescent="0.3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52"/>
        <v>277.47199999999998</v>
      </c>
      <c r="Z433" s="337">
        <f t="shared" si="54"/>
        <v>66.432488139207578</v>
      </c>
      <c r="AA433" s="343" t="str">
        <f t="shared" si="55"/>
        <v>Chêne sessile_F2_Classique_Guide chênaie atlantique_180_</v>
      </c>
      <c r="AB433" s="344">
        <f t="shared" si="56"/>
        <v>180</v>
      </c>
      <c r="AC433" s="337">
        <f t="shared" si="53"/>
        <v>598.96698350911981</v>
      </c>
      <c r="AD433" s="338">
        <f t="shared" si="49"/>
        <v>6805.3166387789224</v>
      </c>
      <c r="AE433" s="345">
        <f t="shared" si="50"/>
        <v>322.9899998590148</v>
      </c>
    </row>
    <row r="434" spans="1:31" hidden="1" x14ac:dyDescent="0.35">
      <c r="A434" s="92" t="s">
        <v>308</v>
      </c>
      <c r="B434" s="92" t="s">
        <v>10</v>
      </c>
      <c r="C434" s="92" t="s">
        <v>18</v>
      </c>
      <c r="D434" s="92" t="s">
        <v>1510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52"/>
        <v>0</v>
      </c>
      <c r="Z434" s="337" t="e">
        <f t="shared" si="54"/>
        <v>#NUM!</v>
      </c>
      <c r="AA434" s="95" t="str">
        <f t="shared" si="55"/>
        <v>Cèdre de l'Atlas_F2_Classique_INRA_0_</v>
      </c>
      <c r="AB434" s="1">
        <f t="shared" si="56"/>
        <v>0</v>
      </c>
      <c r="AC434" s="337">
        <v>0</v>
      </c>
      <c r="AD434" s="338">
        <f t="shared" si="49"/>
        <v>0</v>
      </c>
      <c r="AE434" s="1">
        <f>+SUM($AD$434:$AD$544)/110</f>
        <v>307.81205601511681</v>
      </c>
    </row>
    <row r="435" spans="1:31" hidden="1" x14ac:dyDescent="0.35">
      <c r="A435" s="92" t="s">
        <v>308</v>
      </c>
      <c r="B435" s="92" t="s">
        <v>10</v>
      </c>
      <c r="C435" s="92" t="s">
        <v>18</v>
      </c>
      <c r="D435" s="92" t="s">
        <v>1510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52"/>
        <v>3.3462000000000001</v>
      </c>
      <c r="Z435" s="337">
        <f t="shared" si="54"/>
        <v>1.3398189597210337</v>
      </c>
      <c r="AA435" s="95" t="str">
        <f t="shared" si="55"/>
        <v>Cèdre de l'Atlas_F2_Classique_INRA_1_</v>
      </c>
      <c r="AB435" s="1">
        <f t="shared" si="56"/>
        <v>1</v>
      </c>
      <c r="AC435" s="337">
        <f t="shared" si="53"/>
        <v>8.161483021514135</v>
      </c>
      <c r="AD435" s="338">
        <f t="shared" si="49"/>
        <v>4.0807415107570675</v>
      </c>
      <c r="AE435" s="1">
        <f t="shared" ref="AE435:AE498" si="57">+SUM($AD$434:$AD$544)/110</f>
        <v>307.81205601511681</v>
      </c>
    </row>
    <row r="436" spans="1:31" hidden="1" x14ac:dyDescent="0.35">
      <c r="A436" s="92" t="s">
        <v>308</v>
      </c>
      <c r="B436" s="92" t="s">
        <v>10</v>
      </c>
      <c r="C436" s="92" t="s">
        <v>18</v>
      </c>
      <c r="D436" s="92" t="s">
        <v>1510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52"/>
        <v>6.6924000000000001</v>
      </c>
      <c r="Z436" s="337">
        <f t="shared" si="54"/>
        <v>2.4719303135641653</v>
      </c>
      <c r="AA436" s="95" t="str">
        <f t="shared" si="55"/>
        <v>Cèdre de l'Atlas_F2_Classique_INRA_2_</v>
      </c>
      <c r="AB436" s="1">
        <f t="shared" si="56"/>
        <v>2</v>
      </c>
      <c r="AC436" s="337">
        <f t="shared" si="53"/>
        <v>15.961208629457587</v>
      </c>
      <c r="AD436" s="338">
        <f t="shared" si="49"/>
        <v>12.061345825485862</v>
      </c>
      <c r="AE436" s="1">
        <f t="shared" si="57"/>
        <v>307.81205601511681</v>
      </c>
    </row>
    <row r="437" spans="1:31" hidden="1" x14ac:dyDescent="0.35">
      <c r="A437" s="92" t="s">
        <v>308</v>
      </c>
      <c r="B437" s="92" t="s">
        <v>10</v>
      </c>
      <c r="C437" s="92" t="s">
        <v>18</v>
      </c>
      <c r="D437" s="92" t="s">
        <v>1510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52"/>
        <v>10.038600000000001</v>
      </c>
      <c r="Z437" s="337">
        <f t="shared" si="54"/>
        <v>3.5369625369783226</v>
      </c>
      <c r="AA437" s="95" t="str">
        <f t="shared" si="55"/>
        <v>Cèdre de l'Atlas_F2_Classique_INRA_3_</v>
      </c>
      <c r="AB437" s="1">
        <f t="shared" si="56"/>
        <v>3</v>
      </c>
      <c r="AC437" s="337">
        <f t="shared" si="53"/>
        <v>23.64410475190391</v>
      </c>
      <c r="AD437" s="338">
        <f t="shared" si="49"/>
        <v>19.802656690680749</v>
      </c>
      <c r="AE437" s="1">
        <f t="shared" si="57"/>
        <v>307.81205601511681</v>
      </c>
    </row>
    <row r="438" spans="1:31" hidden="1" x14ac:dyDescent="0.35">
      <c r="A438" s="92" t="s">
        <v>308</v>
      </c>
      <c r="B438" s="92" t="s">
        <v>10</v>
      </c>
      <c r="C438" s="92" t="s">
        <v>18</v>
      </c>
      <c r="D438" s="92" t="s">
        <v>1510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52"/>
        <v>13.3848</v>
      </c>
      <c r="Z438" s="337">
        <f t="shared" si="54"/>
        <v>4.5606456236368675</v>
      </c>
      <c r="AA438" s="95" t="str">
        <f t="shared" si="55"/>
        <v>Cèdre de l'Atlas_F2_Classique_INRA_4_</v>
      </c>
      <c r="AB438" s="1">
        <f t="shared" si="56"/>
        <v>4</v>
      </c>
      <c r="AC438" s="337">
        <f t="shared" si="53"/>
        <v>31.254984461167542</v>
      </c>
      <c r="AD438" s="338">
        <f t="shared" si="49"/>
        <v>27.449544606535724</v>
      </c>
      <c r="AE438" s="1">
        <f t="shared" si="57"/>
        <v>307.81205601511681</v>
      </c>
    </row>
    <row r="439" spans="1:31" hidden="1" x14ac:dyDescent="0.35">
      <c r="A439" s="92" t="s">
        <v>308</v>
      </c>
      <c r="B439" s="92" t="s">
        <v>10</v>
      </c>
      <c r="C439" s="92" t="s">
        <v>18</v>
      </c>
      <c r="D439" s="92" t="s">
        <v>1510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52"/>
        <v>16.730999999999998</v>
      </c>
      <c r="Z439" s="337">
        <f t="shared" si="54"/>
        <v>5.5546412501575304</v>
      </c>
      <c r="AA439" s="95" t="str">
        <f t="shared" si="55"/>
        <v>Cèdre de l'Atlas_F2_Classique_INRA_5_</v>
      </c>
      <c r="AB439" s="1">
        <f t="shared" si="56"/>
        <v>5</v>
      </c>
      <c r="AC439" s="337">
        <f t="shared" si="53"/>
        <v>38.814158510691023</v>
      </c>
      <c r="AD439" s="338">
        <f t="shared" si="49"/>
        <v>35.034571485929284</v>
      </c>
      <c r="AE439" s="1">
        <f t="shared" si="57"/>
        <v>307.81205601511681</v>
      </c>
    </row>
    <row r="440" spans="1:31" hidden="1" x14ac:dyDescent="0.35">
      <c r="A440" s="92" t="s">
        <v>308</v>
      </c>
      <c r="B440" s="92" t="s">
        <v>10</v>
      </c>
      <c r="C440" s="92" t="s">
        <v>18</v>
      </c>
      <c r="D440" s="92" t="s">
        <v>1510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52"/>
        <v>20.077200000000001</v>
      </c>
      <c r="Z440" s="337">
        <f t="shared" si="54"/>
        <v>6.5256017237716613</v>
      </c>
      <c r="AA440" s="95" t="str">
        <f t="shared" si="55"/>
        <v>Cèdre de l'Atlas_F2_Classique_INRA_6_</v>
      </c>
      <c r="AB440" s="1">
        <f t="shared" si="56"/>
        <v>6</v>
      </c>
      <c r="AC440" s="337">
        <f t="shared" si="53"/>
        <v>46.333213002235645</v>
      </c>
      <c r="AD440" s="338">
        <f t="shared" si="49"/>
        <v>42.573685756463334</v>
      </c>
      <c r="AE440" s="1">
        <f t="shared" si="57"/>
        <v>307.81205601511681</v>
      </c>
    </row>
    <row r="441" spans="1:31" hidden="1" x14ac:dyDescent="0.35">
      <c r="A441" s="92" t="s">
        <v>308</v>
      </c>
      <c r="B441" s="92" t="s">
        <v>10</v>
      </c>
      <c r="C441" s="92" t="s">
        <v>18</v>
      </c>
      <c r="D441" s="92" t="s">
        <v>1510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52"/>
        <v>23.423400000000001</v>
      </c>
      <c r="Z441" s="337">
        <f t="shared" si="54"/>
        <v>7.477815529736108</v>
      </c>
      <c r="AA441" s="95" t="str">
        <f t="shared" si="55"/>
        <v>Cèdre de l'Atlas_F2_Classique_INRA_7_</v>
      </c>
      <c r="AB441" s="1">
        <f t="shared" si="56"/>
        <v>7</v>
      </c>
      <c r="AC441" s="337">
        <f t="shared" si="53"/>
        <v>53.819617047623723</v>
      </c>
      <c r="AD441" s="338">
        <f t="shared" si="49"/>
        <v>50.076415024929688</v>
      </c>
      <c r="AE441" s="1">
        <f t="shared" si="57"/>
        <v>307.81205601511681</v>
      </c>
    </row>
    <row r="442" spans="1:31" hidden="1" x14ac:dyDescent="0.35">
      <c r="A442" s="92" t="s">
        <v>308</v>
      </c>
      <c r="B442" s="92" t="s">
        <v>10</v>
      </c>
      <c r="C442" s="92" t="s">
        <v>18</v>
      </c>
      <c r="D442" s="92" t="s">
        <v>1510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52"/>
        <v>26.769600000000001</v>
      </c>
      <c r="Z442" s="337">
        <f t="shared" si="54"/>
        <v>8.4142697673415618</v>
      </c>
      <c r="AA442" s="95" t="str">
        <f t="shared" si="55"/>
        <v>Cèdre de l'Atlas_F2_Classique_INRA_8_</v>
      </c>
      <c r="AB442" s="1">
        <f t="shared" si="56"/>
        <v>8</v>
      </c>
      <c r="AC442" s="337">
        <f t="shared" si="53"/>
        <v>61.278573178119878</v>
      </c>
      <c r="AD442" s="338">
        <f t="shared" si="49"/>
        <v>57.549095112871797</v>
      </c>
      <c r="AE442" s="1">
        <f t="shared" si="57"/>
        <v>307.81205601511681</v>
      </c>
    </row>
    <row r="443" spans="1:31" hidden="1" x14ac:dyDescent="0.35">
      <c r="A443" s="92" t="s">
        <v>308</v>
      </c>
      <c r="B443" s="92" t="s">
        <v>10</v>
      </c>
      <c r="C443" s="92" t="s">
        <v>18</v>
      </c>
      <c r="D443" s="92" t="s">
        <v>1510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52"/>
        <v>30.115800000000004</v>
      </c>
      <c r="Z443" s="337">
        <f t="shared" si="54"/>
        <v>9.3371599925656295</v>
      </c>
      <c r="AA443" s="95" t="str">
        <f t="shared" si="55"/>
        <v>Cèdre de l'Atlas_F2_Classique_INRA_9_</v>
      </c>
      <c r="AB443" s="1">
        <f t="shared" si="56"/>
        <v>9</v>
      </c>
      <c r="AC443" s="337">
        <f t="shared" si="53"/>
        <v>68.713905320385138</v>
      </c>
      <c r="AD443" s="338">
        <f t="shared" si="49"/>
        <v>64.996239249252511</v>
      </c>
      <c r="AE443" s="1">
        <f t="shared" si="57"/>
        <v>307.81205601511681</v>
      </c>
    </row>
    <row r="444" spans="1:31" hidden="1" x14ac:dyDescent="0.35">
      <c r="A444" s="92" t="s">
        <v>308</v>
      </c>
      <c r="B444" s="92" t="s">
        <v>10</v>
      </c>
      <c r="C444" s="92" t="s">
        <v>18</v>
      </c>
      <c r="D444" s="92" t="s">
        <v>1510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52"/>
        <v>33.461999999999996</v>
      </c>
      <c r="Z444" s="337">
        <f t="shared" si="54"/>
        <v>10.248165237262528</v>
      </c>
      <c r="AA444" s="95" t="str">
        <f t="shared" si="55"/>
        <v>Cèdre de l'Atlas_F2_Classique_INRA_10_</v>
      </c>
      <c r="AB444" s="1">
        <f t="shared" si="56"/>
        <v>10</v>
      </c>
      <c r="AC444" s="337">
        <f t="shared" si="53"/>
        <v>76.128537788232222</v>
      </c>
      <c r="AD444" s="338">
        <f t="shared" si="49"/>
        <v>72.421221554308687</v>
      </c>
      <c r="AE444" s="1">
        <f t="shared" si="57"/>
        <v>307.81205601511681</v>
      </c>
    </row>
    <row r="445" spans="1:31" hidden="1" x14ac:dyDescent="0.35">
      <c r="A445" s="92" t="s">
        <v>308</v>
      </c>
      <c r="B445" s="92" t="s">
        <v>10</v>
      </c>
      <c r="C445" s="92" t="s">
        <v>18</v>
      </c>
      <c r="D445" s="92" t="s">
        <v>1510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52"/>
        <v>36.808199999999999</v>
      </c>
      <c r="Z445" s="337">
        <f t="shared" si="54"/>
        <v>11.148609294698469</v>
      </c>
      <c r="AA445" s="95" t="str">
        <f t="shared" si="55"/>
        <v>Cèdre de l'Atlas_F2_Classique_INRA_11_</v>
      </c>
      <c r="AB445" s="1">
        <f t="shared" si="56"/>
        <v>11</v>
      </c>
      <c r="AC445" s="337">
        <f t="shared" si="53"/>
        <v>83.524776188266486</v>
      </c>
      <c r="AD445" s="338">
        <f t="shared" si="49"/>
        <v>79.826656988249354</v>
      </c>
      <c r="AE445" s="1">
        <f t="shared" si="57"/>
        <v>307.81205601511681</v>
      </c>
    </row>
    <row r="446" spans="1:31" hidden="1" x14ac:dyDescent="0.35">
      <c r="A446" s="92" t="s">
        <v>308</v>
      </c>
      <c r="B446" s="92" t="s">
        <v>10</v>
      </c>
      <c r="C446" s="92" t="s">
        <v>18</v>
      </c>
      <c r="D446" s="92" t="s">
        <v>1510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52"/>
        <v>40.154400000000003</v>
      </c>
      <c r="Z446" s="337">
        <f t="shared" si="54"/>
        <v>12.039561463286329</v>
      </c>
      <c r="AA446" s="95" t="str">
        <f t="shared" si="55"/>
        <v>Cèdre de l'Atlas_F2_Classique_INRA_12_</v>
      </c>
      <c r="AB446" s="1">
        <f t="shared" si="56"/>
        <v>12</v>
      </c>
      <c r="AC446" s="337">
        <f t="shared" si="53"/>
        <v>90.90448288189036</v>
      </c>
      <c r="AD446" s="338">
        <f t="shared" si="49"/>
        <v>87.214629535078416</v>
      </c>
      <c r="AE446" s="1">
        <f t="shared" si="57"/>
        <v>307.81205601511681</v>
      </c>
    </row>
    <row r="447" spans="1:31" hidden="1" x14ac:dyDescent="0.35">
      <c r="A447" s="92" t="s">
        <v>308</v>
      </c>
      <c r="B447" s="92" t="s">
        <v>10</v>
      </c>
      <c r="C447" s="92" t="s">
        <v>18</v>
      </c>
      <c r="D447" s="92" t="s">
        <v>1510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52"/>
        <v>43.500599999999999</v>
      </c>
      <c r="Z447" s="337">
        <f t="shared" si="54"/>
        <v>12.921902662385671</v>
      </c>
      <c r="AA447" s="95" t="str">
        <f t="shared" si="55"/>
        <v>Cèdre de l'Atlas_F2_Classique_INRA_13_</v>
      </c>
      <c r="AB447" s="1">
        <f t="shared" si="56"/>
        <v>13</v>
      </c>
      <c r="AC447" s="337">
        <f t="shared" si="53"/>
        <v>98.269192136988366</v>
      </c>
      <c r="AD447" s="338">
        <f t="shared" si="49"/>
        <v>94.586837509439363</v>
      </c>
      <c r="AE447" s="1">
        <f t="shared" si="57"/>
        <v>307.81205601511681</v>
      </c>
    </row>
    <row r="448" spans="1:31" hidden="1" x14ac:dyDescent="0.35">
      <c r="A448" s="92" t="s">
        <v>308</v>
      </c>
      <c r="B448" s="92" t="s">
        <v>10</v>
      </c>
      <c r="C448" s="92" t="s">
        <v>18</v>
      </c>
      <c r="D448" s="92" t="s">
        <v>1510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52"/>
        <v>46.846800000000002</v>
      </c>
      <c r="Z448" s="337">
        <f t="shared" si="54"/>
        <v>13.796370586548711</v>
      </c>
      <c r="AA448" s="95" t="str">
        <f t="shared" si="55"/>
        <v>Cèdre de l'Atlas_F2_Classique_INRA_14_</v>
      </c>
      <c r="AB448" s="1">
        <f t="shared" si="56"/>
        <v>14</v>
      </c>
      <c r="AC448" s="337">
        <f t="shared" si="53"/>
        <v>105.62018877157233</v>
      </c>
      <c r="AD448" s="338">
        <f t="shared" si="49"/>
        <v>101.94469045428035</v>
      </c>
      <c r="AE448" s="1">
        <f t="shared" si="57"/>
        <v>307.81205601511681</v>
      </c>
    </row>
    <row r="449" spans="1:31" hidden="1" x14ac:dyDescent="0.35">
      <c r="A449" s="92" t="s">
        <v>308</v>
      </c>
      <c r="B449" s="92" t="s">
        <v>10</v>
      </c>
      <c r="C449" s="92" t="s">
        <v>18</v>
      </c>
      <c r="D449" s="92" t="s">
        <v>1510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52"/>
        <v>50.192999999999998</v>
      </c>
      <c r="Z449" s="337">
        <f t="shared" si="54"/>
        <v>14.663591573784165</v>
      </c>
      <c r="AA449" s="95" t="str">
        <f t="shared" si="55"/>
        <v>Cèdre de l'Atlas_F2_Classique_INRA_15_</v>
      </c>
      <c r="AB449" s="1">
        <f t="shared" si="56"/>
        <v>15</v>
      </c>
      <c r="AC449" s="337">
        <f t="shared" si="53"/>
        <v>112.95856365767406</v>
      </c>
      <c r="AD449" s="338">
        <f t="shared" si="49"/>
        <v>109.28937621462319</v>
      </c>
      <c r="AE449" s="1">
        <f t="shared" si="57"/>
        <v>307.81205601511681</v>
      </c>
    </row>
    <row r="450" spans="1:31" hidden="1" x14ac:dyDescent="0.35">
      <c r="A450" s="92" t="s">
        <v>308</v>
      </c>
      <c r="B450" s="92" t="s">
        <v>10</v>
      </c>
      <c r="C450" s="92" t="s">
        <v>18</v>
      </c>
      <c r="D450" s="92" t="s">
        <v>1510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52"/>
        <v>53.539200000000001</v>
      </c>
      <c r="Z450" s="337">
        <f t="shared" si="54"/>
        <v>15.524103725721874</v>
      </c>
      <c r="AA450" s="95" t="str">
        <f t="shared" si="55"/>
        <v>Cèdre de l'Atlas_F2_Classique_INRA_16_</v>
      </c>
      <c r="AB450" s="1">
        <f t="shared" si="56"/>
        <v>16</v>
      </c>
      <c r="AC450" s="337">
        <f t="shared" si="53"/>
        <v>120.28525398896561</v>
      </c>
      <c r="AD450" s="338">
        <f t="shared" si="49"/>
        <v>116.62190882331984</v>
      </c>
      <c r="AE450" s="1">
        <f t="shared" si="57"/>
        <v>307.81205601511681</v>
      </c>
    </row>
    <row r="451" spans="1:31" hidden="1" x14ac:dyDescent="0.35">
      <c r="A451" s="92" t="s">
        <v>308</v>
      </c>
      <c r="B451" s="92" t="s">
        <v>10</v>
      </c>
      <c r="C451" s="92" t="s">
        <v>18</v>
      </c>
      <c r="D451" s="92" t="s">
        <v>1510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52"/>
        <v>56.885400000000004</v>
      </c>
      <c r="Z451" s="337">
        <f t="shared" si="54"/>
        <v>16.37837407958768</v>
      </c>
      <c r="AA451" s="95" t="str">
        <f t="shared" si="55"/>
        <v>Cèdre de l'Atlas_F2_Classique_INRA_17_</v>
      </c>
      <c r="AB451" s="1">
        <f t="shared" si="56"/>
        <v>17</v>
      </c>
      <c r="AC451" s="337">
        <f t="shared" si="53"/>
        <v>127.6010731886152</v>
      </c>
      <c r="AD451" s="338">
        <f t="shared" si="49"/>
        <v>123.94316358879041</v>
      </c>
      <c r="AE451" s="1">
        <f t="shared" si="57"/>
        <v>307.81205601511681</v>
      </c>
    </row>
    <row r="452" spans="1:31" hidden="1" x14ac:dyDescent="0.35">
      <c r="A452" s="92" t="s">
        <v>308</v>
      </c>
      <c r="B452" s="92" t="s">
        <v>10</v>
      </c>
      <c r="C452" s="92" t="s">
        <v>18</v>
      </c>
      <c r="D452" s="92" t="s">
        <v>1510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52"/>
        <v>60.231600000000007</v>
      </c>
      <c r="Z452" s="337">
        <f t="shared" si="54"/>
        <v>17.226811623136925</v>
      </c>
      <c r="AA452" s="95" t="str">
        <f t="shared" si="55"/>
        <v>Cèdre de l'Atlas_F2_Classique_INRA_18_</v>
      </c>
      <c r="AB452" s="1">
        <f t="shared" si="56"/>
        <v>18</v>
      </c>
      <c r="AC452" s="337">
        <f t="shared" si="53"/>
        <v>134.90673357696349</v>
      </c>
      <c r="AD452" s="338">
        <f t="shared" si="49"/>
        <v>131.25390338278936</v>
      </c>
      <c r="AE452" s="1">
        <f t="shared" si="57"/>
        <v>307.81205601511681</v>
      </c>
    </row>
    <row r="453" spans="1:31" hidden="1" x14ac:dyDescent="0.35">
      <c r="A453" s="92" t="s">
        <v>308</v>
      </c>
      <c r="B453" s="92" t="s">
        <v>10</v>
      </c>
      <c r="C453" s="92" t="s">
        <v>18</v>
      </c>
      <c r="D453" s="92" t="s">
        <v>1510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52"/>
        <v>63.577799999999996</v>
      </c>
      <c r="Z453" s="337">
        <f t="shared" si="54"/>
        <v>18.069777334463559</v>
      </c>
      <c r="AA453" s="95" t="str">
        <f t="shared" si="55"/>
        <v>Cèdre de l'Atlas_F2_Classique_INRA_19_</v>
      </c>
      <c r="AB453" s="1">
        <f t="shared" si="56"/>
        <v>19</v>
      </c>
      <c r="AC453" s="337">
        <f t="shared" si="53"/>
        <v>142.20286385752405</v>
      </c>
      <c r="AD453" s="338">
        <f t="shared" si="49"/>
        <v>138.55479871724378</v>
      </c>
      <c r="AE453" s="1">
        <f t="shared" si="57"/>
        <v>307.81205601511681</v>
      </c>
    </row>
    <row r="454" spans="1:31" hidden="1" x14ac:dyDescent="0.35">
      <c r="A454" s="92" t="s">
        <v>308</v>
      </c>
      <c r="B454" s="92" t="s">
        <v>10</v>
      </c>
      <c r="C454" s="92" t="s">
        <v>18</v>
      </c>
      <c r="D454" s="92" t="s">
        <v>1510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52"/>
        <v>66.923999999999992</v>
      </c>
      <c r="Z454" s="337">
        <f t="shared" si="54"/>
        <v>18.90759204786767</v>
      </c>
      <c r="AA454" s="95" t="str">
        <f t="shared" si="55"/>
        <v>Cèdre de l'Atlas_F2_Classique_INRA_20_</v>
      </c>
      <c r="AB454" s="1">
        <f t="shared" si="56"/>
        <v>20</v>
      </c>
      <c r="AC454" s="337">
        <f t="shared" si="53"/>
        <v>149.49002281670283</v>
      </c>
      <c r="AD454" s="338">
        <f t="shared" si="49"/>
        <v>145.84644333711344</v>
      </c>
      <c r="AE454" s="1">
        <f t="shared" si="57"/>
        <v>307.81205601511681</v>
      </c>
    </row>
    <row r="455" spans="1:31" hidden="1" x14ac:dyDescent="0.35">
      <c r="A455" s="92" t="s">
        <v>308</v>
      </c>
      <c r="B455" s="92" t="s">
        <v>10</v>
      </c>
      <c r="C455" s="92" t="s">
        <v>18</v>
      </c>
      <c r="D455" s="92" t="s">
        <v>1510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52"/>
        <v>70.270200000000003</v>
      </c>
      <c r="Z455" s="337">
        <f t="shared" si="54"/>
        <v>19.740542701842557</v>
      </c>
      <c r="AA455" s="95" t="str">
        <f t="shared" si="55"/>
        <v>Cèdre de l'Atlas_F2_Classique_INRA_21_</v>
      </c>
      <c r="AB455" s="1">
        <f t="shared" si="56"/>
        <v>21</v>
      </c>
      <c r="AC455" s="337">
        <f t="shared" si="53"/>
        <v>156.76871020570911</v>
      </c>
      <c r="AD455" s="338">
        <f t="shared" si="49"/>
        <v>153.12936651120597</v>
      </c>
      <c r="AE455" s="1">
        <f t="shared" si="57"/>
        <v>307.81205601511681</v>
      </c>
    </row>
    <row r="456" spans="1:31" hidden="1" x14ac:dyDescent="0.35">
      <c r="A456" s="92" t="s">
        <v>308</v>
      </c>
      <c r="B456" s="92" t="s">
        <v>10</v>
      </c>
      <c r="C456" s="92" t="s">
        <v>18</v>
      </c>
      <c r="D456" s="92" t="s">
        <v>1510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52"/>
        <v>73.616399999999999</v>
      </c>
      <c r="Z456" s="337">
        <f t="shared" si="54"/>
        <v>20.568887363249718</v>
      </c>
      <c r="AA456" s="95" t="str">
        <f t="shared" si="55"/>
        <v>Cèdre de l'Atlas_F2_Classique_INRA_22_</v>
      </c>
      <c r="AB456" s="1">
        <f t="shared" si="56"/>
        <v>22</v>
      </c>
      <c r="AC456" s="337">
        <f t="shared" si="53"/>
        <v>164.03937549099325</v>
      </c>
      <c r="AD456" s="338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hidden="1" x14ac:dyDescent="0.35">
      <c r="A457" s="92" t="s">
        <v>308</v>
      </c>
      <c r="B457" s="92" t="s">
        <v>10</v>
      </c>
      <c r="C457" s="92" t="s">
        <v>18</v>
      </c>
      <c r="D457" s="92" t="s">
        <v>1510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52"/>
        <v>76.962600000000009</v>
      </c>
      <c r="Z457" s="337">
        <f t="shared" si="54"/>
        <v>21.39285931218528</v>
      </c>
      <c r="AA457" s="95" t="str">
        <f t="shared" si="55"/>
        <v>Cèdre de l'Atlas_F2_Classique_INRA_23_</v>
      </c>
      <c r="AB457" s="1">
        <f t="shared" si="56"/>
        <v>23</v>
      </c>
      <c r="AC457" s="337">
        <f t="shared" si="53"/>
        <v>171.3024249687227</v>
      </c>
      <c r="AD457" s="338">
        <f t="shared" si="58"/>
        <v>167.67090022985798</v>
      </c>
      <c r="AE457" s="1">
        <f t="shared" si="57"/>
        <v>307.81205601511681</v>
      </c>
    </row>
    <row r="458" spans="1:31" hidden="1" x14ac:dyDescent="0.35">
      <c r="A458" s="92" t="s">
        <v>308</v>
      </c>
      <c r="B458" s="92" t="s">
        <v>10</v>
      </c>
      <c r="C458" s="92" t="s">
        <v>18</v>
      </c>
      <c r="D458" s="92" t="s">
        <v>1510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52"/>
        <v>80.308800000000005</v>
      </c>
      <c r="Z458" s="337">
        <f t="shared" si="54"/>
        <v>22.212670396389218</v>
      </c>
      <c r="AA458" s="95" t="str">
        <f t="shared" si="55"/>
        <v>Cèdre de l'Atlas_F2_Classique_INRA_24_</v>
      </c>
      <c r="AB458" s="1">
        <f t="shared" si="56"/>
        <v>24</v>
      </c>
      <c r="AC458" s="337">
        <f t="shared" si="53"/>
        <v>178.55822760704453</v>
      </c>
      <c r="AD458" s="338">
        <f t="shared" si="58"/>
        <v>174.93032628788362</v>
      </c>
      <c r="AE458" s="1">
        <f t="shared" si="57"/>
        <v>307.81205601511681</v>
      </c>
    </row>
    <row r="459" spans="1:31" hidden="1" x14ac:dyDescent="0.35">
      <c r="A459" s="92" t="s">
        <v>308</v>
      </c>
      <c r="B459" s="92" t="s">
        <v>10</v>
      </c>
      <c r="C459" s="92" t="s">
        <v>18</v>
      </c>
      <c r="D459" s="92" t="s">
        <v>1510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52"/>
        <v>83.655000000000001</v>
      </c>
      <c r="Z459" s="337">
        <f t="shared" si="54"/>
        <v>23.028513810832905</v>
      </c>
      <c r="AA459" s="95" t="str">
        <f t="shared" si="55"/>
        <v>Cèdre de l'Atlas_F2_Classique_INRA_25_</v>
      </c>
      <c r="AB459" s="1">
        <f t="shared" si="56"/>
        <v>25</v>
      </c>
      <c r="AC459" s="337">
        <f t="shared" si="53"/>
        <v>185.80711988720063</v>
      </c>
      <c r="AD459" s="338">
        <f t="shared" si="58"/>
        <v>182.18267374712258</v>
      </c>
      <c r="AE459" s="1">
        <f t="shared" si="57"/>
        <v>307.81205601511681</v>
      </c>
    </row>
    <row r="460" spans="1:31" hidden="1" x14ac:dyDescent="0.35">
      <c r="A460" s="92" t="s">
        <v>308</v>
      </c>
      <c r="B460" s="92" t="s">
        <v>10</v>
      </c>
      <c r="C460" s="92" t="s">
        <v>18</v>
      </c>
      <c r="D460" s="92" t="s">
        <v>1510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52"/>
        <v>87.001199999999997</v>
      </c>
      <c r="Z460" s="337">
        <f t="shared" si="54"/>
        <v>23.840566420053747</v>
      </c>
      <c r="AA460" s="95" t="str">
        <f t="shared" si="55"/>
        <v>Cèdre de l'Atlas_F2_Classique_INRA_26_</v>
      </c>
      <c r="AB460" s="1">
        <f t="shared" si="56"/>
        <v>26</v>
      </c>
      <c r="AC460" s="337">
        <f t="shared" si="53"/>
        <v>193.04940984826024</v>
      </c>
      <c r="AD460" s="338">
        <f t="shared" si="58"/>
        <v>189.42826486773043</v>
      </c>
      <c r="AE460" s="1">
        <f t="shared" si="57"/>
        <v>307.81205601511681</v>
      </c>
    </row>
    <row r="461" spans="1:31" hidden="1" x14ac:dyDescent="0.35">
      <c r="A461" s="92" t="s">
        <v>308</v>
      </c>
      <c r="B461" s="92" t="s">
        <v>10</v>
      </c>
      <c r="C461" s="92" t="s">
        <v>18</v>
      </c>
      <c r="D461" s="92" t="s">
        <v>1510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52"/>
        <v>90.347399999999993</v>
      </c>
      <c r="Z461" s="337">
        <f t="shared" si="54"/>
        <v>24.64899071315849</v>
      </c>
      <c r="AA461" s="95" t="str">
        <f t="shared" si="55"/>
        <v>Cèdre de l'Atlas_F2_Classique_INRA_27_</v>
      </c>
      <c r="AB461" s="1">
        <f t="shared" si="56"/>
        <v>27</v>
      </c>
      <c r="AC461" s="337">
        <f t="shared" si="53"/>
        <v>200.28538049208433</v>
      </c>
      <c r="AD461" s="338">
        <f t="shared" si="58"/>
        <v>196.66739517017228</v>
      </c>
      <c r="AE461" s="1">
        <f t="shared" si="57"/>
        <v>307.81205601511681</v>
      </c>
    </row>
    <row r="462" spans="1:31" hidden="1" x14ac:dyDescent="0.35">
      <c r="A462" s="92" t="s">
        <v>308</v>
      </c>
      <c r="B462" s="92" t="s">
        <v>10</v>
      </c>
      <c r="C462" s="92" t="s">
        <v>18</v>
      </c>
      <c r="D462" s="92" t="s">
        <v>1510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52"/>
        <v>93.693600000000004</v>
      </c>
      <c r="Z462" s="337">
        <f t="shared" si="54"/>
        <v>25.453936461054091</v>
      </c>
      <c r="AA462" s="95" t="str">
        <f t="shared" si="55"/>
        <v>Cèdre de l'Atlas_F2_Classique_INRA_28_</v>
      </c>
      <c r="AB462" s="1">
        <f t="shared" si="56"/>
        <v>28</v>
      </c>
      <c r="AC462" s="337">
        <f t="shared" si="53"/>
        <v>207.51529266966921</v>
      </c>
      <c r="AD462" s="338">
        <f t="shared" si="58"/>
        <v>203.90033658087677</v>
      </c>
      <c r="AE462" s="1">
        <f t="shared" si="57"/>
        <v>307.81205601511681</v>
      </c>
    </row>
    <row r="463" spans="1:31" hidden="1" x14ac:dyDescent="0.35">
      <c r="A463" s="92" t="s">
        <v>308</v>
      </c>
      <c r="B463" s="92" t="s">
        <v>10</v>
      </c>
      <c r="C463" s="92" t="s">
        <v>18</v>
      </c>
      <c r="D463" s="92" t="s">
        <v>1510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52"/>
        <v>97.0398</v>
      </c>
      <c r="Z463" s="337">
        <f t="shared" si="54"/>
        <v>26.255542130278698</v>
      </c>
      <c r="AA463" s="95" t="str">
        <f t="shared" si="55"/>
        <v>Cèdre de l'Atlas_F2_Classique_INRA_29_</v>
      </c>
      <c r="AB463" s="1">
        <f t="shared" si="56"/>
        <v>29</v>
      </c>
      <c r="AC463" s="337">
        <f t="shared" si="53"/>
        <v>214.73938754356871</v>
      </c>
      <c r="AD463" s="338">
        <f t="shared" si="58"/>
        <v>211.12734010661896</v>
      </c>
      <c r="AE463" s="1">
        <f t="shared" si="57"/>
        <v>307.81205601511681</v>
      </c>
    </row>
    <row r="464" spans="1:31" hidden="1" x14ac:dyDescent="0.35">
      <c r="A464" s="92" t="s">
        <v>308</v>
      </c>
      <c r="B464" s="92" t="s">
        <v>10</v>
      </c>
      <c r="C464" s="92" t="s">
        <v>18</v>
      </c>
      <c r="D464" s="92" t="s">
        <v>1510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52"/>
        <v>100.386</v>
      </c>
      <c r="Z464" s="337">
        <f t="shared" si="54"/>
        <v>27.05393609634266</v>
      </c>
      <c r="AA464" s="95" t="str">
        <f t="shared" si="55"/>
        <v>Cèdre de l'Atlas_F2_Classique_INRA_30_</v>
      </c>
      <c r="AB464" s="1">
        <f t="shared" si="56"/>
        <v>30</v>
      </c>
      <c r="AC464" s="337">
        <f t="shared" si="53"/>
        <v>221.95788870113009</v>
      </c>
      <c r="AD464" s="338">
        <f t="shared" si="58"/>
        <v>218.3486381223494</v>
      </c>
      <c r="AE464" s="1">
        <f t="shared" si="57"/>
        <v>307.81205601511681</v>
      </c>
    </row>
    <row r="465" spans="1:31" hidden="1" x14ac:dyDescent="0.35">
      <c r="A465" s="92" t="s">
        <v>308</v>
      </c>
      <c r="B465" s="92" t="s">
        <v>10</v>
      </c>
      <c r="C465" s="92" t="s">
        <v>18</v>
      </c>
      <c r="D465" s="92" t="s">
        <v>1510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52"/>
        <v>104.30159999999999</v>
      </c>
      <c r="Z465" s="337">
        <f t="shared" si="54"/>
        <v>27.984268978879296</v>
      </c>
      <c r="AA465" s="95" t="str">
        <f t="shared" si="55"/>
        <v>Cèdre de l'Atlas_F2_Classique_INRA_31_</v>
      </c>
      <c r="AB465" s="1">
        <f t="shared" si="56"/>
        <v>31</v>
      </c>
      <c r="AC465" s="337">
        <f t="shared" si="53"/>
        <v>230.39788847154807</v>
      </c>
      <c r="AD465" s="338">
        <f t="shared" si="58"/>
        <v>226.17788858633907</v>
      </c>
      <c r="AE465" s="1">
        <f t="shared" si="57"/>
        <v>307.81205601511681</v>
      </c>
    </row>
    <row r="466" spans="1:31" hidden="1" x14ac:dyDescent="0.35">
      <c r="A466" s="92" t="s">
        <v>308</v>
      </c>
      <c r="B466" s="92" t="s">
        <v>10</v>
      </c>
      <c r="C466" s="92" t="s">
        <v>18</v>
      </c>
      <c r="D466" s="92" t="s">
        <v>1510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52"/>
        <v>108.21720000000001</v>
      </c>
      <c r="Z466" s="337">
        <f t="shared" si="54"/>
        <v>28.910544367084089</v>
      </c>
      <c r="AA466" s="95" t="str">
        <f t="shared" si="55"/>
        <v>Cèdre de l'Atlas_F2_Classique_INRA_32_</v>
      </c>
      <c r="AB466" s="1">
        <f t="shared" si="56"/>
        <v>32</v>
      </c>
      <c r="AC466" s="337">
        <f t="shared" si="53"/>
        <v>238.83082143933814</v>
      </c>
      <c r="AD466" s="338">
        <f t="shared" si="58"/>
        <v>234.6143549554431</v>
      </c>
      <c r="AE466" s="1">
        <f t="shared" si="57"/>
        <v>307.81205601511681</v>
      </c>
    </row>
    <row r="467" spans="1:31" hidden="1" x14ac:dyDescent="0.35">
      <c r="A467" s="92" t="s">
        <v>308</v>
      </c>
      <c r="B467" s="92" t="s">
        <v>10</v>
      </c>
      <c r="C467" s="92" t="s">
        <v>18</v>
      </c>
      <c r="D467" s="92" t="s">
        <v>1510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52"/>
        <v>112.1328</v>
      </c>
      <c r="Z467" s="337">
        <f t="shared" si="54"/>
        <v>29.83292588922501</v>
      </c>
      <c r="AA467" s="95" t="str">
        <f t="shared" si="55"/>
        <v>Cèdre de l'Atlas_F2_Classique_INRA_33_</v>
      </c>
      <c r="AB467" s="1">
        <f t="shared" si="56"/>
        <v>33</v>
      </c>
      <c r="AC467" s="337">
        <f t="shared" si="53"/>
        <v>247.25697259040024</v>
      </c>
      <c r="AD467" s="338">
        <f t="shared" si="58"/>
        <v>243.04389701486917</v>
      </c>
      <c r="AE467" s="1">
        <f t="shared" si="57"/>
        <v>307.81205601511681</v>
      </c>
    </row>
    <row r="468" spans="1:31" hidden="1" x14ac:dyDescent="0.35">
      <c r="A468" s="92" t="s">
        <v>308</v>
      </c>
      <c r="B468" s="92" t="s">
        <v>10</v>
      </c>
      <c r="C468" s="92" t="s">
        <v>18</v>
      </c>
      <c r="D468" s="92" t="s">
        <v>1510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52"/>
        <v>116.0484</v>
      </c>
      <c r="Z468" s="337">
        <f t="shared" si="54"/>
        <v>30.751565097980826</v>
      </c>
      <c r="AA468" s="95" t="str">
        <f t="shared" si="55"/>
        <v>Cèdre de l'Atlas_F2_Classique_INRA_34_</v>
      </c>
      <c r="AB468" s="1">
        <f t="shared" si="56"/>
        <v>34</v>
      </c>
      <c r="AC468" s="337">
        <f t="shared" si="53"/>
        <v>255.67660587898322</v>
      </c>
      <c r="AD468" s="338">
        <f t="shared" si="58"/>
        <v>251.46678923469173</v>
      </c>
      <c r="AE468" s="1">
        <f t="shared" si="57"/>
        <v>307.81205601511681</v>
      </c>
    </row>
    <row r="469" spans="1:31" hidden="1" x14ac:dyDescent="0.35">
      <c r="A469" s="92" t="s">
        <v>308</v>
      </c>
      <c r="B469" s="92" t="s">
        <v>10</v>
      </c>
      <c r="C469" s="92" t="s">
        <v>18</v>
      </c>
      <c r="D469" s="92" t="s">
        <v>1510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52"/>
        <v>119.96400000000001</v>
      </c>
      <c r="Z469" s="337">
        <f t="shared" si="54"/>
        <v>31.666602738692504</v>
      </c>
      <c r="AA469" s="95" t="str">
        <f t="shared" si="55"/>
        <v>Cèdre de l'Atlas_F2_Classique_INRA_35_</v>
      </c>
      <c r="AB469" s="1">
        <f t="shared" si="56"/>
        <v>35</v>
      </c>
      <c r="AC469" s="337">
        <f t="shared" si="53"/>
        <v>264.0899664365561</v>
      </c>
      <c r="AD469" s="338">
        <f t="shared" si="58"/>
        <v>259.88328615776965</v>
      </c>
      <c r="AE469" s="1">
        <f t="shared" si="57"/>
        <v>307.81205601511681</v>
      </c>
    </row>
    <row r="470" spans="1:31" hidden="1" x14ac:dyDescent="0.35">
      <c r="A470" s="92" t="s">
        <v>308</v>
      </c>
      <c r="B470" s="92" t="s">
        <v>10</v>
      </c>
      <c r="C470" s="92" t="s">
        <v>18</v>
      </c>
      <c r="D470" s="92" t="s">
        <v>1510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52"/>
        <v>123.87960000000001</v>
      </c>
      <c r="Z470" s="337">
        <f t="shared" si="54"/>
        <v>32.578169847381183</v>
      </c>
      <c r="AA470" s="95" t="str">
        <f t="shared" si="55"/>
        <v>Cèdre de l'Atlas_F2_Classique_INRA_36_</v>
      </c>
      <c r="AB470" s="1">
        <f t="shared" si="56"/>
        <v>36</v>
      </c>
      <c r="AC470" s="337">
        <f t="shared" si="53"/>
        <v>272.49728248418893</v>
      </c>
      <c r="AD470" s="338">
        <f t="shared" si="58"/>
        <v>268.29362446037248</v>
      </c>
      <c r="AE470" s="1">
        <f t="shared" si="57"/>
        <v>307.81205601511681</v>
      </c>
    </row>
    <row r="471" spans="1:31" hidden="1" x14ac:dyDescent="0.35">
      <c r="A471" s="92" t="s">
        <v>308</v>
      </c>
      <c r="B471" s="92" t="s">
        <v>10</v>
      </c>
      <c r="C471" s="92" t="s">
        <v>18</v>
      </c>
      <c r="D471" s="92" t="s">
        <v>1510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52"/>
        <v>127.79520000000002</v>
      </c>
      <c r="Z471" s="337">
        <f t="shared" si="54"/>
        <v>33.486388706041758</v>
      </c>
      <c r="AA471" s="95" t="str">
        <f t="shared" si="55"/>
        <v>Cèdre de l'Atlas_F2_Classique_INRA_37_</v>
      </c>
      <c r="AB471" s="1">
        <f t="shared" si="56"/>
        <v>37</v>
      </c>
      <c r="AC471" s="337">
        <f t="shared" si="53"/>
        <v>280.89876699635607</v>
      </c>
      <c r="AD471" s="338">
        <f t="shared" si="58"/>
        <v>276.6980247402725</v>
      </c>
      <c r="AE471" s="1">
        <f t="shared" si="57"/>
        <v>307.81205601511681</v>
      </c>
    </row>
    <row r="472" spans="1:31" hidden="1" x14ac:dyDescent="0.35">
      <c r="A472" s="92" t="s">
        <v>308</v>
      </c>
      <c r="B472" s="92" t="s">
        <v>10</v>
      </c>
      <c r="C472" s="92" t="s">
        <v>18</v>
      </c>
      <c r="D472" s="92" t="s">
        <v>1510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52"/>
        <v>131.71080000000003</v>
      </c>
      <c r="Z472" s="337">
        <f t="shared" si="54"/>
        <v>34.391373677567202</v>
      </c>
      <c r="AA472" s="95" t="str">
        <f t="shared" si="55"/>
        <v>Cèdre de l'Atlas_F2_Classique_INRA_38_</v>
      </c>
      <c r="AB472" s="1">
        <f t="shared" si="56"/>
        <v>38</v>
      </c>
      <c r="AC472" s="337">
        <f t="shared" si="53"/>
        <v>289.29461915509631</v>
      </c>
      <c r="AD472" s="338">
        <f t="shared" si="58"/>
        <v>285.09669307572619</v>
      </c>
      <c r="AE472" s="1">
        <f t="shared" si="57"/>
        <v>307.81205601511681</v>
      </c>
    </row>
    <row r="473" spans="1:31" hidden="1" x14ac:dyDescent="0.35">
      <c r="A473" s="92" t="s">
        <v>308</v>
      </c>
      <c r="B473" s="92" t="s">
        <v>10</v>
      </c>
      <c r="C473" s="92" t="s">
        <v>18</v>
      </c>
      <c r="D473" s="92" t="s">
        <v>1510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52"/>
        <v>135.62640000000002</v>
      </c>
      <c r="Z473" s="337">
        <f t="shared" si="54"/>
        <v>35.293231938598481</v>
      </c>
      <c r="AA473" s="95" t="str">
        <f t="shared" si="55"/>
        <v>Cèdre de l'Atlas_F2_Classique_INRA_39_</v>
      </c>
      <c r="AB473" s="1">
        <f t="shared" si="56"/>
        <v>39</v>
      </c>
      <c r="AC473" s="337">
        <f t="shared" si="53"/>
        <v>297.68502562639242</v>
      </c>
      <c r="AD473" s="338">
        <f t="shared" si="58"/>
        <v>293.48982239074439</v>
      </c>
      <c r="AE473" s="1">
        <f t="shared" si="57"/>
        <v>307.81205601511681</v>
      </c>
    </row>
    <row r="474" spans="1:31" hidden="1" x14ac:dyDescent="0.35">
      <c r="A474" s="92" t="s">
        <v>308</v>
      </c>
      <c r="B474" s="92" t="s">
        <v>10</v>
      </c>
      <c r="C474" s="92" t="s">
        <v>18</v>
      </c>
      <c r="D474" s="92" t="s">
        <v>1510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52"/>
        <v>139.54200000000003</v>
      </c>
      <c r="Z474" s="337">
        <f t="shared" si="54"/>
        <v>36.192064125364574</v>
      </c>
      <c r="AA474" s="95" t="str">
        <f t="shared" si="55"/>
        <v>Cèdre de l'Atlas_F2_Classique_INRA_40_</v>
      </c>
      <c r="AB474" s="1">
        <f t="shared" si="56"/>
        <v>40</v>
      </c>
      <c r="AC474" s="337">
        <f t="shared" si="53"/>
        <v>306.07016168500996</v>
      </c>
      <c r="AD474" s="338">
        <f t="shared" si="58"/>
        <v>301.87759365570116</v>
      </c>
      <c r="AE474" s="1">
        <f t="shared" si="57"/>
        <v>307.81205601511681</v>
      </c>
    </row>
    <row r="475" spans="1:31" hidden="1" x14ac:dyDescent="0.35">
      <c r="A475" s="92" t="s">
        <v>308</v>
      </c>
      <c r="B475" s="92" t="s">
        <v>10</v>
      </c>
      <c r="C475" s="92" t="s">
        <v>18</v>
      </c>
      <c r="D475" s="92" t="s">
        <v>1510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52"/>
        <v>143.45760000000004</v>
      </c>
      <c r="Z475" s="337">
        <f t="shared" si="54"/>
        <v>37.087964904995097</v>
      </c>
      <c r="AA475" s="95" t="str">
        <f t="shared" si="55"/>
        <v>Cèdre de l'Atlas_F2_Classique_INRA_41_</v>
      </c>
      <c r="AB475" s="1">
        <f t="shared" si="56"/>
        <v>41</v>
      </c>
      <c r="AC475" s="337">
        <f t="shared" si="53"/>
        <v>314.45019220953321</v>
      </c>
      <c r="AD475" s="338">
        <f t="shared" si="58"/>
        <v>310.26017694727159</v>
      </c>
      <c r="AE475" s="1">
        <f t="shared" si="57"/>
        <v>307.81205601511681</v>
      </c>
    </row>
    <row r="476" spans="1:31" hidden="1" x14ac:dyDescent="0.35">
      <c r="A476" s="92" t="s">
        <v>308</v>
      </c>
      <c r="B476" s="92" t="s">
        <v>10</v>
      </c>
      <c r="C476" s="92" t="s">
        <v>18</v>
      </c>
      <c r="D476" s="92" t="s">
        <v>1510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52"/>
        <v>147.37320000000003</v>
      </c>
      <c r="Z476" s="337">
        <f t="shared" si="54"/>
        <v>37.981023482703954</v>
      </c>
      <c r="AA476" s="95" t="str">
        <f t="shared" si="55"/>
        <v>Cèdre de l'Atlas_F2_Classique_INRA_42_</v>
      </c>
      <c r="AB476" s="1">
        <f t="shared" si="56"/>
        <v>42</v>
      </c>
      <c r="AC476" s="337">
        <f t="shared" si="53"/>
        <v>322.82527256570944</v>
      </c>
      <c r="AD476" s="338">
        <f t="shared" si="58"/>
        <v>318.63773238762133</v>
      </c>
      <c r="AE476" s="1">
        <f t="shared" si="57"/>
        <v>307.81205601511681</v>
      </c>
    </row>
    <row r="477" spans="1:31" hidden="1" x14ac:dyDescent="0.35">
      <c r="A477" s="92" t="s">
        <v>308</v>
      </c>
      <c r="B477" s="92" t="s">
        <v>10</v>
      </c>
      <c r="C477" s="92" t="s">
        <v>18</v>
      </c>
      <c r="D477" s="92" t="s">
        <v>1510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59">+X477*W477*J477</f>
        <v>151.28880000000004</v>
      </c>
      <c r="Z477" s="337">
        <f t="shared" si="54"/>
        <v>38.871324053555178</v>
      </c>
      <c r="AA477" s="95" t="str">
        <f t="shared" si="55"/>
        <v>Cèdre de l'Atlas_F2_Classique_INRA_43_</v>
      </c>
      <c r="AB477" s="1">
        <f t="shared" si="56"/>
        <v>43</v>
      </c>
      <c r="AC477" s="337">
        <f t="shared" ref="AC477:AC540" si="60">+(Z477+Y477)*0.475*44/12</f>
        <v>331.19554939327537</v>
      </c>
      <c r="AD477" s="338">
        <f t="shared" si="58"/>
        <v>327.01041097949241</v>
      </c>
      <c r="AE477" s="1">
        <f t="shared" si="57"/>
        <v>307.81205601511681</v>
      </c>
    </row>
    <row r="478" spans="1:31" hidden="1" x14ac:dyDescent="0.35">
      <c r="A478" s="92" t="s">
        <v>308</v>
      </c>
      <c r="B478" s="92" t="s">
        <v>10</v>
      </c>
      <c r="C478" s="92" t="s">
        <v>18</v>
      </c>
      <c r="D478" s="92" t="s">
        <v>1510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59"/>
        <v>155.20440000000005</v>
      </c>
      <c r="Z478" s="337">
        <f t="shared" ref="Z478:Z541" si="61">+EXP(-1.0587+0.8836*LN(Y478)+0.284)</f>
        <v>39.75894620614293</v>
      </c>
      <c r="AA478" s="95" t="str">
        <f t="shared" si="55"/>
        <v>Cèdre de l'Atlas_F2_Classique_INRA_44_</v>
      </c>
      <c r="AB478" s="1">
        <f t="shared" si="56"/>
        <v>44</v>
      </c>
      <c r="AC478" s="337">
        <f t="shared" si="60"/>
        <v>339.56116130903234</v>
      </c>
      <c r="AD478" s="338">
        <f t="shared" si="58"/>
        <v>335.37835535115386</v>
      </c>
      <c r="AE478" s="1">
        <f t="shared" si="57"/>
        <v>307.81205601511681</v>
      </c>
    </row>
    <row r="479" spans="1:31" hidden="1" x14ac:dyDescent="0.35">
      <c r="A479" s="92" t="s">
        <v>308</v>
      </c>
      <c r="B479" s="92" t="s">
        <v>10</v>
      </c>
      <c r="C479" s="92" t="s">
        <v>18</v>
      </c>
      <c r="D479" s="92" t="s">
        <v>1510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59"/>
        <v>159.12</v>
      </c>
      <c r="Z479" s="337">
        <f t="shared" si="61"/>
        <v>40.643965284387697</v>
      </c>
      <c r="AA479" s="95" t="str">
        <f t="shared" si="55"/>
        <v>Cèdre de l'Atlas_F2_Classique_INRA_45_</v>
      </c>
      <c r="AB479" s="1">
        <f t="shared" si="56"/>
        <v>45</v>
      </c>
      <c r="AC479" s="337">
        <f t="shared" si="60"/>
        <v>347.92223953697521</v>
      </c>
      <c r="AD479" s="338">
        <f t="shared" si="58"/>
        <v>343.74170042300375</v>
      </c>
      <c r="AE479" s="1">
        <f t="shared" si="57"/>
        <v>307.81205601511681</v>
      </c>
    </row>
    <row r="480" spans="1:31" hidden="1" x14ac:dyDescent="0.35">
      <c r="A480" s="92" t="s">
        <v>308</v>
      </c>
      <c r="B480" s="92" t="s">
        <v>10</v>
      </c>
      <c r="C480" s="92" t="s">
        <v>18</v>
      </c>
      <c r="D480" s="92" t="s">
        <v>1510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59"/>
        <v>105.768</v>
      </c>
      <c r="Z480" s="337">
        <f t="shared" si="61"/>
        <v>28.33162713151323</v>
      </c>
      <c r="AA480" s="95" t="str">
        <f t="shared" si="55"/>
        <v>Cèdre de l'Atlas_F2_Classique_INRA_46_</v>
      </c>
      <c r="AB480" s="1">
        <f t="shared" si="56"/>
        <v>46</v>
      </c>
      <c r="AC480" s="337">
        <f t="shared" si="60"/>
        <v>233.5568505873855</v>
      </c>
      <c r="AD480" s="338">
        <f t="shared" si="58"/>
        <v>290.73954506218035</v>
      </c>
      <c r="AE480" s="1">
        <f t="shared" si="57"/>
        <v>307.81205601511681</v>
      </c>
    </row>
    <row r="481" spans="1:31" hidden="1" x14ac:dyDescent="0.35">
      <c r="A481" s="92" t="s">
        <v>308</v>
      </c>
      <c r="B481" s="92" t="s">
        <v>10</v>
      </c>
      <c r="C481" s="92" t="s">
        <v>18</v>
      </c>
      <c r="D481" s="92" t="s">
        <v>1510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59"/>
        <v>110.70799999999998</v>
      </c>
      <c r="Z481" s="337">
        <f t="shared" si="61"/>
        <v>29.497732557374178</v>
      </c>
      <c r="AA481" s="95" t="str">
        <f t="shared" si="55"/>
        <v>Cèdre de l'Atlas_F2_Classique_INRA_47_</v>
      </c>
      <c r="AB481" s="1">
        <f t="shared" si="56"/>
        <v>47</v>
      </c>
      <c r="AC481" s="337">
        <f t="shared" si="60"/>
        <v>244.19165087076001</v>
      </c>
      <c r="AD481" s="338">
        <f t="shared" si="58"/>
        <v>238.87425072907274</v>
      </c>
      <c r="AE481" s="1">
        <f t="shared" si="57"/>
        <v>307.81205601511681</v>
      </c>
    </row>
    <row r="482" spans="1:31" hidden="1" x14ac:dyDescent="0.35">
      <c r="A482" s="92" t="s">
        <v>308</v>
      </c>
      <c r="B482" s="92" t="s">
        <v>10</v>
      </c>
      <c r="C482" s="92" t="s">
        <v>18</v>
      </c>
      <c r="D482" s="92" t="s">
        <v>1510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59"/>
        <v>115.64799999999998</v>
      </c>
      <c r="Z482" s="337">
        <f t="shared" si="61"/>
        <v>30.657794830341107</v>
      </c>
      <c r="AA482" s="95" t="str">
        <f t="shared" si="55"/>
        <v>Cèdre de l'Atlas_F2_Classique_INRA_48_</v>
      </c>
      <c r="AB482" s="1">
        <f t="shared" si="56"/>
        <v>48</v>
      </c>
      <c r="AC482" s="337">
        <f t="shared" si="60"/>
        <v>254.81592599617738</v>
      </c>
      <c r="AD482" s="338">
        <f t="shared" si="58"/>
        <v>249.50378843346869</v>
      </c>
      <c r="AE482" s="1">
        <f t="shared" si="57"/>
        <v>307.81205601511681</v>
      </c>
    </row>
    <row r="483" spans="1:31" hidden="1" x14ac:dyDescent="0.35">
      <c r="A483" s="92" t="s">
        <v>308</v>
      </c>
      <c r="B483" s="92" t="s">
        <v>10</v>
      </c>
      <c r="C483" s="92" t="s">
        <v>18</v>
      </c>
      <c r="D483" s="92" t="s">
        <v>1510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59"/>
        <v>120.58799999999998</v>
      </c>
      <c r="Z483" s="337">
        <f t="shared" si="61"/>
        <v>31.812101599229255</v>
      </c>
      <c r="AA483" s="95" t="str">
        <f t="shared" si="55"/>
        <v>Cèdre de l'Atlas_F2_Classique_INRA_49_</v>
      </c>
      <c r="AB483" s="1">
        <f t="shared" si="56"/>
        <v>49</v>
      </c>
      <c r="AC483" s="337">
        <f t="shared" si="60"/>
        <v>265.43017695199092</v>
      </c>
      <c r="AD483" s="338">
        <f t="shared" si="58"/>
        <v>260.12305147408415</v>
      </c>
      <c r="AE483" s="1">
        <f t="shared" si="57"/>
        <v>307.81205601511681</v>
      </c>
    </row>
    <row r="484" spans="1:31" hidden="1" x14ac:dyDescent="0.35">
      <c r="A484" s="92" t="s">
        <v>308</v>
      </c>
      <c r="B484" s="92" t="s">
        <v>10</v>
      </c>
      <c r="C484" s="92" t="s">
        <v>18</v>
      </c>
      <c r="D484" s="92" t="s">
        <v>1510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59"/>
        <v>125.52799999999996</v>
      </c>
      <c r="Z484" s="337">
        <f t="shared" si="61"/>
        <v>32.96091561162951</v>
      </c>
      <c r="AA484" s="95" t="str">
        <f t="shared" si="55"/>
        <v>Cèdre de l'Atlas_F2_Classique_INRA_50_</v>
      </c>
      <c r="AB484" s="1">
        <f t="shared" si="56"/>
        <v>50</v>
      </c>
      <c r="AC484" s="337">
        <f t="shared" si="60"/>
        <v>276.03486135692128</v>
      </c>
      <c r="AD484" s="338">
        <f t="shared" si="58"/>
        <v>270.7325191544561</v>
      </c>
      <c r="AE484" s="1">
        <f t="shared" si="57"/>
        <v>307.81205601511681</v>
      </c>
    </row>
    <row r="485" spans="1:31" hidden="1" x14ac:dyDescent="0.35">
      <c r="A485" s="92" t="s">
        <v>308</v>
      </c>
      <c r="B485" s="92" t="s">
        <v>10</v>
      </c>
      <c r="C485" s="92" t="s">
        <v>18</v>
      </c>
      <c r="D485" s="92" t="s">
        <v>1510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59"/>
        <v>130.46799999999996</v>
      </c>
      <c r="Z485" s="337">
        <f t="shared" si="61"/>
        <v>34.104477764113255</v>
      </c>
      <c r="AA485" s="95" t="str">
        <f t="shared" si="55"/>
        <v>Cèdre de l'Atlas_F2_Classique_INRA_51_</v>
      </c>
      <c r="AB485" s="1">
        <f t="shared" si="56"/>
        <v>51</v>
      </c>
      <c r="AC485" s="337">
        <f t="shared" si="60"/>
        <v>286.63039877249713</v>
      </c>
      <c r="AD485" s="338">
        <f t="shared" si="58"/>
        <v>281.33263006470918</v>
      </c>
      <c r="AE485" s="1">
        <f t="shared" si="57"/>
        <v>307.81205601511681</v>
      </c>
    </row>
    <row r="486" spans="1:31" hidden="1" x14ac:dyDescent="0.35">
      <c r="A486" s="92" t="s">
        <v>308</v>
      </c>
      <c r="B486" s="92" t="s">
        <v>10</v>
      </c>
      <c r="C486" s="92" t="s">
        <v>18</v>
      </c>
      <c r="D486" s="92" t="s">
        <v>1510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59"/>
        <v>135.40799999999996</v>
      </c>
      <c r="Z486" s="337">
        <f t="shared" si="61"/>
        <v>35.243009677478732</v>
      </c>
      <c r="AA486" s="95" t="str">
        <f t="shared" si="55"/>
        <v>Cèdre de l'Atlas_F2_Classique_INRA_52_</v>
      </c>
      <c r="AB486" s="1">
        <f t="shared" si="56"/>
        <v>52</v>
      </c>
      <c r="AC486" s="337">
        <f t="shared" si="60"/>
        <v>297.21717518827541</v>
      </c>
      <c r="AD486" s="338">
        <f t="shared" si="58"/>
        <v>291.92378698038624</v>
      </c>
      <c r="AE486" s="1">
        <f t="shared" si="57"/>
        <v>307.81205601511681</v>
      </c>
    </row>
    <row r="487" spans="1:31" hidden="1" x14ac:dyDescent="0.35">
      <c r="A487" s="92" t="s">
        <v>308</v>
      </c>
      <c r="B487" s="92" t="s">
        <v>10</v>
      </c>
      <c r="C487" s="92" t="s">
        <v>18</v>
      </c>
      <c r="D487" s="92" t="s">
        <v>1510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59"/>
        <v>140.34799999999996</v>
      </c>
      <c r="Z487" s="337">
        <f t="shared" si="61"/>
        <v>36.376715885630546</v>
      </c>
      <c r="AA487" s="95" t="str">
        <f t="shared" si="55"/>
        <v>Cèdre de l'Atlas_F2_Classique_INRA_53_</v>
      </c>
      <c r="AB487" s="1">
        <f t="shared" si="56"/>
        <v>53</v>
      </c>
      <c r="AC487" s="337">
        <f t="shared" si="60"/>
        <v>307.79554683413977</v>
      </c>
      <c r="AD487" s="338">
        <f t="shared" si="58"/>
        <v>302.50636101120756</v>
      </c>
      <c r="AE487" s="1">
        <f t="shared" si="57"/>
        <v>307.81205601511681</v>
      </c>
    </row>
    <row r="488" spans="1:31" hidden="1" x14ac:dyDescent="0.35">
      <c r="A488" s="92" t="s">
        <v>308</v>
      </c>
      <c r="B488" s="92" t="s">
        <v>10</v>
      </c>
      <c r="C488" s="92" t="s">
        <v>18</v>
      </c>
      <c r="D488" s="92" t="s">
        <v>1510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59"/>
        <v>145.28799999999995</v>
      </c>
      <c r="Z488" s="337">
        <f t="shared" si="61"/>
        <v>37.505785707621605</v>
      </c>
      <c r="AA488" s="95" t="str">
        <f t="shared" si="55"/>
        <v>Cèdre de l'Atlas_F2_Classique_INRA_54_</v>
      </c>
      <c r="AB488" s="1">
        <f t="shared" si="56"/>
        <v>54</v>
      </c>
      <c r="AC488" s="337">
        <f t="shared" si="60"/>
        <v>318.3658434407742</v>
      </c>
      <c r="AD488" s="338">
        <f t="shared" si="58"/>
        <v>313.08069513745698</v>
      </c>
      <c r="AE488" s="1">
        <f t="shared" si="57"/>
        <v>307.81205601511681</v>
      </c>
    </row>
    <row r="489" spans="1:31" hidden="1" x14ac:dyDescent="0.35">
      <c r="A489" s="92" t="s">
        <v>308</v>
      </c>
      <c r="B489" s="92" t="s">
        <v>10</v>
      </c>
      <c r="C489" s="92" t="s">
        <v>18</v>
      </c>
      <c r="D489" s="92" t="s">
        <v>1510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59"/>
        <v>150.22799999999998</v>
      </c>
      <c r="Z489" s="337">
        <f t="shared" si="61"/>
        <v>38.630394857933659</v>
      </c>
      <c r="AA489" s="95" t="str">
        <f t="shared" si="55"/>
        <v>Cèdre de l'Atlas_F2_Classique_INRA_55_</v>
      </c>
      <c r="AB489" s="1">
        <f t="shared" si="56"/>
        <v>55</v>
      </c>
      <c r="AC489" s="337">
        <f t="shared" si="60"/>
        <v>328.92837104423438</v>
      </c>
      <c r="AD489" s="338">
        <f t="shared" si="58"/>
        <v>323.64710724250426</v>
      </c>
      <c r="AE489" s="1">
        <f t="shared" si="57"/>
        <v>307.81205601511681</v>
      </c>
    </row>
    <row r="490" spans="1:31" hidden="1" x14ac:dyDescent="0.35">
      <c r="A490" s="92" t="s">
        <v>308</v>
      </c>
      <c r="B490" s="92" t="s">
        <v>10</v>
      </c>
      <c r="C490" s="92" t="s">
        <v>18</v>
      </c>
      <c r="D490" s="92" t="s">
        <v>1510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59"/>
        <v>120.744</v>
      </c>
      <c r="Z490" s="337">
        <f t="shared" si="61"/>
        <v>31.848462605207807</v>
      </c>
      <c r="AA490" s="95" t="str">
        <f t="shared" si="55"/>
        <v>Cèdre de l'Atlas_F2_Classique_INRA_56_</v>
      </c>
      <c r="AB490" s="1">
        <f t="shared" si="56"/>
        <v>56</v>
      </c>
      <c r="AC490" s="337">
        <f t="shared" si="60"/>
        <v>265.76520570407024</v>
      </c>
      <c r="AD490" s="338">
        <f t="shared" si="58"/>
        <v>297.34678837415231</v>
      </c>
      <c r="AE490" s="1">
        <f t="shared" si="57"/>
        <v>307.81205601511681</v>
      </c>
    </row>
    <row r="491" spans="1:31" hidden="1" x14ac:dyDescent="0.35">
      <c r="A491" s="92" t="s">
        <v>308</v>
      </c>
      <c r="B491" s="92" t="s">
        <v>10</v>
      </c>
      <c r="C491" s="92" t="s">
        <v>18</v>
      </c>
      <c r="D491" s="92" t="s">
        <v>1510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59"/>
        <v>126.464</v>
      </c>
      <c r="Z491" s="337">
        <f t="shared" si="61"/>
        <v>33.177986820065037</v>
      </c>
      <c r="AA491" s="95" t="str">
        <f t="shared" si="55"/>
        <v>Cèdre de l'Atlas_F2_Classique_INRA_57_</v>
      </c>
      <c r="AB491" s="1">
        <f t="shared" si="56"/>
        <v>57</v>
      </c>
      <c r="AC491" s="337">
        <f t="shared" si="60"/>
        <v>278.04312704494663</v>
      </c>
      <c r="AD491" s="338">
        <f t="shared" si="58"/>
        <v>271.90416637450846</v>
      </c>
      <c r="AE491" s="1">
        <f t="shared" si="57"/>
        <v>307.81205601511681</v>
      </c>
    </row>
    <row r="492" spans="1:31" hidden="1" x14ac:dyDescent="0.35">
      <c r="A492" s="92" t="s">
        <v>308</v>
      </c>
      <c r="B492" s="92" t="s">
        <v>10</v>
      </c>
      <c r="C492" s="92" t="s">
        <v>18</v>
      </c>
      <c r="D492" s="92" t="s">
        <v>1510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59"/>
        <v>132.184</v>
      </c>
      <c r="Z492" s="337">
        <f t="shared" si="61"/>
        <v>34.500527231592969</v>
      </c>
      <c r="AA492" s="95" t="str">
        <f t="shared" si="55"/>
        <v>Cèdre de l'Atlas_F2_Classique_INRA_58_</v>
      </c>
      <c r="AB492" s="1">
        <f t="shared" si="56"/>
        <v>58</v>
      </c>
      <c r="AC492" s="337">
        <f t="shared" si="60"/>
        <v>290.30888492835771</v>
      </c>
      <c r="AD492" s="338">
        <f t="shared" si="58"/>
        <v>284.17600598665217</v>
      </c>
      <c r="AE492" s="1">
        <f t="shared" si="57"/>
        <v>307.81205601511681</v>
      </c>
    </row>
    <row r="493" spans="1:31" hidden="1" x14ac:dyDescent="0.35">
      <c r="A493" s="92" t="s">
        <v>308</v>
      </c>
      <c r="B493" s="92" t="s">
        <v>10</v>
      </c>
      <c r="C493" s="92" t="s">
        <v>18</v>
      </c>
      <c r="D493" s="92" t="s">
        <v>1510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59"/>
        <v>137.904</v>
      </c>
      <c r="Z493" s="337">
        <f t="shared" si="61"/>
        <v>35.816420593519346</v>
      </c>
      <c r="AA493" s="95" t="str">
        <f t="shared" si="55"/>
        <v>Cèdre de l'Atlas_F2_Classique_INRA_59_</v>
      </c>
      <c r="AB493" s="1">
        <f t="shared" si="56"/>
        <v>59</v>
      </c>
      <c r="AC493" s="337">
        <f t="shared" si="60"/>
        <v>302.56306586704619</v>
      </c>
      <c r="AD493" s="338">
        <f t="shared" si="58"/>
        <v>296.43597539770195</v>
      </c>
      <c r="AE493" s="1">
        <f t="shared" si="57"/>
        <v>307.81205601511681</v>
      </c>
    </row>
    <row r="494" spans="1:31" hidden="1" x14ac:dyDescent="0.35">
      <c r="A494" s="92" t="s">
        <v>308</v>
      </c>
      <c r="B494" s="92" t="s">
        <v>10</v>
      </c>
      <c r="C494" s="92" t="s">
        <v>18</v>
      </c>
      <c r="D494" s="92" t="s">
        <v>1510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59"/>
        <v>143.624</v>
      </c>
      <c r="Z494" s="337">
        <f t="shared" si="61"/>
        <v>37.125974143165266</v>
      </c>
      <c r="AA494" s="95" t="str">
        <f t="shared" si="55"/>
        <v>Cèdre de l'Atlas_F2_Classique_INRA_60_</v>
      </c>
      <c r="AB494" s="1">
        <f t="shared" si="56"/>
        <v>60</v>
      </c>
      <c r="AC494" s="337">
        <f t="shared" si="60"/>
        <v>314.80620496601284</v>
      </c>
      <c r="AD494" s="338">
        <f t="shared" si="58"/>
        <v>308.68463541652955</v>
      </c>
      <c r="AE494" s="1">
        <f t="shared" si="57"/>
        <v>307.81205601511681</v>
      </c>
    </row>
    <row r="495" spans="1:31" hidden="1" x14ac:dyDescent="0.35">
      <c r="A495" s="92" t="s">
        <v>308</v>
      </c>
      <c r="B495" s="92" t="s">
        <v>10</v>
      </c>
      <c r="C495" s="92" t="s">
        <v>18</v>
      </c>
      <c r="D495" s="92" t="s">
        <v>1510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59"/>
        <v>149.34399999999999</v>
      </c>
      <c r="Z495" s="337">
        <f t="shared" si="61"/>
        <v>38.429469260374923</v>
      </c>
      <c r="AA495" s="95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37">
        <f t="shared" si="60"/>
        <v>327.03879229515297</v>
      </c>
      <c r="AD495" s="338">
        <f t="shared" si="58"/>
        <v>320.92249863058294</v>
      </c>
      <c r="AE495" s="1">
        <f t="shared" si="57"/>
        <v>307.81205601511681</v>
      </c>
    </row>
    <row r="496" spans="1:31" hidden="1" x14ac:dyDescent="0.35">
      <c r="A496" s="92" t="s">
        <v>308</v>
      </c>
      <c r="B496" s="92" t="s">
        <v>10</v>
      </c>
      <c r="C496" s="92" t="s">
        <v>18</v>
      </c>
      <c r="D496" s="92" t="s">
        <v>1510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59"/>
        <v>155.06400000000002</v>
      </c>
      <c r="Z496" s="337">
        <f t="shared" si="61"/>
        <v>39.727164550120094</v>
      </c>
      <c r="AA496" s="95" t="str">
        <f t="shared" si="62"/>
        <v>Cèdre de l'Atlas_F2_Classique_INRA_62_</v>
      </c>
      <c r="AB496" s="1">
        <f t="shared" si="63"/>
        <v>62</v>
      </c>
      <c r="AC496" s="337">
        <f t="shared" si="60"/>
        <v>339.26127825812586</v>
      </c>
      <c r="AD496" s="338">
        <f t="shared" si="58"/>
        <v>333.15003527663941</v>
      </c>
      <c r="AE496" s="1">
        <f t="shared" si="57"/>
        <v>307.81205601511681</v>
      </c>
    </row>
    <row r="497" spans="1:31" hidden="1" x14ac:dyDescent="0.35">
      <c r="A497" s="92" t="s">
        <v>308</v>
      </c>
      <c r="B497" s="92" t="s">
        <v>10</v>
      </c>
      <c r="C497" s="92" t="s">
        <v>18</v>
      </c>
      <c r="D497" s="92" t="s">
        <v>1510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59"/>
        <v>160.78400000000002</v>
      </c>
      <c r="Z497" s="337">
        <f t="shared" si="61"/>
        <v>41.019298457473468</v>
      </c>
      <c r="AA497" s="95" t="str">
        <f t="shared" si="62"/>
        <v>Cèdre de l'Atlas_F2_Classique_INRA_63_</v>
      </c>
      <c r="AB497" s="1">
        <f t="shared" si="63"/>
        <v>63</v>
      </c>
      <c r="AC497" s="337">
        <f t="shared" si="60"/>
        <v>351.47407814676626</v>
      </c>
      <c r="AD497" s="338">
        <f t="shared" si="58"/>
        <v>345.36767820244609</v>
      </c>
      <c r="AE497" s="1">
        <f t="shared" si="57"/>
        <v>307.81205601511681</v>
      </c>
    </row>
    <row r="498" spans="1:31" hidden="1" x14ac:dyDescent="0.35">
      <c r="A498" s="92" t="s">
        <v>308</v>
      </c>
      <c r="B498" s="92" t="s">
        <v>10</v>
      </c>
      <c r="C498" s="92" t="s">
        <v>18</v>
      </c>
      <c r="D498" s="92" t="s">
        <v>1510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59"/>
        <v>166.50400000000002</v>
      </c>
      <c r="Z498" s="337">
        <f t="shared" si="61"/>
        <v>42.306091500008144</v>
      </c>
      <c r="AA498" s="95" t="str">
        <f t="shared" si="62"/>
        <v>Cèdre de l'Atlas_F2_Classique_INRA_64_</v>
      </c>
      <c r="AB498" s="1">
        <f t="shared" si="63"/>
        <v>64</v>
      </c>
      <c r="AC498" s="337">
        <f t="shared" si="60"/>
        <v>363.6775760291809</v>
      </c>
      <c r="AD498" s="338">
        <f t="shared" si="58"/>
        <v>357.57582708797361</v>
      </c>
      <c r="AE498" s="1">
        <f t="shared" si="57"/>
        <v>307.81205601511681</v>
      </c>
    </row>
    <row r="499" spans="1:31" hidden="1" x14ac:dyDescent="0.35">
      <c r="A499" s="92" t="s">
        <v>308</v>
      </c>
      <c r="B499" s="92" t="s">
        <v>10</v>
      </c>
      <c r="C499" s="92" t="s">
        <v>18</v>
      </c>
      <c r="D499" s="92" t="s">
        <v>1510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59"/>
        <v>172.22399999999999</v>
      </c>
      <c r="Z499" s="337">
        <f t="shared" si="61"/>
        <v>43.587748184815709</v>
      </c>
      <c r="AA499" s="95" t="str">
        <f t="shared" si="62"/>
        <v>Cèdre de l'Atlas_F2_Classique_INRA_65_</v>
      </c>
      <c r="AB499" s="1">
        <f t="shared" si="63"/>
        <v>65</v>
      </c>
      <c r="AC499" s="337">
        <f t="shared" si="60"/>
        <v>375.87212808855401</v>
      </c>
      <c r="AD499" s="338">
        <f t="shared" si="58"/>
        <v>369.77485205886745</v>
      </c>
      <c r="AE499" s="1">
        <f t="shared" ref="AE499:AE544" si="64">+SUM($AD$434:$AD$544)/110</f>
        <v>307.81205601511681</v>
      </c>
    </row>
    <row r="500" spans="1:31" hidden="1" x14ac:dyDescent="0.35">
      <c r="A500" s="92" t="s">
        <v>308</v>
      </c>
      <c r="B500" s="92" t="s">
        <v>10</v>
      </c>
      <c r="C500" s="92" t="s">
        <v>18</v>
      </c>
      <c r="D500" s="92" t="s">
        <v>1510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59"/>
        <v>138.06</v>
      </c>
      <c r="Z500" s="337">
        <f t="shared" si="61"/>
        <v>35.852218451596926</v>
      </c>
      <c r="AA500" s="95" t="str">
        <f t="shared" si="62"/>
        <v>Cèdre de l'Atlas_F2_Classique_INRA_66_</v>
      </c>
      <c r="AB500" s="1">
        <f t="shared" si="63"/>
        <v>66</v>
      </c>
      <c r="AC500" s="337">
        <f t="shared" si="60"/>
        <v>302.89711380319795</v>
      </c>
      <c r="AD500" s="338">
        <f t="shared" si="58"/>
        <v>339.38462094587601</v>
      </c>
      <c r="AE500" s="1">
        <f t="shared" si="64"/>
        <v>307.81205601511681</v>
      </c>
    </row>
    <row r="501" spans="1:31" hidden="1" x14ac:dyDescent="0.35">
      <c r="A501" s="92" t="s">
        <v>308</v>
      </c>
      <c r="B501" s="92" t="s">
        <v>10</v>
      </c>
      <c r="C501" s="92" t="s">
        <v>18</v>
      </c>
      <c r="D501" s="92" t="s">
        <v>1510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59"/>
        <v>144.14400000000001</v>
      </c>
      <c r="Z501" s="337">
        <f t="shared" si="61"/>
        <v>37.244720006976252</v>
      </c>
      <c r="AA501" s="95" t="str">
        <f t="shared" si="62"/>
        <v>Cèdre de l'Atlas_F2_Classique_INRA_67_</v>
      </c>
      <c r="AB501" s="1">
        <f t="shared" si="63"/>
        <v>67</v>
      </c>
      <c r="AC501" s="337">
        <f t="shared" si="60"/>
        <v>315.91868734548365</v>
      </c>
      <c r="AD501" s="338">
        <f t="shared" si="58"/>
        <v>309.40790057434083</v>
      </c>
      <c r="AE501" s="1">
        <f t="shared" si="64"/>
        <v>307.81205601511681</v>
      </c>
    </row>
    <row r="502" spans="1:31" hidden="1" x14ac:dyDescent="0.35">
      <c r="A502" s="92" t="s">
        <v>308</v>
      </c>
      <c r="B502" s="92" t="s">
        <v>10</v>
      </c>
      <c r="C502" s="92" t="s">
        <v>18</v>
      </c>
      <c r="D502" s="92" t="s">
        <v>1510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59"/>
        <v>150.22799999999998</v>
      </c>
      <c r="Z502" s="337">
        <f t="shared" si="61"/>
        <v>38.630394857933659</v>
      </c>
      <c r="AA502" s="95" t="str">
        <f t="shared" si="62"/>
        <v>Cèdre de l'Atlas_F2_Classique_INRA_68_</v>
      </c>
      <c r="AB502" s="1">
        <f t="shared" si="63"/>
        <v>68</v>
      </c>
      <c r="AC502" s="337">
        <f t="shared" si="60"/>
        <v>328.92837104423438</v>
      </c>
      <c r="AD502" s="338">
        <f t="shared" si="58"/>
        <v>322.42352919485904</v>
      </c>
      <c r="AE502" s="1">
        <f t="shared" si="64"/>
        <v>307.81205601511681</v>
      </c>
    </row>
    <row r="503" spans="1:31" hidden="1" x14ac:dyDescent="0.35">
      <c r="A503" s="92" t="s">
        <v>308</v>
      </c>
      <c r="B503" s="92" t="s">
        <v>10</v>
      </c>
      <c r="C503" s="92" t="s">
        <v>18</v>
      </c>
      <c r="D503" s="92" t="s">
        <v>1510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59"/>
        <v>156.31199999999998</v>
      </c>
      <c r="Z503" s="337">
        <f t="shared" si="61"/>
        <v>40.009551101892576</v>
      </c>
      <c r="AA503" s="95" t="str">
        <f t="shared" si="62"/>
        <v>Cèdre de l'Atlas_F2_Classique_INRA_69_</v>
      </c>
      <c r="AB503" s="1">
        <f t="shared" si="63"/>
        <v>69</v>
      </c>
      <c r="AC503" s="337">
        <f t="shared" si="60"/>
        <v>341.92670150246289</v>
      </c>
      <c r="AD503" s="338">
        <f t="shared" si="58"/>
        <v>335.42753627334866</v>
      </c>
      <c r="AE503" s="1">
        <f t="shared" si="64"/>
        <v>307.81205601511681</v>
      </c>
    </row>
    <row r="504" spans="1:31" hidden="1" x14ac:dyDescent="0.35">
      <c r="A504" s="92" t="s">
        <v>308</v>
      </c>
      <c r="B504" s="92" t="s">
        <v>10</v>
      </c>
      <c r="C504" s="92" t="s">
        <v>18</v>
      </c>
      <c r="D504" s="92" t="s">
        <v>1510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59"/>
        <v>162.39599999999999</v>
      </c>
      <c r="Z504" s="337">
        <f t="shared" si="61"/>
        <v>41.382471494629698</v>
      </c>
      <c r="AA504" s="95" t="str">
        <f t="shared" si="62"/>
        <v>Cèdre de l'Atlas_F2_Classique_INRA_70_</v>
      </c>
      <c r="AB504" s="1">
        <f t="shared" si="63"/>
        <v>70</v>
      </c>
      <c r="AC504" s="337">
        <f t="shared" si="60"/>
        <v>354.91417118648002</v>
      </c>
      <c r="AD504" s="338">
        <f t="shared" si="58"/>
        <v>348.42043634447145</v>
      </c>
      <c r="AE504" s="1">
        <f t="shared" si="64"/>
        <v>307.81205601511681</v>
      </c>
    </row>
    <row r="505" spans="1:31" hidden="1" x14ac:dyDescent="0.35">
      <c r="A505" s="92" t="s">
        <v>308</v>
      </c>
      <c r="B505" s="92" t="s">
        <v>10</v>
      </c>
      <c r="C505" s="92" t="s">
        <v>18</v>
      </c>
      <c r="D505" s="92" t="s">
        <v>1510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59"/>
        <v>168.48</v>
      </c>
      <c r="Z505" s="337">
        <f t="shared" si="61"/>
        <v>42.74941640538534</v>
      </c>
      <c r="AA505" s="95" t="str">
        <f t="shared" si="62"/>
        <v>Cèdre de l'Atlas_F2_Classique_INRA_71_</v>
      </c>
      <c r="AB505" s="1">
        <f t="shared" si="63"/>
        <v>71</v>
      </c>
      <c r="AC505" s="337">
        <f t="shared" si="60"/>
        <v>367.89123357271274</v>
      </c>
      <c r="AD505" s="338">
        <f t="shared" si="58"/>
        <v>361.40270237959635</v>
      </c>
      <c r="AE505" s="1">
        <f t="shared" si="64"/>
        <v>307.81205601511681</v>
      </c>
    </row>
    <row r="506" spans="1:31" hidden="1" x14ac:dyDescent="0.35">
      <c r="A506" s="92" t="s">
        <v>308</v>
      </c>
      <c r="B506" s="92" t="s">
        <v>10</v>
      </c>
      <c r="C506" s="92" t="s">
        <v>18</v>
      </c>
      <c r="D506" s="92" t="s">
        <v>1510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59"/>
        <v>174.56399999999999</v>
      </c>
      <c r="Z506" s="337">
        <f t="shared" si="61"/>
        <v>44.110626333127961</v>
      </c>
      <c r="AA506" s="95" t="str">
        <f t="shared" si="62"/>
        <v>Cèdre de l'Atlas_F2_Classique_INRA_72_</v>
      </c>
      <c r="AB506" s="1">
        <f t="shared" si="63"/>
        <v>72</v>
      </c>
      <c r="AC506" s="337">
        <f t="shared" si="60"/>
        <v>380.85830753019781</v>
      </c>
      <c r="AD506" s="338">
        <f t="shared" si="58"/>
        <v>374.3747705514553</v>
      </c>
      <c r="AE506" s="1">
        <f t="shared" si="64"/>
        <v>307.81205601511681</v>
      </c>
    </row>
    <row r="507" spans="1:31" hidden="1" x14ac:dyDescent="0.35">
      <c r="A507" s="92" t="s">
        <v>308</v>
      </c>
      <c r="B507" s="92" t="s">
        <v>10</v>
      </c>
      <c r="C507" s="92" t="s">
        <v>18</v>
      </c>
      <c r="D507" s="92" t="s">
        <v>1510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59"/>
        <v>180.648</v>
      </c>
      <c r="Z507" s="337">
        <f t="shared" si="61"/>
        <v>45.466324062169789</v>
      </c>
      <c r="AA507" s="95" t="str">
        <f t="shared" si="62"/>
        <v>Cèdre de l'Atlas_F2_Classique_INRA_73_</v>
      </c>
      <c r="AB507" s="1">
        <f t="shared" si="63"/>
        <v>73</v>
      </c>
      <c r="AC507" s="337">
        <f t="shared" si="60"/>
        <v>393.81578107494573</v>
      </c>
      <c r="AD507" s="338">
        <f t="shared" si="58"/>
        <v>387.33704430257177</v>
      </c>
      <c r="AE507" s="1">
        <f t="shared" si="64"/>
        <v>307.81205601511681</v>
      </c>
    </row>
    <row r="508" spans="1:31" hidden="1" x14ac:dyDescent="0.35">
      <c r="A508" s="92" t="s">
        <v>308</v>
      </c>
      <c r="B508" s="92" t="s">
        <v>10</v>
      </c>
      <c r="C508" s="92" t="s">
        <v>18</v>
      </c>
      <c r="D508" s="92" t="s">
        <v>1510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59"/>
        <v>186.732</v>
      </c>
      <c r="Z508" s="337">
        <f t="shared" si="61"/>
        <v>46.81671651923142</v>
      </c>
      <c r="AA508" s="95" t="str">
        <f t="shared" si="62"/>
        <v>Cèdre de l'Atlas_F2_Classique_INRA_74_</v>
      </c>
      <c r="AB508" s="1">
        <f t="shared" si="63"/>
        <v>74</v>
      </c>
      <c r="AC508" s="337">
        <f t="shared" si="60"/>
        <v>406.764014604328</v>
      </c>
      <c r="AD508" s="338">
        <f t="shared" si="58"/>
        <v>400.28989783963686</v>
      </c>
      <c r="AE508" s="1">
        <f t="shared" si="64"/>
        <v>307.81205601511681</v>
      </c>
    </row>
    <row r="509" spans="1:31" hidden="1" x14ac:dyDescent="0.35">
      <c r="A509" s="92" t="s">
        <v>308</v>
      </c>
      <c r="B509" s="92" t="s">
        <v>10</v>
      </c>
      <c r="C509" s="92" t="s">
        <v>18</v>
      </c>
      <c r="D509" s="92" t="s">
        <v>1510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59"/>
        <v>192.81599999999997</v>
      </c>
      <c r="Z509" s="337">
        <f t="shared" si="61"/>
        <v>48.161996381683636</v>
      </c>
      <c r="AA509" s="95" t="str">
        <f t="shared" si="62"/>
        <v>Cèdre de l'Atlas_F2_Classique_INRA_75_</v>
      </c>
      <c r="AB509" s="1">
        <f t="shared" si="63"/>
        <v>75</v>
      </c>
      <c r="AC509" s="337">
        <f t="shared" si="60"/>
        <v>419.70334369809893</v>
      </c>
      <c r="AD509" s="338">
        <f t="shared" si="58"/>
        <v>413.23367915121344</v>
      </c>
      <c r="AE509" s="1">
        <f t="shared" si="64"/>
        <v>307.81205601511681</v>
      </c>
    </row>
    <row r="510" spans="1:31" hidden="1" x14ac:dyDescent="0.35">
      <c r="A510" s="92" t="s">
        <v>308</v>
      </c>
      <c r="B510" s="92" t="s">
        <v>10</v>
      </c>
      <c r="C510" s="92" t="s">
        <v>18</v>
      </c>
      <c r="D510" s="92" t="s">
        <v>1510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59"/>
        <v>156.31199999999998</v>
      </c>
      <c r="Z510" s="337">
        <f t="shared" si="61"/>
        <v>40.009551101892576</v>
      </c>
      <c r="AA510" s="95" t="str">
        <f t="shared" si="62"/>
        <v>Cèdre de l'Atlas_F2_Classique_INRA_76_</v>
      </c>
      <c r="AB510" s="1">
        <f t="shared" si="63"/>
        <v>76</v>
      </c>
      <c r="AC510" s="337">
        <f t="shared" si="60"/>
        <v>341.92670150246289</v>
      </c>
      <c r="AD510" s="338">
        <f t="shared" si="58"/>
        <v>380.81502260028094</v>
      </c>
      <c r="AE510" s="1">
        <f t="shared" si="64"/>
        <v>307.81205601511681</v>
      </c>
    </row>
    <row r="511" spans="1:31" hidden="1" x14ac:dyDescent="0.35">
      <c r="A511" s="92" t="s">
        <v>308</v>
      </c>
      <c r="B511" s="92" t="s">
        <v>10</v>
      </c>
      <c r="C511" s="92" t="s">
        <v>18</v>
      </c>
      <c r="D511" s="92" t="s">
        <v>1510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59"/>
        <v>163.1982857142857</v>
      </c>
      <c r="Z511" s="337">
        <f t="shared" si="61"/>
        <v>41.563064615521839</v>
      </c>
      <c r="AA511" s="95" t="str">
        <f t="shared" si="62"/>
        <v>Cèdre de l'Atlas_F2_Classique_INRA_77_</v>
      </c>
      <c r="AB511" s="1">
        <f t="shared" si="63"/>
        <v>77</v>
      </c>
      <c r="AC511" s="337">
        <f t="shared" si="60"/>
        <v>356.62601849108142</v>
      </c>
      <c r="AD511" s="338">
        <f t="shared" si="58"/>
        <v>349.27635999677216</v>
      </c>
      <c r="AE511" s="1">
        <f t="shared" si="64"/>
        <v>307.81205601511681</v>
      </c>
    </row>
    <row r="512" spans="1:31" hidden="1" x14ac:dyDescent="0.35">
      <c r="A512" s="92" t="s">
        <v>308</v>
      </c>
      <c r="B512" s="92" t="s">
        <v>10</v>
      </c>
      <c r="C512" s="92" t="s">
        <v>18</v>
      </c>
      <c r="D512" s="92" t="s">
        <v>1510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59"/>
        <v>170.08457142857142</v>
      </c>
      <c r="Z512" s="337">
        <f t="shared" si="61"/>
        <v>43.108964223680886</v>
      </c>
      <c r="AA512" s="95" t="str">
        <f t="shared" si="62"/>
        <v>Cèdre de l'Atlas_F2_Classique_INRA_78_</v>
      </c>
      <c r="AB512" s="1">
        <f t="shared" si="63"/>
        <v>78</v>
      </c>
      <c r="AC512" s="337">
        <f t="shared" si="60"/>
        <v>371.31207459433944</v>
      </c>
      <c r="AD512" s="338">
        <f t="shared" si="58"/>
        <v>363.96904654271043</v>
      </c>
      <c r="AE512" s="1">
        <f t="shared" si="64"/>
        <v>307.81205601511681</v>
      </c>
    </row>
    <row r="513" spans="1:31" hidden="1" x14ac:dyDescent="0.35">
      <c r="A513" s="92" t="s">
        <v>308</v>
      </c>
      <c r="B513" s="92" t="s">
        <v>10</v>
      </c>
      <c r="C513" s="92" t="s">
        <v>18</v>
      </c>
      <c r="D513" s="92" t="s">
        <v>1510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59"/>
        <v>176.97085714285714</v>
      </c>
      <c r="Z513" s="337">
        <f t="shared" si="61"/>
        <v>44.647593457731134</v>
      </c>
      <c r="AA513" s="95" t="str">
        <f t="shared" si="62"/>
        <v>Cèdre de l'Atlas_F2_Classique_INRA_79_</v>
      </c>
      <c r="AB513" s="1">
        <f t="shared" si="63"/>
        <v>79</v>
      </c>
      <c r="AC513" s="337">
        <f t="shared" si="60"/>
        <v>385.98546812935791</v>
      </c>
      <c r="AD513" s="338">
        <f t="shared" si="58"/>
        <v>378.64877136184867</v>
      </c>
      <c r="AE513" s="1">
        <f t="shared" si="64"/>
        <v>307.81205601511681</v>
      </c>
    </row>
    <row r="514" spans="1:31" hidden="1" x14ac:dyDescent="0.35">
      <c r="A514" s="92" t="s">
        <v>308</v>
      </c>
      <c r="B514" s="92" t="s">
        <v>10</v>
      </c>
      <c r="C514" s="92" t="s">
        <v>18</v>
      </c>
      <c r="D514" s="92" t="s">
        <v>1510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59"/>
        <v>183.85714285714286</v>
      </c>
      <c r="Z514" s="337">
        <f t="shared" si="61"/>
        <v>46.17926760025837</v>
      </c>
      <c r="AA514" s="95" t="str">
        <f t="shared" si="62"/>
        <v>Cèdre de l'Atlas_F2_Classique_INRA_80_</v>
      </c>
      <c r="AB514" s="1">
        <f t="shared" si="63"/>
        <v>80</v>
      </c>
      <c r="AC514" s="337">
        <f t="shared" si="60"/>
        <v>400.64674821330715</v>
      </c>
      <c r="AD514" s="338">
        <f t="shared" si="58"/>
        <v>393.31610817133253</v>
      </c>
      <c r="AE514" s="1">
        <f t="shared" si="64"/>
        <v>307.81205601511681</v>
      </c>
    </row>
    <row r="515" spans="1:31" hidden="1" x14ac:dyDescent="0.35">
      <c r="A515" s="92" t="s">
        <v>308</v>
      </c>
      <c r="B515" s="92" t="s">
        <v>10</v>
      </c>
      <c r="C515" s="92" t="s">
        <v>18</v>
      </c>
      <c r="D515" s="92" t="s">
        <v>1510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59"/>
        <v>190.74342857142858</v>
      </c>
      <c r="Z515" s="337">
        <f t="shared" si="61"/>
        <v>47.704276978356155</v>
      </c>
      <c r="AA515" s="95" t="str">
        <f t="shared" si="62"/>
        <v>Cèdre de l'Atlas_F2_Classique_INRA_81_</v>
      </c>
      <c r="AB515" s="1">
        <f t="shared" si="63"/>
        <v>81</v>
      </c>
      <c r="AC515" s="337">
        <f t="shared" si="60"/>
        <v>415.29642049920841</v>
      </c>
      <c r="AD515" s="338">
        <f t="shared" si="58"/>
        <v>407.97158435625778</v>
      </c>
      <c r="AE515" s="1">
        <f t="shared" si="64"/>
        <v>307.81205601511681</v>
      </c>
    </row>
    <row r="516" spans="1:31" hidden="1" x14ac:dyDescent="0.35">
      <c r="A516" s="92" t="s">
        <v>308</v>
      </c>
      <c r="B516" s="92" t="s">
        <v>10</v>
      </c>
      <c r="C516" s="92" t="s">
        <v>18</v>
      </c>
      <c r="D516" s="92" t="s">
        <v>1510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59"/>
        <v>197.6297142857143</v>
      </c>
      <c r="Z516" s="337">
        <f t="shared" si="61"/>
        <v>49.222889767963053</v>
      </c>
      <c r="AA516" s="95" t="str">
        <f t="shared" si="62"/>
        <v>Cèdre de l'Atlas_F2_Classique_INRA_82_</v>
      </c>
      <c r="AB516" s="1">
        <f t="shared" si="63"/>
        <v>82</v>
      </c>
      <c r="AC516" s="337">
        <f t="shared" si="60"/>
        <v>429.93495206015473</v>
      </c>
      <c r="AD516" s="338">
        <f t="shared" si="58"/>
        <v>422.61568627968154</v>
      </c>
      <c r="AE516" s="1">
        <f t="shared" si="64"/>
        <v>307.81205601511681</v>
      </c>
    </row>
    <row r="517" spans="1:31" hidden="1" x14ac:dyDescent="0.35">
      <c r="A517" s="92" t="s">
        <v>308</v>
      </c>
      <c r="B517" s="92" t="s">
        <v>10</v>
      </c>
      <c r="C517" s="92" t="s">
        <v>18</v>
      </c>
      <c r="D517" s="92" t="s">
        <v>1510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59"/>
        <v>204.51600000000002</v>
      </c>
      <c r="Z517" s="337">
        <f t="shared" si="61"/>
        <v>50.735354396355888</v>
      </c>
      <c r="AA517" s="95" t="str">
        <f t="shared" si="62"/>
        <v>Cèdre de l'Atlas_F2_Classique_INRA_83_</v>
      </c>
      <c r="AB517" s="1">
        <f t="shared" si="63"/>
        <v>83</v>
      </c>
      <c r="AC517" s="337">
        <f t="shared" si="60"/>
        <v>444.5627755736532</v>
      </c>
      <c r="AD517" s="338">
        <f t="shared" si="58"/>
        <v>437.24886381690396</v>
      </c>
      <c r="AE517" s="1">
        <f t="shared" si="64"/>
        <v>307.81205601511681</v>
      </c>
    </row>
    <row r="518" spans="1:31" hidden="1" x14ac:dyDescent="0.35">
      <c r="A518" s="92" t="s">
        <v>308</v>
      </c>
      <c r="B518" s="92" t="s">
        <v>10</v>
      </c>
      <c r="C518" s="92" t="s">
        <v>18</v>
      </c>
      <c r="D518" s="92" t="s">
        <v>1510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59"/>
        <v>211.40228571428574</v>
      </c>
      <c r="Z518" s="337">
        <f t="shared" si="61"/>
        <v>52.241901611974725</v>
      </c>
      <c r="AA518" s="95" t="str">
        <f t="shared" si="62"/>
        <v>Cèdre de l'Atlas_F2_Classique_INRA_84_</v>
      </c>
      <c r="AB518" s="1">
        <f t="shared" si="63"/>
        <v>84</v>
      </c>
      <c r="AC518" s="337">
        <f t="shared" si="60"/>
        <v>459.1802929265703</v>
      </c>
      <c r="AD518" s="338">
        <f t="shared" si="58"/>
        <v>451.87153425011172</v>
      </c>
      <c r="AE518" s="1">
        <f t="shared" si="64"/>
        <v>307.81205601511681</v>
      </c>
    </row>
    <row r="519" spans="1:31" hidden="1" x14ac:dyDescent="0.35">
      <c r="A519" s="92" t="s">
        <v>308</v>
      </c>
      <c r="B519" s="92" t="s">
        <v>10</v>
      </c>
      <c r="C519" s="92" t="s">
        <v>18</v>
      </c>
      <c r="D519" s="92" t="s">
        <v>1510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59"/>
        <v>218.28857142857146</v>
      </c>
      <c r="Z519" s="337">
        <f t="shared" si="61"/>
        <v>53.742746276979332</v>
      </c>
      <c r="AA519" s="95" t="str">
        <f t="shared" si="62"/>
        <v>Cèdre de l'Atlas_F2_Classique_INRA_85_</v>
      </c>
      <c r="AB519" s="1">
        <f t="shared" si="63"/>
        <v>85</v>
      </c>
      <c r="AC519" s="337">
        <f t="shared" si="60"/>
        <v>473.78787833716757</v>
      </c>
      <c r="AD519" s="338">
        <f t="shared" si="58"/>
        <v>466.48408563186894</v>
      </c>
      <c r="AE519" s="1">
        <f t="shared" si="64"/>
        <v>307.81205601511681</v>
      </c>
    </row>
    <row r="520" spans="1:31" hidden="1" x14ac:dyDescent="0.35">
      <c r="A520" s="92" t="s">
        <v>308</v>
      </c>
      <c r="B520" s="92" t="s">
        <v>10</v>
      </c>
      <c r="C520" s="92" t="s">
        <v>18</v>
      </c>
      <c r="D520" s="92" t="s">
        <v>1510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59"/>
        <v>225.17485714285718</v>
      </c>
      <c r="Z520" s="337">
        <f t="shared" si="61"/>
        <v>55.238088927254239</v>
      </c>
      <c r="AA520" s="95" t="str">
        <f t="shared" si="62"/>
        <v>Cèdre de l'Atlas_F2_Classique_INRA_86_</v>
      </c>
      <c r="AB520" s="1">
        <f t="shared" si="63"/>
        <v>86</v>
      </c>
      <c r="AC520" s="337">
        <f t="shared" si="60"/>
        <v>488.38588107211064</v>
      </c>
      <c r="AD520" s="338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hidden="1" x14ac:dyDescent="0.35">
      <c r="A521" s="92" t="s">
        <v>308</v>
      </c>
      <c r="B521" s="92" t="s">
        <v>10</v>
      </c>
      <c r="C521" s="92" t="s">
        <v>18</v>
      </c>
      <c r="D521" s="92" t="s">
        <v>1510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59"/>
        <v>232.0611428571429</v>
      </c>
      <c r="Z521" s="337">
        <f t="shared" si="61"/>
        <v>56.728117136220625</v>
      </c>
      <c r="AA521" s="95" t="str">
        <f t="shared" si="62"/>
        <v>Cèdre de l'Atlas_F2_Classique_INRA_87_</v>
      </c>
      <c r="AB521" s="1">
        <f t="shared" si="63"/>
        <v>87</v>
      </c>
      <c r="AC521" s="337">
        <f t="shared" si="60"/>
        <v>502.97462782177485</v>
      </c>
      <c r="AD521" s="338">
        <f t="shared" si="65"/>
        <v>495.68025444694274</v>
      </c>
      <c r="AE521" s="1">
        <f t="shared" si="64"/>
        <v>307.81205601511681</v>
      </c>
    </row>
    <row r="522" spans="1:31" hidden="1" x14ac:dyDescent="0.35">
      <c r="A522" s="92" t="s">
        <v>308</v>
      </c>
      <c r="B522" s="92" t="s">
        <v>10</v>
      </c>
      <c r="C522" s="92" t="s">
        <v>18</v>
      </c>
      <c r="D522" s="92" t="s">
        <v>1510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59"/>
        <v>238.94742857142859</v>
      </c>
      <c r="Z522" s="337">
        <f t="shared" si="61"/>
        <v>58.213006712217961</v>
      </c>
      <c r="AA522" s="95" t="str">
        <f t="shared" si="62"/>
        <v>Cèdre de l'Atlas_F2_Classique_INRA_88_</v>
      </c>
      <c r="AB522" s="1">
        <f t="shared" si="63"/>
        <v>88</v>
      </c>
      <c r="AC522" s="337">
        <f t="shared" si="60"/>
        <v>517.55442478568432</v>
      </c>
      <c r="AD522" s="338">
        <f t="shared" si="65"/>
        <v>510.26452630372955</v>
      </c>
      <c r="AE522" s="1">
        <f t="shared" si="64"/>
        <v>307.81205601511681</v>
      </c>
    </row>
    <row r="523" spans="1:31" hidden="1" x14ac:dyDescent="0.35">
      <c r="A523" s="92" t="s">
        <v>308</v>
      </c>
      <c r="B523" s="92" t="s">
        <v>10</v>
      </c>
      <c r="C523" s="92" t="s">
        <v>18</v>
      </c>
      <c r="D523" s="92" t="s">
        <v>1510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59"/>
        <v>245.83371428571428</v>
      </c>
      <c r="Z523" s="337">
        <f t="shared" si="61"/>
        <v>59.692922753975587</v>
      </c>
      <c r="AA523" s="95" t="str">
        <f t="shared" si="62"/>
        <v>Cèdre de l'Atlas_F2_Classique_INRA_89_</v>
      </c>
      <c r="AB523" s="1">
        <f t="shared" si="63"/>
        <v>89</v>
      </c>
      <c r="AC523" s="337">
        <f t="shared" si="60"/>
        <v>532.12555951079321</v>
      </c>
      <c r="AD523" s="338">
        <f t="shared" si="65"/>
        <v>524.83999214823871</v>
      </c>
      <c r="AE523" s="1">
        <f t="shared" si="64"/>
        <v>307.81205601511681</v>
      </c>
    </row>
    <row r="524" spans="1:31" hidden="1" x14ac:dyDescent="0.35">
      <c r="A524" s="92" t="s">
        <v>308</v>
      </c>
      <c r="B524" s="92" t="s">
        <v>10</v>
      </c>
      <c r="C524" s="92" t="s">
        <v>18</v>
      </c>
      <c r="D524" s="92" t="s">
        <v>1510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59"/>
        <v>252.71999999999997</v>
      </c>
      <c r="Z524" s="337">
        <f t="shared" si="61"/>
        <v>61.168020584496823</v>
      </c>
      <c r="AA524" s="95" t="str">
        <f t="shared" si="62"/>
        <v>Cèdre de l'Atlas_F2_Classique_INRA_90_</v>
      </c>
      <c r="AB524" s="1">
        <f t="shared" si="63"/>
        <v>90</v>
      </c>
      <c r="AC524" s="337">
        <f t="shared" si="60"/>
        <v>546.68830251799852</v>
      </c>
      <c r="AD524" s="338">
        <f t="shared" si="65"/>
        <v>539.40693101439592</v>
      </c>
      <c r="AE524" s="1">
        <f t="shared" si="64"/>
        <v>307.81205601511681</v>
      </c>
    </row>
    <row r="525" spans="1:31" hidden="1" x14ac:dyDescent="0.35">
      <c r="A525" s="92" t="s">
        <v>308</v>
      </c>
      <c r="B525" s="92" t="s">
        <v>10</v>
      </c>
      <c r="C525" s="92" t="s">
        <v>18</v>
      </c>
      <c r="D525" s="92" t="s">
        <v>1510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59"/>
        <v>188.136</v>
      </c>
      <c r="Z525" s="337">
        <f t="shared" si="61"/>
        <v>47.127612753105289</v>
      </c>
      <c r="AA525" s="95" t="str">
        <f t="shared" si="62"/>
        <v>Cèdre de l'Atlas_F2_Classique_INRA_91_</v>
      </c>
      <c r="AB525" s="1">
        <f t="shared" si="63"/>
        <v>91</v>
      </c>
      <c r="AC525" s="337">
        <f t="shared" si="60"/>
        <v>409.75079221165839</v>
      </c>
      <c r="AD525" s="338">
        <f t="shared" si="65"/>
        <v>478.21954736482849</v>
      </c>
      <c r="AE525" s="1">
        <f t="shared" si="64"/>
        <v>307.81205601511681</v>
      </c>
    </row>
    <row r="526" spans="1:31" hidden="1" x14ac:dyDescent="0.35">
      <c r="A526" s="92" t="s">
        <v>308</v>
      </c>
      <c r="B526" s="92" t="s">
        <v>10</v>
      </c>
      <c r="C526" s="92" t="s">
        <v>18</v>
      </c>
      <c r="D526" s="92" t="s">
        <v>1510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59"/>
        <v>194.28685714285714</v>
      </c>
      <c r="Z526" s="337">
        <f t="shared" si="61"/>
        <v>48.486481887926253</v>
      </c>
      <c r="AA526" s="95" t="str">
        <f t="shared" si="62"/>
        <v>Cèdre de l'Atlas_F2_Classique_INRA_92_</v>
      </c>
      <c r="AB526" s="1">
        <f t="shared" si="63"/>
        <v>92</v>
      </c>
      <c r="AC526" s="337">
        <f t="shared" si="60"/>
        <v>422.83023214528106</v>
      </c>
      <c r="AD526" s="338">
        <f t="shared" si="65"/>
        <v>416.29051217846973</v>
      </c>
      <c r="AE526" s="1">
        <f t="shared" si="64"/>
        <v>307.81205601511681</v>
      </c>
    </row>
    <row r="527" spans="1:31" hidden="1" x14ac:dyDescent="0.35">
      <c r="A527" s="92" t="s">
        <v>308</v>
      </c>
      <c r="B527" s="92" t="s">
        <v>10</v>
      </c>
      <c r="C527" s="92" t="s">
        <v>18</v>
      </c>
      <c r="D527" s="92" t="s">
        <v>1510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59"/>
        <v>200.43771428571429</v>
      </c>
      <c r="Z527" s="337">
        <f t="shared" si="61"/>
        <v>49.840351834060797</v>
      </c>
      <c r="AA527" s="95" t="str">
        <f t="shared" si="62"/>
        <v>Cèdre de l'Atlas_F2_Classique_INRA_93_</v>
      </c>
      <c r="AB527" s="1">
        <f t="shared" si="63"/>
        <v>93</v>
      </c>
      <c r="AC527" s="337">
        <f t="shared" si="60"/>
        <v>435.90096515860819</v>
      </c>
      <c r="AD527" s="338">
        <f t="shared" si="65"/>
        <v>429.36559865194465</v>
      </c>
      <c r="AE527" s="1">
        <f t="shared" si="64"/>
        <v>307.81205601511681</v>
      </c>
    </row>
    <row r="528" spans="1:31" hidden="1" x14ac:dyDescent="0.35">
      <c r="A528" s="92" t="s">
        <v>308</v>
      </c>
      <c r="B528" s="92" t="s">
        <v>10</v>
      </c>
      <c r="C528" s="92" t="s">
        <v>18</v>
      </c>
      <c r="D528" s="92" t="s">
        <v>1510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59"/>
        <v>206.58857142857144</v>
      </c>
      <c r="Z528" s="337">
        <f t="shared" si="61"/>
        <v>51.189393608174235</v>
      </c>
      <c r="AA528" s="95" t="str">
        <f t="shared" si="62"/>
        <v>Cèdre de l'Atlas_F2_Classique_INRA_94_</v>
      </c>
      <c r="AB528" s="1">
        <f t="shared" si="63"/>
        <v>94</v>
      </c>
      <c r="AC528" s="337">
        <f t="shared" si="60"/>
        <v>448.96328910566535</v>
      </c>
      <c r="AD528" s="338">
        <f t="shared" si="65"/>
        <v>442.43212713213677</v>
      </c>
      <c r="AE528" s="1">
        <f t="shared" si="64"/>
        <v>307.81205601511681</v>
      </c>
    </row>
    <row r="529" spans="1:31" hidden="1" x14ac:dyDescent="0.35">
      <c r="A529" s="92" t="s">
        <v>308</v>
      </c>
      <c r="B529" s="92" t="s">
        <v>10</v>
      </c>
      <c r="C529" s="92" t="s">
        <v>18</v>
      </c>
      <c r="D529" s="92" t="s">
        <v>1510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59"/>
        <v>212.73942857142859</v>
      </c>
      <c r="Z529" s="337">
        <f t="shared" si="61"/>
        <v>52.533767464568712</v>
      </c>
      <c r="AA529" s="95" t="str">
        <f t="shared" si="62"/>
        <v>Cèdre de l'Atlas_F2_Classique_INRA_95_</v>
      </c>
      <c r="AB529" s="1">
        <f t="shared" si="63"/>
        <v>95</v>
      </c>
      <c r="AC529" s="337">
        <f t="shared" si="60"/>
        <v>462.01748309602863</v>
      </c>
      <c r="AD529" s="338">
        <f t="shared" si="65"/>
        <v>455.49038610084699</v>
      </c>
      <c r="AE529" s="1">
        <f t="shared" si="64"/>
        <v>307.81205601511681</v>
      </c>
    </row>
    <row r="530" spans="1:31" hidden="1" x14ac:dyDescent="0.35">
      <c r="A530" s="92" t="s">
        <v>308</v>
      </c>
      <c r="B530" s="92" t="s">
        <v>10</v>
      </c>
      <c r="C530" s="92" t="s">
        <v>18</v>
      </c>
      <c r="D530" s="92" t="s">
        <v>1510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59"/>
        <v>218.89028571428577</v>
      </c>
      <c r="Z530" s="337">
        <f t="shared" si="61"/>
        <v>53.873623863826204</v>
      </c>
      <c r="AA530" s="95" t="str">
        <f t="shared" si="62"/>
        <v>Cèdre de l'Atlas_F2_Classique_INRA_96_</v>
      </c>
      <c r="AB530" s="1">
        <f t="shared" si="63"/>
        <v>96</v>
      </c>
      <c r="AC530" s="337">
        <f t="shared" si="60"/>
        <v>475.06380918187824</v>
      </c>
      <c r="AD530" s="338">
        <f t="shared" si="65"/>
        <v>468.54064613895343</v>
      </c>
      <c r="AE530" s="1">
        <f t="shared" si="64"/>
        <v>307.81205601511681</v>
      </c>
    </row>
    <row r="531" spans="1:31" hidden="1" x14ac:dyDescent="0.35">
      <c r="A531" s="92" t="s">
        <v>308</v>
      </c>
      <c r="B531" s="92" t="s">
        <v>10</v>
      </c>
      <c r="C531" s="92" t="s">
        <v>18</v>
      </c>
      <c r="D531" s="92" t="s">
        <v>1510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59"/>
        <v>225.04114285714292</v>
      </c>
      <c r="Z531" s="337">
        <f t="shared" si="61"/>
        <v>55.209104329514197</v>
      </c>
      <c r="AA531" s="95" t="str">
        <f t="shared" si="62"/>
        <v>Cèdre de l'Atlas_F2_Classique_INRA_97_</v>
      </c>
      <c r="AB531" s="1">
        <f t="shared" si="63"/>
        <v>97</v>
      </c>
      <c r="AC531" s="337">
        <f t="shared" si="60"/>
        <v>488.10251385009451</v>
      </c>
      <c r="AD531" s="338">
        <f t="shared" si="65"/>
        <v>481.58316151598638</v>
      </c>
      <c r="AE531" s="1">
        <f t="shared" si="64"/>
        <v>307.81205601511681</v>
      </c>
    </row>
    <row r="532" spans="1:31" hidden="1" x14ac:dyDescent="0.35">
      <c r="A532" s="92" t="s">
        <v>308</v>
      </c>
      <c r="B532" s="92" t="s">
        <v>10</v>
      </c>
      <c r="C532" s="92" t="s">
        <v>18</v>
      </c>
      <c r="D532" s="92" t="s">
        <v>1510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59"/>
        <v>231.19200000000006</v>
      </c>
      <c r="Z532" s="337">
        <f t="shared" si="61"/>
        <v>56.540342208595227</v>
      </c>
      <c r="AA532" s="95" t="str">
        <f t="shared" si="62"/>
        <v>Cèdre de l'Atlas_F2_Classique_INRA_98_</v>
      </c>
      <c r="AB532" s="1">
        <f t="shared" si="63"/>
        <v>98</v>
      </c>
      <c r="AC532" s="337">
        <f t="shared" si="60"/>
        <v>501.13382934663679</v>
      </c>
      <c r="AD532" s="338">
        <f t="shared" si="65"/>
        <v>494.61817159836562</v>
      </c>
      <c r="AE532" s="1">
        <f t="shared" si="64"/>
        <v>307.81205601511681</v>
      </c>
    </row>
    <row r="533" spans="1:31" hidden="1" x14ac:dyDescent="0.35">
      <c r="A533" s="92" t="s">
        <v>308</v>
      </c>
      <c r="B533" s="92" t="s">
        <v>10</v>
      </c>
      <c r="C533" s="92" t="s">
        <v>18</v>
      </c>
      <c r="D533" s="92" t="s">
        <v>1510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59"/>
        <v>237.34285714285721</v>
      </c>
      <c r="Z533" s="337">
        <f t="shared" si="61"/>
        <v>57.867463348638104</v>
      </c>
      <c r="AA533" s="95" t="str">
        <f t="shared" si="62"/>
        <v>Cèdre de l'Atlas_F2_Classique_INRA_99_</v>
      </c>
      <c r="AB533" s="1">
        <f t="shared" si="63"/>
        <v>99</v>
      </c>
      <c r="AC533" s="337">
        <f t="shared" si="60"/>
        <v>514.15797485602104</v>
      </c>
      <c r="AD533" s="338">
        <f t="shared" si="65"/>
        <v>507.64590210132894</v>
      </c>
      <c r="AE533" s="1">
        <f t="shared" si="64"/>
        <v>307.81205601511681</v>
      </c>
    </row>
    <row r="534" spans="1:31" hidden="1" x14ac:dyDescent="0.35">
      <c r="A534" s="92" t="s">
        <v>308</v>
      </c>
      <c r="B534" s="92" t="s">
        <v>10</v>
      </c>
      <c r="C534" s="92" t="s">
        <v>18</v>
      </c>
      <c r="D534" s="92" t="s">
        <v>1510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59"/>
        <v>243.49371428571433</v>
      </c>
      <c r="Z534" s="337">
        <f t="shared" si="61"/>
        <v>59.190586702852549</v>
      </c>
      <c r="AA534" s="95" t="str">
        <f t="shared" si="62"/>
        <v>Cèdre de l'Atlas_F2_Classique_INRA_100_</v>
      </c>
      <c r="AB534" s="1">
        <f t="shared" si="63"/>
        <v>100</v>
      </c>
      <c r="AC534" s="337">
        <f t="shared" si="60"/>
        <v>527.17515755508725</v>
      </c>
      <c r="AD534" s="338">
        <f t="shared" si="65"/>
        <v>520.66656620555409</v>
      </c>
      <c r="AE534" s="1">
        <f t="shared" si="64"/>
        <v>307.81205601511681</v>
      </c>
    </row>
    <row r="535" spans="1:31" hidden="1" x14ac:dyDescent="0.35">
      <c r="A535" s="92" t="s">
        <v>308</v>
      </c>
      <c r="B535" s="92" t="s">
        <v>10</v>
      </c>
      <c r="C535" s="92" t="s">
        <v>18</v>
      </c>
      <c r="D535" s="92" t="s">
        <v>1510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59"/>
        <v>249.64457142857148</v>
      </c>
      <c r="Z535" s="337">
        <f t="shared" si="61"/>
        <v>60.509824872268659</v>
      </c>
      <c r="AA535" s="95" t="str">
        <f t="shared" si="62"/>
        <v>Cèdre de l'Atlas_F2_Classique_INRA_101_</v>
      </c>
      <c r="AB535" s="1">
        <f t="shared" si="63"/>
        <v>101</v>
      </c>
      <c r="AC535" s="337">
        <f t="shared" si="60"/>
        <v>540.18557355729649</v>
      </c>
      <c r="AD535" s="338">
        <f t="shared" si="65"/>
        <v>533.68036555619187</v>
      </c>
      <c r="AE535" s="1">
        <f t="shared" si="64"/>
        <v>307.81205601511681</v>
      </c>
    </row>
    <row r="536" spans="1:31" hidden="1" x14ac:dyDescent="0.35">
      <c r="A536" s="92" t="s">
        <v>308</v>
      </c>
      <c r="B536" s="92" t="s">
        <v>10</v>
      </c>
      <c r="C536" s="92" t="s">
        <v>18</v>
      </c>
      <c r="D536" s="92" t="s">
        <v>1510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59"/>
        <v>255.7954285714286</v>
      </c>
      <c r="Z536" s="337">
        <f t="shared" si="61"/>
        <v>61.825284592977965</v>
      </c>
      <c r="AA536" s="95" t="str">
        <f t="shared" si="62"/>
        <v>Cèdre de l'Atlas_F2_Classique_INRA_102_</v>
      </c>
      <c r="AB536" s="1">
        <f t="shared" si="63"/>
        <v>102</v>
      </c>
      <c r="AC536" s="337">
        <f t="shared" si="60"/>
        <v>553.18940876134127</v>
      </c>
      <c r="AD536" s="338">
        <f t="shared" si="65"/>
        <v>546.68749115931882</v>
      </c>
      <c r="AE536" s="1">
        <f t="shared" si="64"/>
        <v>307.81205601511681</v>
      </c>
    </row>
    <row r="537" spans="1:31" hidden="1" x14ac:dyDescent="0.35">
      <c r="A537" s="92" t="s">
        <v>308</v>
      </c>
      <c r="B537" s="92" t="s">
        <v>10</v>
      </c>
      <c r="C537" s="92" t="s">
        <v>18</v>
      </c>
      <c r="D537" s="92" t="s">
        <v>1510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59"/>
        <v>261.94628571428575</v>
      </c>
      <c r="Z537" s="337">
        <f t="shared" si="61"/>
        <v>63.137067175190332</v>
      </c>
      <c r="AA537" s="95" t="str">
        <f t="shared" si="62"/>
        <v>Cèdre de l'Atlas_F2_Classique_INRA_103_</v>
      </c>
      <c r="AB537" s="1">
        <f t="shared" si="63"/>
        <v>103</v>
      </c>
      <c r="AC537" s="337">
        <f t="shared" si="60"/>
        <v>566.18683961583758</v>
      </c>
      <c r="AD537" s="338">
        <f t="shared" si="65"/>
        <v>559.68812418858943</v>
      </c>
      <c r="AE537" s="1">
        <f t="shared" si="64"/>
        <v>307.81205601511681</v>
      </c>
    </row>
    <row r="538" spans="1:31" hidden="1" x14ac:dyDescent="0.35">
      <c r="A538" s="92" t="s">
        <v>308</v>
      </c>
      <c r="B538" s="92" t="s">
        <v>10</v>
      </c>
      <c r="C538" s="92" t="s">
        <v>18</v>
      </c>
      <c r="D538" s="92" t="s">
        <v>1510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59"/>
        <v>268.09714285714284</v>
      </c>
      <c r="Z538" s="337">
        <f t="shared" si="61"/>
        <v>64.445268899889811</v>
      </c>
      <c r="AA538" s="95" t="str">
        <f t="shared" si="62"/>
        <v>Cèdre de l'Atlas_F2_Classique_INRA_104_</v>
      </c>
      <c r="AB538" s="1">
        <f t="shared" si="63"/>
        <v>104</v>
      </c>
      <c r="AC538" s="337">
        <f t="shared" si="60"/>
        <v>579.17803381016518</v>
      </c>
      <c r="AD538" s="338">
        <f t="shared" si="65"/>
        <v>572.68243671300138</v>
      </c>
      <c r="AE538" s="1">
        <f t="shared" si="64"/>
        <v>307.81205601511681</v>
      </c>
    </row>
    <row r="539" spans="1:31" hidden="1" x14ac:dyDescent="0.35">
      <c r="A539" s="92" t="s">
        <v>308</v>
      </c>
      <c r="B539" s="92" t="s">
        <v>10</v>
      </c>
      <c r="C539" s="92" t="s">
        <v>18</v>
      </c>
      <c r="D539" s="92" t="s">
        <v>1510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59"/>
        <v>274.24799999999999</v>
      </c>
      <c r="Z539" s="337">
        <f t="shared" si="61"/>
        <v>65.749981378063481</v>
      </c>
      <c r="AA539" s="95" t="str">
        <f t="shared" si="62"/>
        <v>Cèdre de l'Atlas_F2_Classique_INRA_105_</v>
      </c>
      <c r="AB539" s="1">
        <f t="shared" si="63"/>
        <v>105</v>
      </c>
      <c r="AC539" s="337">
        <f t="shared" si="60"/>
        <v>592.16315090012722</v>
      </c>
      <c r="AD539" s="338">
        <f t="shared" si="65"/>
        <v>585.67059235514625</v>
      </c>
      <c r="AE539" s="1">
        <f t="shared" si="64"/>
        <v>307.81205601511681</v>
      </c>
    </row>
    <row r="540" spans="1:31" hidden="1" x14ac:dyDescent="0.35">
      <c r="A540" s="92" t="s">
        <v>308</v>
      </c>
      <c r="B540" s="92" t="s">
        <v>10</v>
      </c>
      <c r="C540" s="92" t="s">
        <v>18</v>
      </c>
      <c r="D540" s="92" t="s">
        <v>1510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59"/>
        <v>217.15199999999999</v>
      </c>
      <c r="Z540" s="337">
        <f t="shared" si="61"/>
        <v>53.495418360394225</v>
      </c>
      <c r="AA540" s="95" t="str">
        <f t="shared" si="62"/>
        <v>Cèdre de l'Atlas_F2_Classique_INRA_106_</v>
      </c>
      <c r="AB540" s="1">
        <f t="shared" si="63"/>
        <v>106</v>
      </c>
      <c r="AC540" s="337">
        <f t="shared" si="60"/>
        <v>471.37758697768658</v>
      </c>
      <c r="AD540" s="338">
        <f t="shared" si="65"/>
        <v>531.77036893890693</v>
      </c>
      <c r="AE540" s="1">
        <f t="shared" si="64"/>
        <v>307.81205601511681</v>
      </c>
    </row>
    <row r="541" spans="1:31" hidden="1" x14ac:dyDescent="0.35">
      <c r="A541" s="92" t="s">
        <v>308</v>
      </c>
      <c r="B541" s="92" t="s">
        <v>10</v>
      </c>
      <c r="C541" s="92" t="s">
        <v>18</v>
      </c>
      <c r="D541" s="92" t="s">
        <v>1510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66">+X541*W541*J541</f>
        <v>222.88499999999999</v>
      </c>
      <c r="Z541" s="337">
        <f t="shared" si="61"/>
        <v>54.74144996985298</v>
      </c>
      <c r="AA541" s="95" t="str">
        <f t="shared" si="62"/>
        <v>Cèdre de l'Atlas_F2_Classique_INRA_107_</v>
      </c>
      <c r="AB541" s="1">
        <f t="shared" si="63"/>
        <v>107</v>
      </c>
      <c r="AC541" s="337">
        <f t="shared" ref="AC541:AC604" si="67">+(Z541+Y541)*0.475*44/12</f>
        <v>483.53273369749394</v>
      </c>
      <c r="AD541" s="338">
        <f t="shared" si="65"/>
        <v>477.45516033759026</v>
      </c>
      <c r="AE541" s="1">
        <f t="shared" si="64"/>
        <v>307.81205601511681</v>
      </c>
    </row>
    <row r="542" spans="1:31" hidden="1" x14ac:dyDescent="0.35">
      <c r="A542" s="92" t="s">
        <v>308</v>
      </c>
      <c r="B542" s="92" t="s">
        <v>10</v>
      </c>
      <c r="C542" s="92" t="s">
        <v>18</v>
      </c>
      <c r="D542" s="92" t="s">
        <v>1510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66"/>
        <v>228.61799999999999</v>
      </c>
      <c r="Z542" s="337">
        <f t="shared" ref="Z542:Z605" si="68">+EXP(-1.0587+0.8836*LN(Y542)+0.284)</f>
        <v>55.983756086143778</v>
      </c>
      <c r="AA542" s="95" t="str">
        <f t="shared" si="62"/>
        <v>Cèdre de l'Atlas_F2_Classique_INRA_108_</v>
      </c>
      <c r="AB542" s="1">
        <f t="shared" si="63"/>
        <v>108</v>
      </c>
      <c r="AC542" s="337">
        <f t="shared" si="67"/>
        <v>495.68139185003378</v>
      </c>
      <c r="AD542" s="338">
        <f t="shared" si="65"/>
        <v>489.60706277376386</v>
      </c>
      <c r="AE542" s="1">
        <f t="shared" si="64"/>
        <v>307.81205601511681</v>
      </c>
    </row>
    <row r="543" spans="1:31" hidden="1" x14ac:dyDescent="0.35">
      <c r="A543" s="92" t="s">
        <v>308</v>
      </c>
      <c r="B543" s="92" t="s">
        <v>10</v>
      </c>
      <c r="C543" s="92" t="s">
        <v>18</v>
      </c>
      <c r="D543" s="92" t="s">
        <v>1510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66"/>
        <v>234.351</v>
      </c>
      <c r="Z543" s="337">
        <f t="shared" si="68"/>
        <v>57.222440877075861</v>
      </c>
      <c r="AA543" s="95" t="str">
        <f t="shared" si="62"/>
        <v>Cèdre de l'Atlas_F2_Classique_INRA_109_</v>
      </c>
      <c r="AB543" s="1">
        <f t="shared" si="63"/>
        <v>109</v>
      </c>
      <c r="AC543" s="337">
        <f t="shared" si="67"/>
        <v>507.82374286090709</v>
      </c>
      <c r="AD543" s="338">
        <f t="shared" si="65"/>
        <v>501.75256735547043</v>
      </c>
      <c r="AE543" s="1">
        <f t="shared" si="64"/>
        <v>307.81205601511681</v>
      </c>
    </row>
    <row r="544" spans="1:31" hidden="1" x14ac:dyDescent="0.35">
      <c r="A544" s="92" t="s">
        <v>308</v>
      </c>
      <c r="B544" s="92" t="s">
        <v>10</v>
      </c>
      <c r="C544" s="92" t="s">
        <v>18</v>
      </c>
      <c r="D544" s="92" t="s">
        <v>1510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66"/>
        <v>240.08399999999997</v>
      </c>
      <c r="Z544" s="337">
        <f t="shared" si="68"/>
        <v>58.457603123312154</v>
      </c>
      <c r="AA544" s="95" t="str">
        <f t="shared" si="62"/>
        <v>Cèdre de l'Atlas_F2_Classique_INRA_110_</v>
      </c>
      <c r="AB544" s="1">
        <f t="shared" si="63"/>
        <v>110</v>
      </c>
      <c r="AC544" s="337">
        <f t="shared" si="67"/>
        <v>519.9599587731019</v>
      </c>
      <c r="AD544" s="338">
        <f t="shared" si="65"/>
        <v>513.89185081700452</v>
      </c>
      <c r="AE544" s="1">
        <f t="shared" si="64"/>
        <v>307.81205601511681</v>
      </c>
    </row>
    <row r="545" spans="1:31" hidden="1" x14ac:dyDescent="0.35">
      <c r="A545" s="92" t="s">
        <v>367</v>
      </c>
      <c r="B545" s="92" t="s">
        <v>9</v>
      </c>
      <c r="C545" s="92" t="s">
        <v>18</v>
      </c>
      <c r="D545" s="92" t="s">
        <v>1511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66"/>
        <v>0</v>
      </c>
      <c r="Z545" s="337" t="e">
        <f t="shared" si="68"/>
        <v>#NUM!</v>
      </c>
      <c r="AA545" s="95" t="str">
        <f t="shared" si="62"/>
        <v>Pin d'Alep_F1_Classique_ONF 1993_0_</v>
      </c>
      <c r="AB545" s="1">
        <f t="shared" si="63"/>
        <v>0</v>
      </c>
      <c r="AC545" s="337">
        <v>0</v>
      </c>
      <c r="AD545" s="338">
        <f t="shared" si="65"/>
        <v>0</v>
      </c>
      <c r="AE545" s="1">
        <f>+SUM($AD$545:$AD$625)/80</f>
        <v>152.52304942019458</v>
      </c>
    </row>
    <row r="546" spans="1:31" hidden="1" x14ac:dyDescent="0.35">
      <c r="A546" s="92" t="s">
        <v>367</v>
      </c>
      <c r="B546" s="92" t="s">
        <v>9</v>
      </c>
      <c r="C546" s="92" t="s">
        <v>18</v>
      </c>
      <c r="D546" s="92" t="s">
        <v>1511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66"/>
        <v>0.51520444444442759</v>
      </c>
      <c r="Z546" s="337">
        <f t="shared" si="68"/>
        <v>0.25648220587142395</v>
      </c>
      <c r="AA546" s="95" t="str">
        <f t="shared" si="62"/>
        <v>Pin d'Alep_F1_Classique_ONF 1993_1_</v>
      </c>
      <c r="AB546" s="1">
        <f t="shared" si="63"/>
        <v>1</v>
      </c>
      <c r="AC546" s="337">
        <f t="shared" si="67"/>
        <v>1.3440209159667746</v>
      </c>
      <c r="AD546" s="338">
        <f t="shared" si="65"/>
        <v>0.67201045798338732</v>
      </c>
      <c r="AE546" s="1">
        <f t="shared" ref="AE546:AE609" si="69">+SUM($AD$545:$AD$625)/80</f>
        <v>152.52304942019458</v>
      </c>
    </row>
    <row r="547" spans="1:31" hidden="1" x14ac:dyDescent="0.35">
      <c r="A547" s="92" t="s">
        <v>367</v>
      </c>
      <c r="B547" s="92" t="s">
        <v>9</v>
      </c>
      <c r="C547" s="92" t="s">
        <v>18</v>
      </c>
      <c r="D547" s="92" t="s">
        <v>1511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66"/>
        <v>1.1862355555555384</v>
      </c>
      <c r="Z547" s="337">
        <f t="shared" si="68"/>
        <v>0.53590709273254744</v>
      </c>
      <c r="AA547" s="95" t="str">
        <f t="shared" si="62"/>
        <v>Pin d'Alep_F1_Classique_ONF 1993_2_</v>
      </c>
      <c r="AB547" s="1">
        <f t="shared" si="63"/>
        <v>2</v>
      </c>
      <c r="AC547" s="337">
        <f t="shared" si="67"/>
        <v>2.9993984457684157</v>
      </c>
      <c r="AD547" s="338">
        <f t="shared" si="65"/>
        <v>2.1717096808675951</v>
      </c>
      <c r="AE547" s="1">
        <f t="shared" si="69"/>
        <v>152.52304942019458</v>
      </c>
    </row>
    <row r="548" spans="1:31" hidden="1" x14ac:dyDescent="0.35">
      <c r="A548" s="92" t="s">
        <v>367</v>
      </c>
      <c r="B548" s="92" t="s">
        <v>9</v>
      </c>
      <c r="C548" s="92" t="s">
        <v>18</v>
      </c>
      <c r="D548" s="92" t="s">
        <v>1511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66"/>
        <v>2.0077199999999826</v>
      </c>
      <c r="Z548" s="337">
        <f t="shared" si="68"/>
        <v>0.85314050961115351</v>
      </c>
      <c r="AA548" s="95" t="str">
        <f t="shared" si="62"/>
        <v>Pin d'Alep_F1_Classique_ONF 1993_3_</v>
      </c>
      <c r="AB548" s="1">
        <f t="shared" si="63"/>
        <v>3</v>
      </c>
      <c r="AC548" s="337">
        <f t="shared" si="67"/>
        <v>4.9826653875727294</v>
      </c>
      <c r="AD548" s="338">
        <f t="shared" si="65"/>
        <v>3.9910319166705728</v>
      </c>
      <c r="AE548" s="1">
        <f t="shared" si="69"/>
        <v>152.52304942019458</v>
      </c>
    </row>
    <row r="549" spans="1:31" hidden="1" x14ac:dyDescent="0.35">
      <c r="A549" s="92" t="s">
        <v>367</v>
      </c>
      <c r="B549" s="92" t="s">
        <v>9</v>
      </c>
      <c r="C549" s="92" t="s">
        <v>18</v>
      </c>
      <c r="D549" s="92" t="s">
        <v>1511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66"/>
        <v>2.974284444444427</v>
      </c>
      <c r="Z549" s="337">
        <f t="shared" si="68"/>
        <v>1.2073490414329346</v>
      </c>
      <c r="AA549" s="95" t="str">
        <f t="shared" si="62"/>
        <v>Pin d'Alep_F1_Classique_ONF 1993_4_</v>
      </c>
      <c r="AB549" s="1">
        <f t="shared" si="63"/>
        <v>4</v>
      </c>
      <c r="AC549" s="337">
        <f t="shared" si="67"/>
        <v>7.2830116545697372</v>
      </c>
      <c r="AD549" s="338">
        <f t="shared" si="65"/>
        <v>6.1328385210712337</v>
      </c>
      <c r="AE549" s="1">
        <f t="shared" si="69"/>
        <v>152.52304942019458</v>
      </c>
    </row>
    <row r="550" spans="1:31" hidden="1" x14ac:dyDescent="0.35">
      <c r="A550" s="92" t="s">
        <v>367</v>
      </c>
      <c r="B550" s="92" t="s">
        <v>9</v>
      </c>
      <c r="C550" s="92" t="s">
        <v>18</v>
      </c>
      <c r="D550" s="92" t="s">
        <v>1511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66"/>
        <v>4.0805555555555379</v>
      </c>
      <c r="Z550" s="337">
        <f t="shared" si="68"/>
        <v>1.5965540799669489</v>
      </c>
      <c r="AA550" s="95" t="str">
        <f t="shared" si="62"/>
        <v>Pin d'Alep_F1_Classique_ONF 1993_5_</v>
      </c>
      <c r="AB550" s="1">
        <f t="shared" si="63"/>
        <v>5</v>
      </c>
      <c r="AC550" s="337">
        <f t="shared" si="67"/>
        <v>9.8876326152016638</v>
      </c>
      <c r="AD550" s="338">
        <f t="shared" si="65"/>
        <v>8.5853221348857005</v>
      </c>
      <c r="AE550" s="1">
        <f t="shared" si="69"/>
        <v>152.52304942019458</v>
      </c>
    </row>
    <row r="551" spans="1:31" hidden="1" x14ac:dyDescent="0.35">
      <c r="A551" s="92" t="s">
        <v>367</v>
      </c>
      <c r="B551" s="92" t="s">
        <v>9</v>
      </c>
      <c r="C551" s="92" t="s">
        <v>18</v>
      </c>
      <c r="D551" s="92" t="s">
        <v>1511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66"/>
        <v>5.3211599999999821</v>
      </c>
      <c r="Z551" s="337">
        <f t="shared" si="68"/>
        <v>2.0186045472659542</v>
      </c>
      <c r="AA551" s="95" t="str">
        <f t="shared" si="62"/>
        <v>Pin d'Alep_F1_Classique_ONF 1993_6_</v>
      </c>
      <c r="AB551" s="1">
        <f t="shared" si="63"/>
        <v>6</v>
      </c>
      <c r="AC551" s="337">
        <f t="shared" si="67"/>
        <v>12.783423253154838</v>
      </c>
      <c r="AD551" s="338">
        <f t="shared" si="65"/>
        <v>11.335527934178252</v>
      </c>
      <c r="AE551" s="1">
        <f t="shared" si="69"/>
        <v>152.52304942019458</v>
      </c>
    </row>
    <row r="552" spans="1:31" hidden="1" x14ac:dyDescent="0.35">
      <c r="A552" s="92" t="s">
        <v>367</v>
      </c>
      <c r="B552" s="92" t="s">
        <v>9</v>
      </c>
      <c r="C552" s="92" t="s">
        <v>18</v>
      </c>
      <c r="D552" s="92" t="s">
        <v>1511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66"/>
        <v>6.6907244444444265</v>
      </c>
      <c r="Z552" s="337">
        <f t="shared" si="68"/>
        <v>2.4713834547694797</v>
      </c>
      <c r="AA552" s="95" t="str">
        <f t="shared" si="62"/>
        <v>Pin d'Alep_F1_Classique_ONF 1993_7_</v>
      </c>
      <c r="AB552" s="1">
        <f t="shared" si="63"/>
        <v>7</v>
      </c>
      <c r="AC552" s="337">
        <f t="shared" si="67"/>
        <v>15.95733792446422</v>
      </c>
      <c r="AD552" s="338">
        <f t="shared" si="65"/>
        <v>14.370380588809528</v>
      </c>
      <c r="AE552" s="1">
        <f t="shared" si="69"/>
        <v>152.52304942019458</v>
      </c>
    </row>
    <row r="553" spans="1:31" hidden="1" x14ac:dyDescent="0.35">
      <c r="A553" s="92" t="s">
        <v>367</v>
      </c>
      <c r="B553" s="92" t="s">
        <v>9</v>
      </c>
      <c r="C553" s="92" t="s">
        <v>18</v>
      </c>
      <c r="D553" s="92" t="s">
        <v>1511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66"/>
        <v>8.1838755555555398</v>
      </c>
      <c r="Z553" s="337">
        <f t="shared" si="68"/>
        <v>2.9528586083900641</v>
      </c>
      <c r="AA553" s="95" t="str">
        <f t="shared" si="62"/>
        <v>Pin d'Alep_F1_Classique_ONF 1993_8_</v>
      </c>
      <c r="AB553" s="1">
        <f t="shared" si="63"/>
        <v>8</v>
      </c>
      <c r="AC553" s="337">
        <f t="shared" si="67"/>
        <v>19.396478668871925</v>
      </c>
      <c r="AD553" s="338">
        <f t="shared" si="65"/>
        <v>17.676908296668074</v>
      </c>
      <c r="AE553" s="1">
        <f t="shared" si="69"/>
        <v>152.52304942019458</v>
      </c>
    </row>
    <row r="554" spans="1:31" hidden="1" x14ac:dyDescent="0.35">
      <c r="A554" s="92" t="s">
        <v>367</v>
      </c>
      <c r="B554" s="92" t="s">
        <v>9</v>
      </c>
      <c r="C554" s="92" t="s">
        <v>18</v>
      </c>
      <c r="D554" s="92" t="s">
        <v>1511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66"/>
        <v>9.795239999999982</v>
      </c>
      <c r="Z554" s="337">
        <f t="shared" si="68"/>
        <v>3.4610907829617807</v>
      </c>
      <c r="AA554" s="95" t="str">
        <f t="shared" si="62"/>
        <v>Pin d'Alep_F1_Classique_ONF 1993_9_</v>
      </c>
      <c r="AB554" s="1">
        <f t="shared" si="63"/>
        <v>9</v>
      </c>
      <c r="AC554" s="337">
        <f t="shared" si="67"/>
        <v>23.088109446991737</v>
      </c>
      <c r="AD554" s="338">
        <f t="shared" si="65"/>
        <v>21.242294057931829</v>
      </c>
      <c r="AE554" s="1">
        <f t="shared" si="69"/>
        <v>152.52304942019458</v>
      </c>
    </row>
    <row r="555" spans="1:31" hidden="1" x14ac:dyDescent="0.35">
      <c r="A555" s="92" t="s">
        <v>367</v>
      </c>
      <c r="B555" s="92" t="s">
        <v>9</v>
      </c>
      <c r="C555" s="92" t="s">
        <v>18</v>
      </c>
      <c r="D555" s="92" t="s">
        <v>1511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66"/>
        <v>11.519444444444426</v>
      </c>
      <c r="Z555" s="337">
        <f t="shared" si="68"/>
        <v>3.9942290764110404</v>
      </c>
      <c r="AA555" s="95" t="str">
        <f t="shared" si="62"/>
        <v>Pin d'Alep_F1_Classique_ONF 1993_10_</v>
      </c>
      <c r="AB555" s="1">
        <f t="shared" si="63"/>
        <v>10</v>
      </c>
      <c r="AC555" s="337">
        <f t="shared" si="67"/>
        <v>27.019648048823267</v>
      </c>
      <c r="AD555" s="338">
        <f t="shared" si="65"/>
        <v>25.053878747907504</v>
      </c>
      <c r="AE555" s="1">
        <f t="shared" si="69"/>
        <v>152.52304942019458</v>
      </c>
    </row>
    <row r="556" spans="1:31" hidden="1" x14ac:dyDescent="0.35">
      <c r="A556" s="92" t="s">
        <v>367</v>
      </c>
      <c r="B556" s="92" t="s">
        <v>9</v>
      </c>
      <c r="C556" s="92" t="s">
        <v>18</v>
      </c>
      <c r="D556" s="92" t="s">
        <v>1511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66"/>
        <v>13.351115555555538</v>
      </c>
      <c r="Z556" s="337">
        <f t="shared" si="68"/>
        <v>4.5505026989129114</v>
      </c>
      <c r="AA556" s="95" t="str">
        <f t="shared" si="62"/>
        <v>Pin d'Alep_F1_Classique_ONF 1993_11_</v>
      </c>
      <c r="AB556" s="1">
        <f t="shared" si="63"/>
        <v>11</v>
      </c>
      <c r="AC556" s="337">
        <f t="shared" si="67"/>
        <v>31.178651793199219</v>
      </c>
      <c r="AD556" s="338">
        <f t="shared" si="65"/>
        <v>29.099149921011243</v>
      </c>
      <c r="AE556" s="1">
        <f t="shared" si="69"/>
        <v>152.52304942019458</v>
      </c>
    </row>
    <row r="557" spans="1:31" hidden="1" x14ac:dyDescent="0.35">
      <c r="A557" s="92" t="s">
        <v>367</v>
      </c>
      <c r="B557" s="92" t="s">
        <v>9</v>
      </c>
      <c r="C557" s="92" t="s">
        <v>18</v>
      </c>
      <c r="D557" s="92" t="s">
        <v>1511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66"/>
        <v>15.284879999999983</v>
      </c>
      <c r="Z557" s="337">
        <f t="shared" si="68"/>
        <v>5.1282123194830858</v>
      </c>
      <c r="AA557" s="95" t="str">
        <f t="shared" si="62"/>
        <v>Pin d'Alep_F1_Classique_ONF 1993_12_</v>
      </c>
      <c r="AB557" s="1">
        <f t="shared" si="63"/>
        <v>12</v>
      </c>
      <c r="AC557" s="337">
        <f t="shared" si="67"/>
        <v>35.552802456433007</v>
      </c>
      <c r="AD557" s="338">
        <f t="shared" si="65"/>
        <v>33.365727124816111</v>
      </c>
      <c r="AE557" s="1">
        <f t="shared" si="69"/>
        <v>152.52304942019458</v>
      </c>
    </row>
    <row r="558" spans="1:31" hidden="1" x14ac:dyDescent="0.35">
      <c r="A558" s="92" t="s">
        <v>367</v>
      </c>
      <c r="B558" s="92" t="s">
        <v>9</v>
      </c>
      <c r="C558" s="92" t="s">
        <v>18</v>
      </c>
      <c r="D558" s="92" t="s">
        <v>1511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66"/>
        <v>17.31536444444443</v>
      </c>
      <c r="Z558" s="337">
        <f t="shared" si="68"/>
        <v>5.7257220152185715</v>
      </c>
      <c r="AA558" s="95" t="str">
        <f t="shared" si="62"/>
        <v>Pin d'Alep_F1_Classique_ONF 1993_13_</v>
      </c>
      <c r="AB558" s="1">
        <f t="shared" si="63"/>
        <v>13</v>
      </c>
      <c r="AC558" s="337">
        <f t="shared" si="67"/>
        <v>40.129892250579729</v>
      </c>
      <c r="AD558" s="338">
        <f t="shared" si="65"/>
        <v>37.841347353506364</v>
      </c>
      <c r="AE558" s="1">
        <f t="shared" si="69"/>
        <v>152.52304942019458</v>
      </c>
    </row>
    <row r="559" spans="1:31" hidden="1" x14ac:dyDescent="0.35">
      <c r="A559" s="92" t="s">
        <v>367</v>
      </c>
      <c r="B559" s="92" t="s">
        <v>9</v>
      </c>
      <c r="C559" s="92" t="s">
        <v>18</v>
      </c>
      <c r="D559" s="92" t="s">
        <v>1511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66"/>
        <v>19.43719555555554</v>
      </c>
      <c r="Z559" s="337">
        <f t="shared" si="68"/>
        <v>6.341452115530954</v>
      </c>
      <c r="AA559" s="95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37">
        <f t="shared" si="67"/>
        <v>44.89781136047565</v>
      </c>
      <c r="AD559" s="338">
        <f t="shared" si="65"/>
        <v>42.513851805527693</v>
      </c>
      <c r="AE559" s="1">
        <f t="shared" si="69"/>
        <v>152.52304942019458</v>
      </c>
    </row>
    <row r="560" spans="1:31" hidden="1" x14ac:dyDescent="0.35">
      <c r="A560" s="92" t="s">
        <v>367</v>
      </c>
      <c r="B560" s="92" t="s">
        <v>9</v>
      </c>
      <c r="C560" s="92" t="s">
        <v>18</v>
      </c>
      <c r="D560" s="92" t="s">
        <v>1511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66"/>
        <v>21.644999999999985</v>
      </c>
      <c r="Z560" s="337">
        <f t="shared" si="68"/>
        <v>6.9738729562485036</v>
      </c>
      <c r="AA560" s="95" t="str">
        <f t="shared" si="70"/>
        <v>Pin d'Alep_F1_Classique_ONF 1993_15_</v>
      </c>
      <c r="AB560" s="1">
        <f t="shared" si="71"/>
        <v>15</v>
      </c>
      <c r="AC560" s="337">
        <f t="shared" si="67"/>
        <v>49.844537065466113</v>
      </c>
      <c r="AD560" s="338">
        <f t="shared" si="65"/>
        <v>47.371174212970885</v>
      </c>
      <c r="AE560" s="1">
        <f t="shared" si="69"/>
        <v>152.52304942019458</v>
      </c>
    </row>
    <row r="561" spans="1:31" hidden="1" x14ac:dyDescent="0.35">
      <c r="A561" s="92" t="s">
        <v>367</v>
      </c>
      <c r="B561" s="92" t="s">
        <v>9</v>
      </c>
      <c r="C561" s="92" t="s">
        <v>18</v>
      </c>
      <c r="D561" s="92" t="s">
        <v>1511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66"/>
        <v>23.933404444444431</v>
      </c>
      <c r="Z561" s="337">
        <f t="shared" si="68"/>
        <v>7.6214994620549597</v>
      </c>
      <c r="AA561" s="95" t="str">
        <f t="shared" si="70"/>
        <v>Pin d'Alep_F1_Classique_ONF 1993_16_</v>
      </c>
      <c r="AB561" s="1">
        <f t="shared" si="71"/>
        <v>16</v>
      </c>
      <c r="AC561" s="337">
        <f t="shared" si="67"/>
        <v>54.958124303819766</v>
      </c>
      <c r="AD561" s="338">
        <f t="shared" si="65"/>
        <v>52.401330684642943</v>
      </c>
      <c r="AE561" s="1">
        <f t="shared" si="69"/>
        <v>152.52304942019458</v>
      </c>
    </row>
    <row r="562" spans="1:31" hidden="1" x14ac:dyDescent="0.35">
      <c r="A562" s="92" t="s">
        <v>367</v>
      </c>
      <c r="B562" s="92" t="s">
        <v>9</v>
      </c>
      <c r="C562" s="92" t="s">
        <v>18</v>
      </c>
      <c r="D562" s="92" t="s">
        <v>1511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66"/>
        <v>26.297035555555539</v>
      </c>
      <c r="Z562" s="337">
        <f t="shared" si="68"/>
        <v>8.2828864501012465</v>
      </c>
      <c r="AA562" s="95" t="str">
        <f t="shared" si="70"/>
        <v>Pin d'Alep_F1_Classique_ONF 1993_17_</v>
      </c>
      <c r="AB562" s="1">
        <f t="shared" si="71"/>
        <v>17</v>
      </c>
      <c r="AC562" s="337">
        <f t="shared" si="67"/>
        <v>60.226697493185554</v>
      </c>
      <c r="AD562" s="338">
        <f t="shared" si="65"/>
        <v>57.592410898502663</v>
      </c>
      <c r="AE562" s="1">
        <f t="shared" si="69"/>
        <v>152.52304942019458</v>
      </c>
    </row>
    <row r="563" spans="1:31" hidden="1" x14ac:dyDescent="0.35">
      <c r="A563" s="92" t="s">
        <v>367</v>
      </c>
      <c r="B563" s="92" t="s">
        <v>9</v>
      </c>
      <c r="C563" s="92" t="s">
        <v>18</v>
      </c>
      <c r="D563" s="92" t="s">
        <v>1511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66"/>
        <v>28.730519999999984</v>
      </c>
      <c r="Z563" s="337">
        <f t="shared" si="68"/>
        <v>8.9566245492156629</v>
      </c>
      <c r="AA563" s="95" t="str">
        <f t="shared" si="70"/>
        <v>Pin d'Alep_F1_Classique_ONF 1993_18_</v>
      </c>
      <c r="AB563" s="1">
        <f t="shared" si="71"/>
        <v>18</v>
      </c>
      <c r="AC563" s="337">
        <f t="shared" si="67"/>
        <v>65.638443423217254</v>
      </c>
      <c r="AD563" s="338">
        <f t="shared" si="65"/>
        <v>62.932570458201404</v>
      </c>
      <c r="AE563" s="1">
        <f t="shared" si="69"/>
        <v>152.52304942019458</v>
      </c>
    </row>
    <row r="564" spans="1:31" hidden="1" x14ac:dyDescent="0.35">
      <c r="A564" s="92" t="s">
        <v>367</v>
      </c>
      <c r="B564" s="92" t="s">
        <v>9</v>
      </c>
      <c r="C564" s="92" t="s">
        <v>18</v>
      </c>
      <c r="D564" s="92" t="s">
        <v>1511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66"/>
        <v>31.228484444444433</v>
      </c>
      <c r="Z564" s="337">
        <f t="shared" si="68"/>
        <v>9.641336640228948</v>
      </c>
      <c r="AA564" s="95" t="str">
        <f t="shared" si="70"/>
        <v>Pin d'Alep_F1_Classique_ONF 1993_19_</v>
      </c>
      <c r="AB564" s="1">
        <f t="shared" si="71"/>
        <v>19</v>
      </c>
      <c r="AC564" s="337">
        <f t="shared" si="67"/>
        <v>71.181605055806145</v>
      </c>
      <c r="AD564" s="338">
        <f t="shared" si="65"/>
        <v>68.410024239511699</v>
      </c>
      <c r="AE564" s="1">
        <f t="shared" si="69"/>
        <v>152.52304942019458</v>
      </c>
    </row>
    <row r="565" spans="1:31" hidden="1" x14ac:dyDescent="0.35">
      <c r="A565" s="92" t="s">
        <v>367</v>
      </c>
      <c r="B565" s="92" t="s">
        <v>9</v>
      </c>
      <c r="C565" s="92" t="s">
        <v>18</v>
      </c>
      <c r="D565" s="92" t="s">
        <v>1511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66"/>
        <v>33.78555555555554</v>
      </c>
      <c r="Z565" s="337">
        <f t="shared" si="68"/>
        <v>10.33567473629555</v>
      </c>
      <c r="AA565" s="95" t="str">
        <f t="shared" si="70"/>
        <v>Pin d'Alep_F1_Classique_ONF 1993_20_</v>
      </c>
      <c r="AB565" s="1">
        <f t="shared" si="71"/>
        <v>20</v>
      </c>
      <c r="AC565" s="337">
        <f t="shared" si="67"/>
        <v>76.844476091640658</v>
      </c>
      <c r="AD565" s="338">
        <f t="shared" si="65"/>
        <v>74.013040573723401</v>
      </c>
      <c r="AE565" s="1">
        <f t="shared" si="69"/>
        <v>152.52304942019458</v>
      </c>
    </row>
    <row r="566" spans="1:31" hidden="1" x14ac:dyDescent="0.35">
      <c r="A566" s="92" t="s">
        <v>367</v>
      </c>
      <c r="B566" s="92" t="s">
        <v>9</v>
      </c>
      <c r="C566" s="92" t="s">
        <v>18</v>
      </c>
      <c r="D566" s="92" t="s">
        <v>1511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66"/>
        <v>36.396359999999987</v>
      </c>
      <c r="Z566" s="337">
        <f t="shared" si="68"/>
        <v>11.038317234897978</v>
      </c>
      <c r="AA566" s="95" t="str">
        <f t="shared" si="70"/>
        <v>Pin d'Alep_F1_Classique_ONF 1993_21_</v>
      </c>
      <c r="AB566" s="1">
        <f t="shared" si="71"/>
        <v>21</v>
      </c>
      <c r="AC566" s="337">
        <f t="shared" si="67"/>
        <v>82.615396184113948</v>
      </c>
      <c r="AD566" s="338">
        <f t="shared" si="65"/>
        <v>79.729936137877303</v>
      </c>
      <c r="AE566" s="1">
        <f t="shared" si="69"/>
        <v>152.52304942019458</v>
      </c>
    </row>
    <row r="567" spans="1:31" hidden="1" x14ac:dyDescent="0.35">
      <c r="A567" s="92" t="s">
        <v>367</v>
      </c>
      <c r="B567" s="92" t="s">
        <v>9</v>
      </c>
      <c r="C567" s="92" t="s">
        <v>18</v>
      </c>
      <c r="D567" s="92" t="s">
        <v>1511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66"/>
        <v>39.055524444444437</v>
      </c>
      <c r="Z567" s="337">
        <f t="shared" si="68"/>
        <v>11.747966484492931</v>
      </c>
      <c r="AA567" s="95" t="str">
        <f t="shared" si="70"/>
        <v>Pin d'Alep_F1_Classique_ONF 1993_22_</v>
      </c>
      <c r="AB567" s="1">
        <f t="shared" si="71"/>
        <v>22</v>
      </c>
      <c r="AC567" s="337">
        <f t="shared" si="67"/>
        <v>88.482746701232585</v>
      </c>
      <c r="AD567" s="338">
        <f t="shared" si="65"/>
        <v>85.549071442673267</v>
      </c>
      <c r="AE567" s="1">
        <f t="shared" si="69"/>
        <v>152.52304942019458</v>
      </c>
    </row>
    <row r="568" spans="1:31" hidden="1" x14ac:dyDescent="0.35">
      <c r="A568" s="92" t="s">
        <v>367</v>
      </c>
      <c r="B568" s="92" t="s">
        <v>9</v>
      </c>
      <c r="C568" s="92" t="s">
        <v>18</v>
      </c>
      <c r="D568" s="92" t="s">
        <v>1511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66"/>
        <v>41.757675555555537</v>
      </c>
      <c r="Z568" s="337">
        <f t="shared" si="68"/>
        <v>12.463346618302117</v>
      </c>
      <c r="AA568" s="95" t="str">
        <f t="shared" si="70"/>
        <v>Pin d'Alep_F1_Classique_ONF 1993_23_</v>
      </c>
      <c r="AB568" s="1">
        <f t="shared" si="71"/>
        <v>23</v>
      </c>
      <c r="AC568" s="337">
        <f t="shared" si="67"/>
        <v>94.434946952802079</v>
      </c>
      <c r="AD568" s="338">
        <f t="shared" si="65"/>
        <v>91.458846827017339</v>
      </c>
      <c r="AE568" s="1">
        <f t="shared" si="69"/>
        <v>152.52304942019458</v>
      </c>
    </row>
    <row r="569" spans="1:31" hidden="1" x14ac:dyDescent="0.35">
      <c r="A569" s="92" t="s">
        <v>367</v>
      </c>
      <c r="B569" s="92" t="s">
        <v>9</v>
      </c>
      <c r="C569" s="92" t="s">
        <v>18</v>
      </c>
      <c r="D569" s="92" t="s">
        <v>1511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66"/>
        <v>44.497439999999983</v>
      </c>
      <c r="Z569" s="337">
        <f t="shared" si="68"/>
        <v>13.18320161567717</v>
      </c>
      <c r="AA569" s="95" t="str">
        <f t="shared" si="70"/>
        <v>Pin d'Alep_F1_Classique_ONF 1993_24_</v>
      </c>
      <c r="AB569" s="1">
        <f t="shared" si="71"/>
        <v>24</v>
      </c>
      <c r="AC569" s="337">
        <f t="shared" si="67"/>
        <v>100.46045081397104</v>
      </c>
      <c r="AD569" s="338">
        <f t="shared" si="65"/>
        <v>97.447698883386551</v>
      </c>
      <c r="AE569" s="1">
        <f t="shared" si="69"/>
        <v>152.52304942019458</v>
      </c>
    </row>
    <row r="570" spans="1:31" hidden="1" x14ac:dyDescent="0.35">
      <c r="A570" s="92" t="s">
        <v>367</v>
      </c>
      <c r="B570" s="92" t="s">
        <v>9</v>
      </c>
      <c r="C570" s="92" t="s">
        <v>18</v>
      </c>
      <c r="D570" s="92" t="s">
        <v>1511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66"/>
        <v>47.269444444444431</v>
      </c>
      <c r="Z570" s="337">
        <f t="shared" si="68"/>
        <v>13.906293557991118</v>
      </c>
      <c r="AA570" s="95" t="str">
        <f t="shared" si="70"/>
        <v>Pin d'Alep_F1_Classique_ONF 1993_25_</v>
      </c>
      <c r="AB570" s="1">
        <f t="shared" si="71"/>
        <v>25</v>
      </c>
      <c r="AC570" s="337">
        <f t="shared" si="67"/>
        <v>106.54774368757525</v>
      </c>
      <c r="AD570" s="338">
        <f t="shared" si="65"/>
        <v>103.50409725077314</v>
      </c>
      <c r="AE570" s="1">
        <f t="shared" si="69"/>
        <v>152.52304942019458</v>
      </c>
    </row>
    <row r="571" spans="1:31" hidden="1" x14ac:dyDescent="0.35">
      <c r="A571" s="92" t="s">
        <v>367</v>
      </c>
      <c r="B571" s="92" t="s">
        <v>9</v>
      </c>
      <c r="C571" s="92" t="s">
        <v>18</v>
      </c>
      <c r="D571" s="92" t="s">
        <v>1511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66"/>
        <v>50.06831555555555</v>
      </c>
      <c r="Z571" s="337">
        <f t="shared" si="68"/>
        <v>14.631401051354985</v>
      </c>
      <c r="AA571" s="95" t="str">
        <f t="shared" si="70"/>
        <v>Pin d'Alep_F1_Classique_ONF 1993_26_</v>
      </c>
      <c r="AB571" s="1">
        <f t="shared" si="71"/>
        <v>26</v>
      </c>
      <c r="AC571" s="337">
        <f t="shared" si="67"/>
        <v>112.68533975703583</v>
      </c>
      <c r="AD571" s="338">
        <f t="shared" si="65"/>
        <v>109.61654172230554</v>
      </c>
      <c r="AE571" s="1">
        <f t="shared" si="69"/>
        <v>152.52304942019458</v>
      </c>
    </row>
    <row r="572" spans="1:31" hidden="1" x14ac:dyDescent="0.35">
      <c r="A572" s="92" t="s">
        <v>367</v>
      </c>
      <c r="B572" s="92" t="s">
        <v>9</v>
      </c>
      <c r="C572" s="92" t="s">
        <v>18</v>
      </c>
      <c r="D572" s="92" t="s">
        <v>1511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66"/>
        <v>52.888680000000001</v>
      </c>
      <c r="Z572" s="337">
        <f t="shared" si="68"/>
        <v>15.357317792836444</v>
      </c>
      <c r="AA572" s="95" t="str">
        <f t="shared" si="70"/>
        <v>Pin d'Alep_F1_Classique_ONF 1993_27_</v>
      </c>
      <c r="AB572" s="1">
        <f t="shared" si="71"/>
        <v>27</v>
      </c>
      <c r="AC572" s="337">
        <f t="shared" si="67"/>
        <v>118.86177948919014</v>
      </c>
      <c r="AD572" s="338">
        <f t="shared" si="65"/>
        <v>115.77355962311299</v>
      </c>
      <c r="AE572" s="1">
        <f t="shared" si="69"/>
        <v>152.52304942019458</v>
      </c>
    </row>
    <row r="573" spans="1:31" hidden="1" x14ac:dyDescent="0.35">
      <c r="A573" s="92" t="s">
        <v>367</v>
      </c>
      <c r="B573" s="92" t="s">
        <v>9</v>
      </c>
      <c r="C573" s="92" t="s">
        <v>18</v>
      </c>
      <c r="D573" s="92" t="s">
        <v>1511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66"/>
        <v>55.725164444444438</v>
      </c>
      <c r="Z573" s="337">
        <f t="shared" si="68"/>
        <v>16.082851260446752</v>
      </c>
      <c r="AA573" s="95" t="str">
        <f t="shared" si="70"/>
        <v>Pin d'Alep_F1_Classique_ONF 1993_28_</v>
      </c>
      <c r="AB573" s="1">
        <f t="shared" si="71"/>
        <v>28</v>
      </c>
      <c r="AC573" s="337">
        <f t="shared" si="67"/>
        <v>125.06562735268547</v>
      </c>
      <c r="AD573" s="338">
        <f t="shared" si="65"/>
        <v>121.9637034209378</v>
      </c>
      <c r="AE573" s="1">
        <f t="shared" si="69"/>
        <v>152.52304942019458</v>
      </c>
    </row>
    <row r="574" spans="1:31" hidden="1" x14ac:dyDescent="0.35">
      <c r="A574" s="92" t="s">
        <v>367</v>
      </c>
      <c r="B574" s="92" t="s">
        <v>9</v>
      </c>
      <c r="C574" s="92" t="s">
        <v>18</v>
      </c>
      <c r="D574" s="92" t="s">
        <v>1511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66"/>
        <v>58.572395555555545</v>
      </c>
      <c r="Z574" s="337">
        <f t="shared" si="68"/>
        <v>16.806821510109849</v>
      </c>
      <c r="AA574" s="95" t="str">
        <f t="shared" si="70"/>
        <v>Pin d'Alep_F1_Classique_ONF 1993_29_</v>
      </c>
      <c r="AB574" s="1">
        <f t="shared" si="71"/>
        <v>29</v>
      </c>
      <c r="AC574" s="337">
        <f t="shared" si="67"/>
        <v>131.28546972270053</v>
      </c>
      <c r="AD574" s="338">
        <f t="shared" si="65"/>
        <v>128.175548537693</v>
      </c>
      <c r="AE574" s="1">
        <f t="shared" si="69"/>
        <v>152.52304942019458</v>
      </c>
    </row>
    <row r="575" spans="1:31" hidden="1" x14ac:dyDescent="0.35">
      <c r="A575" s="92" t="s">
        <v>367</v>
      </c>
      <c r="B575" s="92" t="s">
        <v>9</v>
      </c>
      <c r="C575" s="92" t="s">
        <v>18</v>
      </c>
      <c r="D575" s="92" t="s">
        <v>1511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66"/>
        <v>61.42499999999999</v>
      </c>
      <c r="Z575" s="337">
        <f t="shared" si="68"/>
        <v>17.52806006525444</v>
      </c>
      <c r="AA575" s="95" t="str">
        <f t="shared" si="70"/>
        <v>Pin d'Alep_F1_Classique_ONF 1993_30_</v>
      </c>
      <c r="AB575" s="1">
        <f t="shared" si="71"/>
        <v>30</v>
      </c>
      <c r="AC575" s="337">
        <f t="shared" si="67"/>
        <v>137.5099129469848</v>
      </c>
      <c r="AD575" s="338">
        <f t="shared" si="65"/>
        <v>134.39769133484265</v>
      </c>
      <c r="AE575" s="1">
        <f t="shared" si="69"/>
        <v>152.52304942019458</v>
      </c>
    </row>
    <row r="576" spans="1:31" hidden="1" x14ac:dyDescent="0.35">
      <c r="A576" s="92" t="s">
        <v>367</v>
      </c>
      <c r="B576" s="92" t="s">
        <v>9</v>
      </c>
      <c r="C576" s="92" t="s">
        <v>18</v>
      </c>
      <c r="D576" s="92" t="s">
        <v>1511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66"/>
        <v>38.415000000000006</v>
      </c>
      <c r="Z576" s="337">
        <f t="shared" si="68"/>
        <v>11.577559054412854</v>
      </c>
      <c r="AA576" s="95" t="str">
        <f t="shared" si="70"/>
        <v>Pin d'Alep_F1_Classique_ONF 1993_31_</v>
      </c>
      <c r="AB576" s="1">
        <f t="shared" si="71"/>
        <v>31</v>
      </c>
      <c r="AC576" s="337">
        <f t="shared" si="67"/>
        <v>87.07037368643573</v>
      </c>
      <c r="AD576" s="338">
        <f t="shared" si="65"/>
        <v>112.29014331671027</v>
      </c>
      <c r="AE576" s="1">
        <f t="shared" si="69"/>
        <v>152.52304942019458</v>
      </c>
    </row>
    <row r="577" spans="1:31" hidden="1" x14ac:dyDescent="0.35">
      <c r="A577" s="92" t="s">
        <v>367</v>
      </c>
      <c r="B577" s="92" t="s">
        <v>9</v>
      </c>
      <c r="C577" s="92" t="s">
        <v>18</v>
      </c>
      <c r="D577" s="92" t="s">
        <v>1511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66"/>
        <v>42.900000000000006</v>
      </c>
      <c r="Z577" s="337">
        <f t="shared" si="68"/>
        <v>12.764133218298472</v>
      </c>
      <c r="AA577" s="95" t="str">
        <f t="shared" si="70"/>
        <v>Pin d'Alep_F1_Classique_ONF 1993_32_</v>
      </c>
      <c r="AB577" s="1">
        <f t="shared" si="71"/>
        <v>32</v>
      </c>
      <c r="AC577" s="337">
        <f t="shared" si="67"/>
        <v>96.948365355203165</v>
      </c>
      <c r="AD577" s="338">
        <f t="shared" si="65"/>
        <v>92.009369520819448</v>
      </c>
      <c r="AE577" s="1">
        <f t="shared" si="69"/>
        <v>152.52304942019458</v>
      </c>
    </row>
    <row r="578" spans="1:31" hidden="1" x14ac:dyDescent="0.35">
      <c r="A578" s="92" t="s">
        <v>367</v>
      </c>
      <c r="B578" s="92" t="s">
        <v>9</v>
      </c>
      <c r="C578" s="92" t="s">
        <v>18</v>
      </c>
      <c r="D578" s="92" t="s">
        <v>1511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66"/>
        <v>47.385000000000005</v>
      </c>
      <c r="Z578" s="337">
        <f t="shared" si="68"/>
        <v>13.936327732081288</v>
      </c>
      <c r="AA578" s="95" t="str">
        <f t="shared" si="70"/>
        <v>Pin d'Alep_F1_Classique_ONF 1993_33_</v>
      </c>
      <c r="AB578" s="1">
        <f t="shared" si="71"/>
        <v>33</v>
      </c>
      <c r="AC578" s="337">
        <f t="shared" si="67"/>
        <v>106.80131246670824</v>
      </c>
      <c r="AD578" s="338">
        <f t="shared" si="65"/>
        <v>101.8748389109557</v>
      </c>
      <c r="AE578" s="1">
        <f t="shared" si="69"/>
        <v>152.52304942019458</v>
      </c>
    </row>
    <row r="579" spans="1:31" hidden="1" x14ac:dyDescent="0.35">
      <c r="A579" s="92" t="s">
        <v>367</v>
      </c>
      <c r="B579" s="92" t="s">
        <v>9</v>
      </c>
      <c r="C579" s="92" t="s">
        <v>18</v>
      </c>
      <c r="D579" s="92" t="s">
        <v>1511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66"/>
        <v>51.870000000000012</v>
      </c>
      <c r="Z579" s="337">
        <f t="shared" si="68"/>
        <v>15.09565846911492</v>
      </c>
      <c r="AA579" s="95" t="str">
        <f t="shared" si="70"/>
        <v>Pin d'Alep_F1_Classique_ONF 1993_34_</v>
      </c>
      <c r="AB579" s="1">
        <f t="shared" si="71"/>
        <v>34</v>
      </c>
      <c r="AC579" s="337">
        <f t="shared" si="67"/>
        <v>116.63185516704182</v>
      </c>
      <c r="AD579" s="338">
        <f t="shared" si="65"/>
        <v>111.71658381687503</v>
      </c>
      <c r="AE579" s="1">
        <f t="shared" si="69"/>
        <v>152.52304942019458</v>
      </c>
    </row>
    <row r="580" spans="1:31" hidden="1" x14ac:dyDescent="0.35">
      <c r="A580" s="92" t="s">
        <v>367</v>
      </c>
      <c r="B580" s="92" t="s">
        <v>9</v>
      </c>
      <c r="C580" s="92" t="s">
        <v>18</v>
      </c>
      <c r="D580" s="92" t="s">
        <v>1511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66"/>
        <v>56.355000000000011</v>
      </c>
      <c r="Z580" s="337">
        <f t="shared" si="68"/>
        <v>16.243364177294705</v>
      </c>
      <c r="AA580" s="95" t="str">
        <f t="shared" si="70"/>
        <v>Pin d'Alep_F1_Classique_ONF 1993_35_</v>
      </c>
      <c r="AB580" s="1">
        <f t="shared" si="71"/>
        <v>35</v>
      </c>
      <c r="AC580" s="337">
        <f t="shared" si="67"/>
        <v>126.44215094212161</v>
      </c>
      <c r="AD580" s="338">
        <f t="shared" si="65"/>
        <v>121.53700305458172</v>
      </c>
      <c r="AE580" s="1">
        <f t="shared" si="69"/>
        <v>152.52304942019458</v>
      </c>
    </row>
    <row r="581" spans="1:31" hidden="1" x14ac:dyDescent="0.35">
      <c r="A581" s="92" t="s">
        <v>367</v>
      </c>
      <c r="B581" s="92" t="s">
        <v>9</v>
      </c>
      <c r="C581" s="92" t="s">
        <v>18</v>
      </c>
      <c r="D581" s="92" t="s">
        <v>1511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66"/>
        <v>60.840000000000011</v>
      </c>
      <c r="Z581" s="337">
        <f t="shared" si="68"/>
        <v>17.380475216531455</v>
      </c>
      <c r="AA581" s="95" t="str">
        <f t="shared" si="70"/>
        <v>Pin d'Alep_F1_Classique_ONF 1993_36_</v>
      </c>
      <c r="AB581" s="1">
        <f t="shared" si="71"/>
        <v>36</v>
      </c>
      <c r="AC581" s="337">
        <f t="shared" si="67"/>
        <v>136.23399433545896</v>
      </c>
      <c r="AD581" s="338">
        <f t="shared" si="65"/>
        <v>131.33807263879029</v>
      </c>
      <c r="AE581" s="1">
        <f t="shared" si="69"/>
        <v>152.52304942019458</v>
      </c>
    </row>
    <row r="582" spans="1:31" hidden="1" x14ac:dyDescent="0.35">
      <c r="A582" s="92" t="s">
        <v>367</v>
      </c>
      <c r="B582" s="92" t="s">
        <v>9</v>
      </c>
      <c r="C582" s="92" t="s">
        <v>18</v>
      </c>
      <c r="D582" s="92" t="s">
        <v>1511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66"/>
        <v>65.325000000000017</v>
      </c>
      <c r="Z582" s="337">
        <f t="shared" si="68"/>
        <v>18.507861418429783</v>
      </c>
      <c r="AA582" s="95" t="str">
        <f t="shared" si="70"/>
        <v>Pin d'Alep_F1_Classique_ONF 1993_37_</v>
      </c>
      <c r="AB582" s="1">
        <f t="shared" si="71"/>
        <v>37</v>
      </c>
      <c r="AC582" s="337">
        <f t="shared" si="67"/>
        <v>146.00890030376522</v>
      </c>
      <c r="AD582" s="338">
        <f t="shared" si="65"/>
        <v>141.12144731961209</v>
      </c>
      <c r="AE582" s="1">
        <f t="shared" si="69"/>
        <v>152.52304942019458</v>
      </c>
    </row>
    <row r="583" spans="1:31" hidden="1" x14ac:dyDescent="0.35">
      <c r="A583" s="92" t="s">
        <v>367</v>
      </c>
      <c r="B583" s="92" t="s">
        <v>9</v>
      </c>
      <c r="C583" s="92" t="s">
        <v>18</v>
      </c>
      <c r="D583" s="92" t="s">
        <v>1511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66"/>
        <v>69.810000000000016</v>
      </c>
      <c r="Z583" s="337">
        <f t="shared" si="68"/>
        <v>19.626266413721869</v>
      </c>
      <c r="AA583" s="95" t="str">
        <f t="shared" si="70"/>
        <v>Pin d'Alep_F1_Classique_ONF 1993_38_</v>
      </c>
      <c r="AB583" s="1">
        <f t="shared" si="71"/>
        <v>38</v>
      </c>
      <c r="AC583" s="337">
        <f t="shared" si="67"/>
        <v>155.76816400389893</v>
      </c>
      <c r="AD583" s="338">
        <f t="shared" si="65"/>
        <v>150.88853215383207</v>
      </c>
      <c r="AE583" s="1">
        <f t="shared" si="69"/>
        <v>152.52304942019458</v>
      </c>
    </row>
    <row r="584" spans="1:31" hidden="1" x14ac:dyDescent="0.35">
      <c r="A584" s="92" t="s">
        <v>367</v>
      </c>
      <c r="B584" s="92" t="s">
        <v>9</v>
      </c>
      <c r="C584" s="92" t="s">
        <v>18</v>
      </c>
      <c r="D584" s="92" t="s">
        <v>1511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66"/>
        <v>74.295000000000016</v>
      </c>
      <c r="Z584" s="337">
        <f t="shared" si="68"/>
        <v>20.736332880383845</v>
      </c>
      <c r="AA584" s="95" t="str">
        <f t="shared" si="70"/>
        <v>Pin d'Alep_F1_Classique_ONF 1993_39_</v>
      </c>
      <c r="AB584" s="1">
        <f t="shared" si="71"/>
        <v>39</v>
      </c>
      <c r="AC584" s="337">
        <f t="shared" si="67"/>
        <v>165.51290476666856</v>
      </c>
      <c r="AD584" s="338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hidden="1" x14ac:dyDescent="0.35">
      <c r="A585" s="92" t="s">
        <v>367</v>
      </c>
      <c r="B585" s="92" t="s">
        <v>9</v>
      </c>
      <c r="C585" s="92" t="s">
        <v>18</v>
      </c>
      <c r="D585" s="92" t="s">
        <v>1511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66"/>
        <v>78.780000000000015</v>
      </c>
      <c r="Z585" s="337">
        <f t="shared" si="68"/>
        <v>21.838621518606057</v>
      </c>
      <c r="AA585" s="95" t="str">
        <f t="shared" si="70"/>
        <v>Pin d'Alep_F1_Classique_ONF 1993_40_</v>
      </c>
      <c r="AB585" s="1">
        <f t="shared" si="71"/>
        <v>40</v>
      </c>
      <c r="AC585" s="337">
        <f t="shared" si="67"/>
        <v>175.24409914490556</v>
      </c>
      <c r="AD585" s="338">
        <f t="shared" si="72"/>
        <v>170.37850195578704</v>
      </c>
      <c r="AE585" s="1">
        <f t="shared" si="69"/>
        <v>152.52304942019458</v>
      </c>
    </row>
    <row r="586" spans="1:31" hidden="1" x14ac:dyDescent="0.35">
      <c r="A586" s="92" t="s">
        <v>367</v>
      </c>
      <c r="B586" s="92" t="s">
        <v>9</v>
      </c>
      <c r="C586" s="92" t="s">
        <v>18</v>
      </c>
      <c r="D586" s="92" t="s">
        <v>1511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66"/>
        <v>83.265000000000015</v>
      </c>
      <c r="Z586" s="337">
        <f t="shared" si="68"/>
        <v>22.933625580531533</v>
      </c>
      <c r="AA586" s="95" t="str">
        <f t="shared" si="70"/>
        <v>Pin d'Alep_F1_Classique_ONF 1993_41_</v>
      </c>
      <c r="AB586" s="1">
        <f t="shared" si="71"/>
        <v>41</v>
      </c>
      <c r="AC586" s="337">
        <f t="shared" si="67"/>
        <v>184.96260621942577</v>
      </c>
      <c r="AD586" s="338">
        <f t="shared" si="72"/>
        <v>180.10335268216568</v>
      </c>
      <c r="AE586" s="1">
        <f t="shared" si="69"/>
        <v>152.52304942019458</v>
      </c>
    </row>
    <row r="587" spans="1:31" hidden="1" x14ac:dyDescent="0.35">
      <c r="A587" s="92" t="s">
        <v>367</v>
      </c>
      <c r="B587" s="92" t="s">
        <v>9</v>
      </c>
      <c r="C587" s="92" t="s">
        <v>18</v>
      </c>
      <c r="D587" s="92" t="s">
        <v>1511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66"/>
        <v>87.750000000000014</v>
      </c>
      <c r="Z587" s="337">
        <f t="shared" si="68"/>
        <v>24.021782179979688</v>
      </c>
      <c r="AA587" s="95" t="str">
        <f t="shared" si="70"/>
        <v>Pin d'Alep_F1_Classique_ONF 1993_42_</v>
      </c>
      <c r="AB587" s="1">
        <f t="shared" si="71"/>
        <v>42</v>
      </c>
      <c r="AC587" s="337">
        <f t="shared" si="67"/>
        <v>194.66918729679799</v>
      </c>
      <c r="AD587" s="338">
        <f t="shared" si="72"/>
        <v>189.81589675811188</v>
      </c>
      <c r="AE587" s="1">
        <f t="shared" si="69"/>
        <v>152.52304942019458</v>
      </c>
    </row>
    <row r="588" spans="1:31" hidden="1" x14ac:dyDescent="0.35">
      <c r="A588" s="92" t="s">
        <v>367</v>
      </c>
      <c r="B588" s="92" t="s">
        <v>9</v>
      </c>
      <c r="C588" s="92" t="s">
        <v>18</v>
      </c>
      <c r="D588" s="92" t="s">
        <v>1511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66"/>
        <v>92.235000000000028</v>
      </c>
      <c r="Z588" s="337">
        <f t="shared" si="68"/>
        <v>25.103481224148766</v>
      </c>
      <c r="AA588" s="95" t="str">
        <f t="shared" si="70"/>
        <v>Pin d'Alep_F1_Classique_ONF 1993_43_</v>
      </c>
      <c r="AB588" s="1">
        <f t="shared" si="71"/>
        <v>43</v>
      </c>
      <c r="AC588" s="337">
        <f t="shared" si="67"/>
        <v>204.36452146539247</v>
      </c>
      <c r="AD588" s="338">
        <f t="shared" si="72"/>
        <v>199.51685438109524</v>
      </c>
      <c r="AE588" s="1">
        <f t="shared" si="69"/>
        <v>152.52304942019458</v>
      </c>
    </row>
    <row r="589" spans="1:31" hidden="1" x14ac:dyDescent="0.35">
      <c r="A589" s="92" t="s">
        <v>367</v>
      </c>
      <c r="B589" s="92" t="s">
        <v>9</v>
      </c>
      <c r="C589" s="92" t="s">
        <v>18</v>
      </c>
      <c r="D589" s="92" t="s">
        <v>1511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66"/>
        <v>96.720000000000013</v>
      </c>
      <c r="Z589" s="337">
        <f t="shared" si="68"/>
        <v>26.179072558792139</v>
      </c>
      <c r="AA589" s="95" t="str">
        <f t="shared" si="70"/>
        <v>Pin d'Alep_F1_Classique_ONF 1993_44_</v>
      </c>
      <c r="AB589" s="1">
        <f t="shared" si="71"/>
        <v>44</v>
      </c>
      <c r="AC589" s="337">
        <f t="shared" si="67"/>
        <v>214.04921803989632</v>
      </c>
      <c r="AD589" s="338">
        <f t="shared" si="72"/>
        <v>209.20686975264439</v>
      </c>
      <c r="AE589" s="1">
        <f t="shared" si="69"/>
        <v>152.52304942019458</v>
      </c>
    </row>
    <row r="590" spans="1:31" hidden="1" x14ac:dyDescent="0.35">
      <c r="A590" s="92" t="s">
        <v>367</v>
      </c>
      <c r="B590" s="92" t="s">
        <v>9</v>
      </c>
      <c r="C590" s="92" t="s">
        <v>18</v>
      </c>
      <c r="D590" s="92" t="s">
        <v>1511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66"/>
        <v>101.20500000000001</v>
      </c>
      <c r="Z590" s="337">
        <f t="shared" si="68"/>
        <v>27.248871750580868</v>
      </c>
      <c r="AA590" s="95" t="str">
        <f t="shared" si="70"/>
        <v>Pin d'Alep_F1_Classique_ONF 1993_45_</v>
      </c>
      <c r="AB590" s="1">
        <f t="shared" si="71"/>
        <v>45</v>
      </c>
      <c r="AC590" s="337">
        <f t="shared" si="67"/>
        <v>223.72382663226168</v>
      </c>
      <c r="AD590" s="338">
        <f t="shared" si="72"/>
        <v>218.886522336079</v>
      </c>
      <c r="AE590" s="1">
        <f t="shared" si="69"/>
        <v>152.52304942019458</v>
      </c>
    </row>
    <row r="591" spans="1:31" hidden="1" x14ac:dyDescent="0.35">
      <c r="A591" s="92" t="s">
        <v>367</v>
      </c>
      <c r="B591" s="92" t="s">
        <v>9</v>
      </c>
      <c r="C591" s="92" t="s">
        <v>18</v>
      </c>
      <c r="D591" s="92" t="s">
        <v>1511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66"/>
        <v>62.244000000000014</v>
      </c>
      <c r="Z591" s="337">
        <f t="shared" si="68"/>
        <v>17.734404526076446</v>
      </c>
      <c r="AA591" s="95" t="str">
        <f t="shared" si="70"/>
        <v>Pin d'Alep_F1_Classique_ONF 1993_46_</v>
      </c>
      <c r="AB591" s="1">
        <f t="shared" si="71"/>
        <v>46</v>
      </c>
      <c r="AC591" s="337">
        <f t="shared" si="67"/>
        <v>139.29572121624983</v>
      </c>
      <c r="AD591" s="338">
        <f t="shared" si="72"/>
        <v>181.50977392425574</v>
      </c>
      <c r="AE591" s="1">
        <f t="shared" si="69"/>
        <v>152.52304942019458</v>
      </c>
    </row>
    <row r="592" spans="1:31" hidden="1" x14ac:dyDescent="0.35">
      <c r="A592" s="92" t="s">
        <v>367</v>
      </c>
      <c r="B592" s="92" t="s">
        <v>9</v>
      </c>
      <c r="C592" s="92" t="s">
        <v>18</v>
      </c>
      <c r="D592" s="92" t="s">
        <v>1511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66"/>
        <v>66.573000000000008</v>
      </c>
      <c r="Z592" s="337">
        <f t="shared" si="68"/>
        <v>18.819942443173225</v>
      </c>
      <c r="AA592" s="95" t="str">
        <f t="shared" si="70"/>
        <v>Pin d'Alep_F1_Classique_ONF 1993_47_</v>
      </c>
      <c r="AB592" s="1">
        <f t="shared" si="71"/>
        <v>47</v>
      </c>
      <c r="AC592" s="337">
        <f t="shared" si="67"/>
        <v>148.72604142186006</v>
      </c>
      <c r="AD592" s="338">
        <f t="shared" si="72"/>
        <v>144.01088131905493</v>
      </c>
      <c r="AE592" s="1">
        <f t="shared" si="69"/>
        <v>152.52304942019458</v>
      </c>
    </row>
    <row r="593" spans="1:31" hidden="1" x14ac:dyDescent="0.35">
      <c r="A593" s="92" t="s">
        <v>367</v>
      </c>
      <c r="B593" s="92" t="s">
        <v>9</v>
      </c>
      <c r="C593" s="92" t="s">
        <v>18</v>
      </c>
      <c r="D593" s="92" t="s">
        <v>1511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66"/>
        <v>70.902000000000015</v>
      </c>
      <c r="Z593" s="337">
        <f t="shared" si="68"/>
        <v>19.897288774666517</v>
      </c>
      <c r="AA593" s="95" t="str">
        <f t="shared" si="70"/>
        <v>Pin d'Alep_F1_Classique_ONF 1993_48_</v>
      </c>
      <c r="AB593" s="1">
        <f t="shared" si="71"/>
        <v>48</v>
      </c>
      <c r="AC593" s="337">
        <f t="shared" si="67"/>
        <v>158.14209461587754</v>
      </c>
      <c r="AD593" s="338">
        <f t="shared" si="72"/>
        <v>153.4340680188688</v>
      </c>
      <c r="AE593" s="1">
        <f t="shared" si="69"/>
        <v>152.52304942019458</v>
      </c>
    </row>
    <row r="594" spans="1:31" hidden="1" x14ac:dyDescent="0.35">
      <c r="A594" s="92" t="s">
        <v>367</v>
      </c>
      <c r="B594" s="92" t="s">
        <v>9</v>
      </c>
      <c r="C594" s="92" t="s">
        <v>18</v>
      </c>
      <c r="D594" s="92" t="s">
        <v>1511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66"/>
        <v>75.231000000000009</v>
      </c>
      <c r="Z594" s="337">
        <f t="shared" si="68"/>
        <v>20.967000617518835</v>
      </c>
      <c r="AA594" s="95" t="str">
        <f t="shared" si="70"/>
        <v>Pin d'Alep_F1_Classique_ONF 1993_49_</v>
      </c>
      <c r="AB594" s="1">
        <f t="shared" si="71"/>
        <v>49</v>
      </c>
      <c r="AC594" s="337">
        <f t="shared" si="67"/>
        <v>167.54485107551196</v>
      </c>
      <c r="AD594" s="338">
        <f t="shared" si="72"/>
        <v>162.84347284569475</v>
      </c>
      <c r="AE594" s="1">
        <f t="shared" si="69"/>
        <v>152.52304942019458</v>
      </c>
    </row>
    <row r="595" spans="1:31" hidden="1" x14ac:dyDescent="0.35">
      <c r="A595" s="92" t="s">
        <v>367</v>
      </c>
      <c r="B595" s="92" t="s">
        <v>9</v>
      </c>
      <c r="C595" s="92" t="s">
        <v>18</v>
      </c>
      <c r="D595" s="92" t="s">
        <v>1511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66"/>
        <v>79.560000000000016</v>
      </c>
      <c r="Z595" s="337">
        <f t="shared" si="68"/>
        <v>22.029567333453311</v>
      </c>
      <c r="AA595" s="95" t="str">
        <f t="shared" si="70"/>
        <v>Pin d'Alep_F1_Classique_ONF 1993_50_</v>
      </c>
      <c r="AB595" s="1">
        <f t="shared" si="71"/>
        <v>50</v>
      </c>
      <c r="AC595" s="337">
        <f t="shared" si="67"/>
        <v>176.93516310576453</v>
      </c>
      <c r="AD595" s="338">
        <f t="shared" si="72"/>
        <v>172.24000709063824</v>
      </c>
      <c r="AE595" s="1">
        <f t="shared" si="69"/>
        <v>152.52304942019458</v>
      </c>
    </row>
    <row r="596" spans="1:31" hidden="1" x14ac:dyDescent="0.35">
      <c r="A596" s="92" t="s">
        <v>367</v>
      </c>
      <c r="B596" s="92" t="s">
        <v>9</v>
      </c>
      <c r="C596" s="92" t="s">
        <v>18</v>
      </c>
      <c r="D596" s="92" t="s">
        <v>1511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66"/>
        <v>83.88900000000001</v>
      </c>
      <c r="Z596" s="337">
        <f t="shared" si="68"/>
        <v>23.085422022440483</v>
      </c>
      <c r="AA596" s="95" t="str">
        <f t="shared" si="70"/>
        <v>Pin d'Alep_F1_Classique_ONF 1993_51_</v>
      </c>
      <c r="AB596" s="1">
        <f t="shared" si="71"/>
        <v>51</v>
      </c>
      <c r="AC596" s="337">
        <f t="shared" si="67"/>
        <v>186.31378502241719</v>
      </c>
      <c r="AD596" s="338">
        <f t="shared" si="72"/>
        <v>181.62447406409086</v>
      </c>
      <c r="AE596" s="1">
        <f t="shared" si="69"/>
        <v>152.52304942019458</v>
      </c>
    </row>
    <row r="597" spans="1:31" hidden="1" x14ac:dyDescent="0.35">
      <c r="A597" s="92" t="s">
        <v>367</v>
      </c>
      <c r="B597" s="92" t="s">
        <v>9</v>
      </c>
      <c r="C597" s="92" t="s">
        <v>18</v>
      </c>
      <c r="D597" s="92" t="s">
        <v>1511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66"/>
        <v>88.218000000000018</v>
      </c>
      <c r="Z597" s="337">
        <f t="shared" si="68"/>
        <v>24.134950560421608</v>
      </c>
      <c r="AA597" s="95" t="str">
        <f t="shared" si="70"/>
        <v>Pin d'Alep_F1_Classique_ONF 1993_52_</v>
      </c>
      <c r="AB597" s="1">
        <f t="shared" si="71"/>
        <v>52</v>
      </c>
      <c r="AC597" s="337">
        <f t="shared" si="67"/>
        <v>195.6813888927343</v>
      </c>
      <c r="AD597" s="338">
        <f t="shared" si="72"/>
        <v>190.99758695757575</v>
      </c>
      <c r="AE597" s="1">
        <f t="shared" si="69"/>
        <v>152.52304942019458</v>
      </c>
    </row>
    <row r="598" spans="1:31" hidden="1" x14ac:dyDescent="0.35">
      <c r="A598" s="92" t="s">
        <v>367</v>
      </c>
      <c r="B598" s="92" t="s">
        <v>9</v>
      </c>
      <c r="C598" s="92" t="s">
        <v>18</v>
      </c>
      <c r="D598" s="92" t="s">
        <v>1511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66"/>
        <v>92.547000000000011</v>
      </c>
      <c r="Z598" s="337">
        <f t="shared" si="68"/>
        <v>25.178498812697072</v>
      </c>
      <c r="AA598" s="95" t="str">
        <f t="shared" si="70"/>
        <v>Pin d'Alep_F1_Classique_ONF 1993_53_</v>
      </c>
      <c r="AB598" s="1">
        <f t="shared" si="71"/>
        <v>53</v>
      </c>
      <c r="AC598" s="337">
        <f t="shared" si="67"/>
        <v>205.03857709878073</v>
      </c>
      <c r="AD598" s="338">
        <f t="shared" si="72"/>
        <v>200.35998299575752</v>
      </c>
      <c r="AE598" s="1">
        <f t="shared" si="69"/>
        <v>152.52304942019458</v>
      </c>
    </row>
    <row r="599" spans="1:31" hidden="1" x14ac:dyDescent="0.35">
      <c r="A599" s="92" t="s">
        <v>367</v>
      </c>
      <c r="B599" s="92" t="s">
        <v>9</v>
      </c>
      <c r="C599" s="92" t="s">
        <v>18</v>
      </c>
      <c r="D599" s="92" t="s">
        <v>1511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66"/>
        <v>96.876000000000019</v>
      </c>
      <c r="Z599" s="337">
        <f t="shared" si="68"/>
        <v>26.21637845945024</v>
      </c>
      <c r="AA599" s="95" t="str">
        <f t="shared" si="70"/>
        <v>Pin d'Alep_F1_Classique_ONF 1993_54_</v>
      </c>
      <c r="AB599" s="1">
        <f t="shared" si="71"/>
        <v>54</v>
      </c>
      <c r="AC599" s="337">
        <f t="shared" si="67"/>
        <v>214.38589248354253</v>
      </c>
      <c r="AD599" s="338">
        <f t="shared" si="72"/>
        <v>209.71223479116162</v>
      </c>
      <c r="AE599" s="1">
        <f t="shared" si="69"/>
        <v>152.52304942019458</v>
      </c>
    </row>
    <row r="600" spans="1:31" hidden="1" x14ac:dyDescent="0.35">
      <c r="A600" s="92" t="s">
        <v>367</v>
      </c>
      <c r="B600" s="92" t="s">
        <v>9</v>
      </c>
      <c r="C600" s="92" t="s">
        <v>18</v>
      </c>
      <c r="D600" s="92" t="s">
        <v>1511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66"/>
        <v>101.20500000000001</v>
      </c>
      <c r="Z600" s="337">
        <f t="shared" si="68"/>
        <v>27.248871750580868</v>
      </c>
      <c r="AA600" s="95" t="str">
        <f t="shared" si="70"/>
        <v>Pin d'Alep_F1_Classique_ONF 1993_55_</v>
      </c>
      <c r="AB600" s="1">
        <f t="shared" si="71"/>
        <v>55</v>
      </c>
      <c r="AC600" s="337">
        <f t="shared" si="67"/>
        <v>223.72382663226168</v>
      </c>
      <c r="AD600" s="338">
        <f t="shared" si="72"/>
        <v>219.05485955790209</v>
      </c>
      <c r="AE600" s="1">
        <f t="shared" si="69"/>
        <v>152.52304942019458</v>
      </c>
    </row>
    <row r="601" spans="1:31" hidden="1" x14ac:dyDescent="0.35">
      <c r="A601" s="92" t="s">
        <v>367</v>
      </c>
      <c r="B601" s="92" t="s">
        <v>9</v>
      </c>
      <c r="C601" s="92" t="s">
        <v>18</v>
      </c>
      <c r="D601" s="92" t="s">
        <v>1511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66"/>
        <v>105.53400000000002</v>
      </c>
      <c r="Z601" s="337">
        <f t="shared" si="68"/>
        <v>28.276235424052324</v>
      </c>
      <c r="AA601" s="95" t="str">
        <f t="shared" si="70"/>
        <v>Pin d'Alep_F1_Classique_ONF 1993_56_</v>
      </c>
      <c r="AB601" s="1">
        <f t="shared" si="71"/>
        <v>56</v>
      </c>
      <c r="AC601" s="337">
        <f t="shared" si="67"/>
        <v>233.05282669689112</v>
      </c>
      <c r="AD601" s="338">
        <f t="shared" si="72"/>
        <v>228.3883266645764</v>
      </c>
      <c r="AE601" s="1">
        <f t="shared" si="69"/>
        <v>152.52304942019458</v>
      </c>
    </row>
    <row r="602" spans="1:31" hidden="1" x14ac:dyDescent="0.35">
      <c r="A602" s="92" t="s">
        <v>367</v>
      </c>
      <c r="B602" s="92" t="s">
        <v>9</v>
      </c>
      <c r="C602" s="92" t="s">
        <v>18</v>
      </c>
      <c r="D602" s="92" t="s">
        <v>1511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66"/>
        <v>109.86300000000001</v>
      </c>
      <c r="Z602" s="337">
        <f t="shared" si="68"/>
        <v>29.298703963208425</v>
      </c>
      <c r="AA602" s="95" t="str">
        <f t="shared" si="70"/>
        <v>Pin d'Alep_F1_Classique_ONF 1993_57_</v>
      </c>
      <c r="AB602" s="1">
        <f t="shared" si="71"/>
        <v>57</v>
      </c>
      <c r="AC602" s="337">
        <f t="shared" si="67"/>
        <v>242.37330106925467</v>
      </c>
      <c r="AD602" s="338">
        <f t="shared" si="72"/>
        <v>237.71306388307289</v>
      </c>
      <c r="AE602" s="1">
        <f t="shared" si="69"/>
        <v>152.52304942019458</v>
      </c>
    </row>
    <row r="603" spans="1:31" hidden="1" x14ac:dyDescent="0.35">
      <c r="A603" s="92" t="s">
        <v>367</v>
      </c>
      <c r="B603" s="92" t="s">
        <v>9</v>
      </c>
      <c r="C603" s="92" t="s">
        <v>18</v>
      </c>
      <c r="D603" s="92" t="s">
        <v>1511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66"/>
        <v>114.19200000000001</v>
      </c>
      <c r="Z603" s="337">
        <f t="shared" si="68"/>
        <v>30.316492326242802</v>
      </c>
      <c r="AA603" s="95" t="str">
        <f t="shared" si="70"/>
        <v>Pin d'Alep_F1_Classique_ONF 1993_58_</v>
      </c>
      <c r="AB603" s="1">
        <f t="shared" si="71"/>
        <v>58</v>
      </c>
      <c r="AC603" s="337">
        <f t="shared" si="67"/>
        <v>251.68562413487288</v>
      </c>
      <c r="AD603" s="338">
        <f t="shared" si="72"/>
        <v>247.02946260206377</v>
      </c>
      <c r="AE603" s="1">
        <f t="shared" si="69"/>
        <v>152.52304942019458</v>
      </c>
    </row>
    <row r="604" spans="1:31" hidden="1" x14ac:dyDescent="0.35">
      <c r="A604" s="92" t="s">
        <v>367</v>
      </c>
      <c r="B604" s="92" t="s">
        <v>9</v>
      </c>
      <c r="C604" s="92" t="s">
        <v>18</v>
      </c>
      <c r="D604" s="92" t="s">
        <v>1511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66"/>
        <v>118.52100000000003</v>
      </c>
      <c r="Z604" s="337">
        <f t="shared" si="68"/>
        <v>31.329798250134502</v>
      </c>
      <c r="AA604" s="95" t="str">
        <f t="shared" si="70"/>
        <v>Pin d'Alep_F1_Classique_ONF 1993_59_</v>
      </c>
      <c r="AB604" s="1">
        <f t="shared" si="71"/>
        <v>59</v>
      </c>
      <c r="AC604" s="337">
        <f t="shared" si="67"/>
        <v>260.99014028565091</v>
      </c>
      <c r="AD604" s="338">
        <f t="shared" si="72"/>
        <v>256.33788221026191</v>
      </c>
      <c r="AE604" s="1">
        <f t="shared" si="69"/>
        <v>152.52304942019458</v>
      </c>
    </row>
    <row r="605" spans="1:31" hidden="1" x14ac:dyDescent="0.35">
      <c r="A605" s="92" t="s">
        <v>367</v>
      </c>
      <c r="B605" s="92" t="s">
        <v>9</v>
      </c>
      <c r="C605" s="92" t="s">
        <v>18</v>
      </c>
      <c r="D605" s="92" t="s">
        <v>1511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73">+X605*W605*J605</f>
        <v>122.85000000000002</v>
      </c>
      <c r="Z605" s="337">
        <f t="shared" si="68"/>
        <v>32.338804208515896</v>
      </c>
      <c r="AA605" s="95" t="str">
        <f t="shared" si="70"/>
        <v>Pin d'Alep_F1_Classique_ONF 1993_60_</v>
      </c>
      <c r="AB605" s="1">
        <f t="shared" si="71"/>
        <v>60</v>
      </c>
      <c r="AC605" s="337">
        <f t="shared" ref="AC605:AC665" si="74">+(Z605+Y605)*0.475*44/12</f>
        <v>270.2871673298319</v>
      </c>
      <c r="AD605" s="338">
        <f t="shared" si="72"/>
        <v>265.63865380774143</v>
      </c>
      <c r="AE605" s="1">
        <f t="shared" si="69"/>
        <v>152.52304942019458</v>
      </c>
    </row>
    <row r="606" spans="1:31" hidden="1" x14ac:dyDescent="0.35">
      <c r="A606" s="92" t="s">
        <v>367</v>
      </c>
      <c r="B606" s="92" t="s">
        <v>9</v>
      </c>
      <c r="C606" s="92" t="s">
        <v>18</v>
      </c>
      <c r="D606" s="92" t="s">
        <v>1511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73"/>
        <v>82.19250000000001</v>
      </c>
      <c r="Z606" s="337">
        <f t="shared" ref="Z606:Z665" si="75">+EXP(-1.0587+0.8836*LN(Y606)+0.284)</f>
        <v>22.672415305819115</v>
      </c>
      <c r="AA606" s="95" t="str">
        <f t="shared" si="70"/>
        <v>Pin d'Alep_F1_Classique_ONF 1993_61_</v>
      </c>
      <c r="AB606" s="1">
        <f t="shared" si="71"/>
        <v>61</v>
      </c>
      <c r="AC606" s="337">
        <f t="shared" si="74"/>
        <v>182.63972749096828</v>
      </c>
      <c r="AD606" s="338">
        <f t="shared" si="72"/>
        <v>226.46344741040008</v>
      </c>
      <c r="AE606" s="1">
        <f t="shared" si="69"/>
        <v>152.52304942019458</v>
      </c>
    </row>
    <row r="607" spans="1:31" hidden="1" x14ac:dyDescent="0.35">
      <c r="A607" s="92" t="s">
        <v>367</v>
      </c>
      <c r="B607" s="92" t="s">
        <v>9</v>
      </c>
      <c r="C607" s="92" t="s">
        <v>18</v>
      </c>
      <c r="D607" s="92" t="s">
        <v>1511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73"/>
        <v>85.995000000000005</v>
      </c>
      <c r="Z607" s="337">
        <f t="shared" si="75"/>
        <v>23.596771395162531</v>
      </c>
      <c r="AA607" s="95" t="str">
        <f t="shared" si="70"/>
        <v>Pin d'Alep_F1_Classique_ONF 1993_62_</v>
      </c>
      <c r="AB607" s="1">
        <f t="shared" si="71"/>
        <v>62</v>
      </c>
      <c r="AC607" s="337">
        <f t="shared" si="74"/>
        <v>190.87233517990808</v>
      </c>
      <c r="AD607" s="338">
        <f t="shared" si="72"/>
        <v>186.75603133543819</v>
      </c>
      <c r="AE607" s="1">
        <f t="shared" si="69"/>
        <v>152.52304942019458</v>
      </c>
    </row>
    <row r="608" spans="1:31" hidden="1" x14ac:dyDescent="0.35">
      <c r="A608" s="92" t="s">
        <v>367</v>
      </c>
      <c r="B608" s="92" t="s">
        <v>9</v>
      </c>
      <c r="C608" s="92" t="s">
        <v>18</v>
      </c>
      <c r="D608" s="92" t="s">
        <v>1511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73"/>
        <v>89.797500000000014</v>
      </c>
      <c r="Z608" s="337">
        <f t="shared" si="75"/>
        <v>24.516380469385524</v>
      </c>
      <c r="AA608" s="95" t="str">
        <f t="shared" si="70"/>
        <v>Pin d'Alep_F1_Classique_ONF 1993_63_</v>
      </c>
      <c r="AB608" s="1">
        <f t="shared" si="71"/>
        <v>63</v>
      </c>
      <c r="AC608" s="337">
        <f t="shared" si="74"/>
        <v>199.09667515084649</v>
      </c>
      <c r="AD608" s="338">
        <f t="shared" si="72"/>
        <v>194.9845051653773</v>
      </c>
      <c r="AE608" s="1">
        <f t="shared" si="69"/>
        <v>152.52304942019458</v>
      </c>
    </row>
    <row r="609" spans="1:31" hidden="1" x14ac:dyDescent="0.35">
      <c r="A609" s="92" t="s">
        <v>367</v>
      </c>
      <c r="B609" s="92" t="s">
        <v>9</v>
      </c>
      <c r="C609" s="92" t="s">
        <v>18</v>
      </c>
      <c r="D609" s="92" t="s">
        <v>1511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73"/>
        <v>93.600000000000009</v>
      </c>
      <c r="Z609" s="337">
        <f t="shared" si="75"/>
        <v>25.431466524572937</v>
      </c>
      <c r="AA609" s="95" t="str">
        <f t="shared" si="70"/>
        <v>Pin d'Alep_F1_Classique_ONF 1993_64_</v>
      </c>
      <c r="AB609" s="1">
        <f t="shared" si="71"/>
        <v>64</v>
      </c>
      <c r="AC609" s="337">
        <f t="shared" si="74"/>
        <v>207.31313753029789</v>
      </c>
      <c r="AD609" s="338">
        <f t="shared" si="72"/>
        <v>203.20490634057219</v>
      </c>
      <c r="AE609" s="1">
        <f t="shared" si="69"/>
        <v>152.52304942019458</v>
      </c>
    </row>
    <row r="610" spans="1:31" hidden="1" x14ac:dyDescent="0.35">
      <c r="A610" s="92" t="s">
        <v>367</v>
      </c>
      <c r="B610" s="92" t="s">
        <v>9</v>
      </c>
      <c r="C610" s="92" t="s">
        <v>18</v>
      </c>
      <c r="D610" s="92" t="s">
        <v>1511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73"/>
        <v>97.402500000000018</v>
      </c>
      <c r="Z610" s="337">
        <f t="shared" si="75"/>
        <v>26.342234327160678</v>
      </c>
      <c r="AA610" s="95" t="str">
        <f t="shared" si="70"/>
        <v>Pin d'Alep_F1_Classique_ONF 1993_65_</v>
      </c>
      <c r="AB610" s="1">
        <f t="shared" si="71"/>
        <v>65</v>
      </c>
      <c r="AC610" s="337">
        <f t="shared" si="74"/>
        <v>215.52207895313822</v>
      </c>
      <c r="AD610" s="338">
        <f t="shared" si="72"/>
        <v>211.41760824171806</v>
      </c>
      <c r="AE610" s="1">
        <f t="shared" ref="AE610:AE625" si="76">+SUM($AD$545:$AD$625)/80</f>
        <v>152.52304942019458</v>
      </c>
    </row>
    <row r="611" spans="1:31" hidden="1" x14ac:dyDescent="0.35">
      <c r="A611" s="92" t="s">
        <v>367</v>
      </c>
      <c r="B611" s="92" t="s">
        <v>9</v>
      </c>
      <c r="C611" s="92" t="s">
        <v>18</v>
      </c>
      <c r="D611" s="92" t="s">
        <v>1511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73"/>
        <v>101.20500000000001</v>
      </c>
      <c r="Z611" s="337">
        <f t="shared" si="75"/>
        <v>27.248871750580868</v>
      </c>
      <c r="AA611" s="95" t="str">
        <f t="shared" si="70"/>
        <v>Pin d'Alep_F1_Classique_ONF 1993_66_</v>
      </c>
      <c r="AB611" s="1">
        <f t="shared" si="71"/>
        <v>66</v>
      </c>
      <c r="AC611" s="337">
        <f t="shared" si="74"/>
        <v>223.72382663226168</v>
      </c>
      <c r="AD611" s="338">
        <f t="shared" si="72"/>
        <v>219.62295279269995</v>
      </c>
      <c r="AE611" s="1">
        <f t="shared" si="76"/>
        <v>152.52304942019458</v>
      </c>
    </row>
    <row r="612" spans="1:31" hidden="1" x14ac:dyDescent="0.35">
      <c r="A612" s="92" t="s">
        <v>367</v>
      </c>
      <c r="B612" s="92" t="s">
        <v>9</v>
      </c>
      <c r="C612" s="92" t="s">
        <v>18</v>
      </c>
      <c r="D612" s="92" t="s">
        <v>1511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73"/>
        <v>105.00750000000001</v>
      </c>
      <c r="Z612" s="337">
        <f t="shared" si="75"/>
        <v>28.151551750861255</v>
      </c>
      <c r="AA612" s="95" t="str">
        <f t="shared" si="70"/>
        <v>Pin d'Alep_F1_Classique_ONF 1993_67_</v>
      </c>
      <c r="AB612" s="1">
        <f t="shared" si="71"/>
        <v>67</v>
      </c>
      <c r="AC612" s="337">
        <f t="shared" si="74"/>
        <v>231.9186817994167</v>
      </c>
      <c r="AD612" s="338">
        <f t="shared" si="72"/>
        <v>227.82125421583919</v>
      </c>
      <c r="AE612" s="1">
        <f t="shared" si="76"/>
        <v>152.52304942019458</v>
      </c>
    </row>
    <row r="613" spans="1:31" hidden="1" x14ac:dyDescent="0.35">
      <c r="A613" s="92" t="s">
        <v>367</v>
      </c>
      <c r="B613" s="92" t="s">
        <v>9</v>
      </c>
      <c r="C613" s="92" t="s">
        <v>18</v>
      </c>
      <c r="D613" s="92" t="s">
        <v>1511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73"/>
        <v>108.81000000000002</v>
      </c>
      <c r="Z613" s="337">
        <f t="shared" si="75"/>
        <v>29.05043404802263</v>
      </c>
      <c r="AA613" s="95" t="str">
        <f t="shared" si="70"/>
        <v>Pin d'Alep_F1_Classique_ONF 1993_68_</v>
      </c>
      <c r="AB613" s="1">
        <f t="shared" si="71"/>
        <v>68</v>
      </c>
      <c r="AC613" s="337">
        <f t="shared" si="74"/>
        <v>240.10692263363944</v>
      </c>
      <c r="AD613" s="338">
        <f t="shared" si="72"/>
        <v>236.01280221652809</v>
      </c>
      <c r="AE613" s="1">
        <f t="shared" si="76"/>
        <v>152.52304942019458</v>
      </c>
    </row>
    <row r="614" spans="1:31" hidden="1" x14ac:dyDescent="0.35">
      <c r="A614" s="92" t="s">
        <v>367</v>
      </c>
      <c r="B614" s="92" t="s">
        <v>9</v>
      </c>
      <c r="C614" s="92" t="s">
        <v>18</v>
      </c>
      <c r="D614" s="92" t="s">
        <v>1511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73"/>
        <v>112.61250000000001</v>
      </c>
      <c r="Z614" s="337">
        <f t="shared" si="75"/>
        <v>29.945666565838753</v>
      </c>
      <c r="AA614" s="95" t="str">
        <f t="shared" si="70"/>
        <v>Pin d'Alep_F1_Classique_ONF 1993_69_</v>
      </c>
      <c r="AB614" s="1">
        <f t="shared" si="71"/>
        <v>69</v>
      </c>
      <c r="AC614" s="337">
        <f t="shared" si="74"/>
        <v>248.28880676883588</v>
      </c>
      <c r="AD614" s="338">
        <f t="shared" si="72"/>
        <v>244.19786470123768</v>
      </c>
      <c r="AE614" s="1">
        <f t="shared" si="76"/>
        <v>152.52304942019458</v>
      </c>
    </row>
    <row r="615" spans="1:31" hidden="1" x14ac:dyDescent="0.35">
      <c r="A615" s="92" t="s">
        <v>367</v>
      </c>
      <c r="B615" s="92" t="s">
        <v>9</v>
      </c>
      <c r="C615" s="92" t="s">
        <v>18</v>
      </c>
      <c r="D615" s="92" t="s">
        <v>1511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73"/>
        <v>116.41500000000002</v>
      </c>
      <c r="Z615" s="337">
        <f t="shared" si="75"/>
        <v>30.83738667167226</v>
      </c>
      <c r="AA615" s="95" t="str">
        <f t="shared" si="70"/>
        <v>Pin d'Alep_F1_Classique_ONF 1993_70_</v>
      </c>
      <c r="AB615" s="1">
        <f t="shared" si="71"/>
        <v>70</v>
      </c>
      <c r="AC615" s="337">
        <f t="shared" si="74"/>
        <v>256.46457345316253</v>
      </c>
      <c r="AD615" s="338">
        <f t="shared" si="72"/>
        <v>252.37669011099922</v>
      </c>
      <c r="AE615" s="1">
        <f t="shared" si="76"/>
        <v>152.52304942019458</v>
      </c>
    </row>
    <row r="616" spans="1:31" hidden="1" x14ac:dyDescent="0.35">
      <c r="A616" s="92" t="s">
        <v>367</v>
      </c>
      <c r="B616" s="92" t="s">
        <v>9</v>
      </c>
      <c r="C616" s="92" t="s">
        <v>18</v>
      </c>
      <c r="D616" s="92" t="s">
        <v>1511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73"/>
        <v>120.21750000000002</v>
      </c>
      <c r="Z616" s="337">
        <f t="shared" si="75"/>
        <v>31.725722249771565</v>
      </c>
      <c r="AA616" s="95" t="str">
        <f t="shared" si="70"/>
        <v>Pin d'Alep_F1_Classique_ONF 1993_71_</v>
      </c>
      <c r="AB616" s="1">
        <f t="shared" si="71"/>
        <v>71</v>
      </c>
      <c r="AC616" s="337">
        <f t="shared" si="74"/>
        <v>264.63444541835213</v>
      </c>
      <c r="AD616" s="338">
        <f t="shared" si="72"/>
        <v>260.54950943575733</v>
      </c>
      <c r="AE616" s="1">
        <f t="shared" si="76"/>
        <v>152.52304942019458</v>
      </c>
    </row>
    <row r="617" spans="1:31" hidden="1" x14ac:dyDescent="0.35">
      <c r="A617" s="92" t="s">
        <v>367</v>
      </c>
      <c r="B617" s="92" t="s">
        <v>9</v>
      </c>
      <c r="C617" s="92" t="s">
        <v>18</v>
      </c>
      <c r="D617" s="92" t="s">
        <v>1511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73"/>
        <v>124.02000000000001</v>
      </c>
      <c r="Z617" s="337">
        <f t="shared" si="75"/>
        <v>32.610792634958898</v>
      </c>
      <c r="AA617" s="95" t="str">
        <f t="shared" si="70"/>
        <v>Pin d'Alep_F1_Classique_ONF 1993_72_</v>
      </c>
      <c r="AB617" s="1">
        <f t="shared" si="71"/>
        <v>72</v>
      </c>
      <c r="AC617" s="337">
        <f t="shared" si="74"/>
        <v>272.79863050588676</v>
      </c>
      <c r="AD617" s="338">
        <f t="shared" si="72"/>
        <v>268.71653796211945</v>
      </c>
      <c r="AE617" s="1">
        <f t="shared" si="76"/>
        <v>152.52304942019458</v>
      </c>
    </row>
    <row r="618" spans="1:31" hidden="1" x14ac:dyDescent="0.35">
      <c r="A618" s="92" t="s">
        <v>367</v>
      </c>
      <c r="B618" s="92" t="s">
        <v>9</v>
      </c>
      <c r="C618" s="92" t="s">
        <v>18</v>
      </c>
      <c r="D618" s="92" t="s">
        <v>1511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73"/>
        <v>127.82250000000002</v>
      </c>
      <c r="Z618" s="337">
        <f t="shared" si="75"/>
        <v>33.492709428592256</v>
      </c>
      <c r="AA618" s="95" t="str">
        <f t="shared" si="70"/>
        <v>Pin d'Alep_F1_Classique_ONF 1993_73_</v>
      </c>
      <c r="AB618" s="1">
        <f t="shared" si="71"/>
        <v>73</v>
      </c>
      <c r="AC618" s="337">
        <f t="shared" si="74"/>
        <v>280.95732308813155</v>
      </c>
      <c r="AD618" s="338">
        <f t="shared" si="72"/>
        <v>276.87797679700918</v>
      </c>
      <c r="AE618" s="1">
        <f t="shared" si="76"/>
        <v>152.52304942019458</v>
      </c>
    </row>
    <row r="619" spans="1:31" hidden="1" x14ac:dyDescent="0.35">
      <c r="A619" s="92" t="s">
        <v>367</v>
      </c>
      <c r="B619" s="92" t="s">
        <v>9</v>
      </c>
      <c r="C619" s="92" t="s">
        <v>18</v>
      </c>
      <c r="D619" s="92" t="s">
        <v>1511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73"/>
        <v>131.62500000000003</v>
      </c>
      <c r="Z619" s="337">
        <f t="shared" si="75"/>
        <v>34.371577214705411</v>
      </c>
      <c r="AA619" s="95" t="str">
        <f t="shared" si="70"/>
        <v>Pin d'Alep_F1_Classique_ONF 1993_74_</v>
      </c>
      <c r="AB619" s="1">
        <f t="shared" si="71"/>
        <v>74</v>
      </c>
      <c r="AC619" s="337">
        <f t="shared" si="74"/>
        <v>289.11070531561194</v>
      </c>
      <c r="AD619" s="338">
        <f t="shared" si="72"/>
        <v>285.03401420187174</v>
      </c>
      <c r="AE619" s="1">
        <f t="shared" si="76"/>
        <v>152.52304942019458</v>
      </c>
    </row>
    <row r="620" spans="1:31" hidden="1" x14ac:dyDescent="0.35">
      <c r="A620" s="92" t="s">
        <v>367</v>
      </c>
      <c r="B620" s="92" t="s">
        <v>9</v>
      </c>
      <c r="C620" s="92" t="s">
        <v>18</v>
      </c>
      <c r="D620" s="92" t="s">
        <v>1511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73"/>
        <v>135.42750000000001</v>
      </c>
      <c r="Z620" s="337">
        <f t="shared" si="75"/>
        <v>35.247494191068036</v>
      </c>
      <c r="AA620" s="95" t="str">
        <f t="shared" si="70"/>
        <v>Pin d'Alep_F1_Classique_ONF 1993_75_</v>
      </c>
      <c r="AB620" s="1">
        <f t="shared" si="71"/>
        <v>75</v>
      </c>
      <c r="AC620" s="337">
        <f t="shared" si="74"/>
        <v>297.25894821611013</v>
      </c>
      <c r="AD620" s="338">
        <f t="shared" si="72"/>
        <v>293.18482676586103</v>
      </c>
      <c r="AE620" s="1">
        <f t="shared" si="76"/>
        <v>152.52304942019458</v>
      </c>
    </row>
    <row r="621" spans="1:31" hidden="1" x14ac:dyDescent="0.35">
      <c r="A621" s="92" t="s">
        <v>367</v>
      </c>
      <c r="B621" s="92" t="s">
        <v>9</v>
      </c>
      <c r="C621" s="92" t="s">
        <v>18</v>
      </c>
      <c r="D621" s="92" t="s">
        <v>1511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73"/>
        <v>139.23000000000002</v>
      </c>
      <c r="Z621" s="337">
        <f t="shared" si="75"/>
        <v>36.120552727378737</v>
      </c>
      <c r="AA621" s="95" t="str">
        <f t="shared" si="70"/>
        <v>Pin d'Alep_F1_Classique_ONF 1993_76_</v>
      </c>
      <c r="AB621" s="1">
        <f t="shared" si="71"/>
        <v>76</v>
      </c>
      <c r="AC621" s="337">
        <f t="shared" si="74"/>
        <v>305.40221266685131</v>
      </c>
      <c r="AD621" s="338">
        <f t="shared" si="72"/>
        <v>301.33058044148072</v>
      </c>
      <c r="AE621" s="1">
        <f t="shared" si="76"/>
        <v>152.52304942019458</v>
      </c>
    </row>
    <row r="622" spans="1:31" hidden="1" x14ac:dyDescent="0.35">
      <c r="A622" s="92" t="s">
        <v>367</v>
      </c>
      <c r="B622" s="92" t="s">
        <v>9</v>
      </c>
      <c r="C622" s="92" t="s">
        <v>18</v>
      </c>
      <c r="D622" s="92" t="s">
        <v>1511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73"/>
        <v>143.03250000000003</v>
      </c>
      <c r="Z622" s="337">
        <f t="shared" si="75"/>
        <v>36.990839860764012</v>
      </c>
      <c r="AA622" s="95" t="str">
        <f t="shared" si="70"/>
        <v>Pin d'Alep_F1_Classique_ONF 1993_77_</v>
      </c>
      <c r="AB622" s="1">
        <f t="shared" si="71"/>
        <v>77</v>
      </c>
      <c r="AC622" s="337">
        <f t="shared" si="74"/>
        <v>313.54065025749742</v>
      </c>
      <c r="AD622" s="338">
        <f t="shared" si="72"/>
        <v>309.47143146217434</v>
      </c>
      <c r="AE622" s="1">
        <f t="shared" si="76"/>
        <v>152.52304942019458</v>
      </c>
    </row>
    <row r="623" spans="1:31" hidden="1" x14ac:dyDescent="0.35">
      <c r="A623" s="92" t="s">
        <v>367</v>
      </c>
      <c r="B623" s="92" t="s">
        <v>9</v>
      </c>
      <c r="C623" s="92" t="s">
        <v>18</v>
      </c>
      <c r="D623" s="92" t="s">
        <v>1511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73"/>
        <v>146.83500000000001</v>
      </c>
      <c r="Z623" s="337">
        <f t="shared" si="75"/>
        <v>37.858437737104438</v>
      </c>
      <c r="AA623" s="95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37">
        <f t="shared" si="74"/>
        <v>321.67440405879017</v>
      </c>
      <c r="AD623" s="338">
        <f t="shared" si="72"/>
        <v>317.6075271581438</v>
      </c>
      <c r="AE623" s="1">
        <f t="shared" si="76"/>
        <v>152.52304942019458</v>
      </c>
    </row>
    <row r="624" spans="1:31" hidden="1" x14ac:dyDescent="0.35">
      <c r="A624" s="92" t="s">
        <v>367</v>
      </c>
      <c r="B624" s="92" t="s">
        <v>9</v>
      </c>
      <c r="C624" s="92" t="s">
        <v>18</v>
      </c>
      <c r="D624" s="92" t="s">
        <v>1511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73"/>
        <v>150.63750000000002</v>
      </c>
      <c r="Z624" s="337">
        <f t="shared" si="75"/>
        <v>38.723424005359277</v>
      </c>
      <c r="AA624" s="95" t="str">
        <f t="shared" si="77"/>
        <v>Pin d'Alep_F1_Classique_ONF 1993_79_</v>
      </c>
      <c r="AB624" s="1">
        <f t="shared" si="78"/>
        <v>79</v>
      </c>
      <c r="AC624" s="337">
        <f t="shared" si="74"/>
        <v>329.80360930933409</v>
      </c>
      <c r="AD624" s="338">
        <f t="shared" si="72"/>
        <v>325.73900668406213</v>
      </c>
      <c r="AE624" s="1">
        <f t="shared" si="76"/>
        <v>152.52304942019458</v>
      </c>
    </row>
    <row r="625" spans="1:33" hidden="1" x14ac:dyDescent="0.35">
      <c r="A625" s="92" t="s">
        <v>367</v>
      </c>
      <c r="B625" s="92" t="s">
        <v>9</v>
      </c>
      <c r="C625" s="92" t="s">
        <v>18</v>
      </c>
      <c r="D625" s="92" t="s">
        <v>1511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73"/>
        <v>154.44000000000003</v>
      </c>
      <c r="Z625" s="337">
        <f t="shared" si="75"/>
        <v>39.58587217095549</v>
      </c>
      <c r="AA625" s="95" t="str">
        <f t="shared" si="77"/>
        <v>Pin d'Alep_F1_Classique_ONF 1993_80_</v>
      </c>
      <c r="AB625" s="1">
        <f t="shared" si="78"/>
        <v>80</v>
      </c>
      <c r="AC625" s="337">
        <f t="shared" si="74"/>
        <v>337.92839403108087</v>
      </c>
      <c r="AD625" s="338">
        <f t="shared" si="72"/>
        <v>333.86600167020748</v>
      </c>
      <c r="AE625" s="1">
        <f t="shared" si="76"/>
        <v>152.52304942019458</v>
      </c>
    </row>
    <row r="626" spans="1:33" hidden="1" x14ac:dyDescent="0.35">
      <c r="A626" s="92" t="s">
        <v>236</v>
      </c>
      <c r="B626" s="92" t="s">
        <v>144</v>
      </c>
      <c r="C626" s="92" t="s">
        <v>18</v>
      </c>
      <c r="D626" s="92" t="s">
        <v>1517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73"/>
        <v>0</v>
      </c>
      <c r="Z626" s="337">
        <v>0</v>
      </c>
      <c r="AA626" s="95" t="str">
        <f t="shared" si="77"/>
        <v>Pin Maritime_F3_Classique_Forêts littorales Atlantiques dunaires_0_</v>
      </c>
      <c r="AB626" s="1">
        <f t="shared" si="78"/>
        <v>0</v>
      </c>
      <c r="AC626" s="337">
        <f t="shared" si="74"/>
        <v>0</v>
      </c>
      <c r="AD626" s="338">
        <f t="shared" si="72"/>
        <v>0</v>
      </c>
      <c r="AE626" s="1">
        <f t="shared" ref="AE626:AE636" si="79">+SUM($AD$626:$AD$636)/55</f>
        <v>170.08623791868141</v>
      </c>
    </row>
    <row r="627" spans="1:33" hidden="1" x14ac:dyDescent="0.35">
      <c r="A627" s="92" t="s">
        <v>236</v>
      </c>
      <c r="B627" s="92" t="s">
        <v>144</v>
      </c>
      <c r="C627" s="92" t="s">
        <v>18</v>
      </c>
      <c r="D627" s="92" t="s">
        <v>1517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73"/>
        <v>52.325000000000017</v>
      </c>
      <c r="Z627" s="337">
        <f t="shared" si="75"/>
        <v>15.212603524222455</v>
      </c>
      <c r="AA627" s="95" t="str">
        <f t="shared" si="77"/>
        <v>Pin Maritime_F3_Classique_Forêts littorales Atlantiques dunaires_19_</v>
      </c>
      <c r="AB627" s="1">
        <f t="shared" si="78"/>
        <v>19</v>
      </c>
      <c r="AC627" s="337">
        <f t="shared" si="74"/>
        <v>117.62799280468748</v>
      </c>
      <c r="AD627" s="338">
        <f t="shared" si="72"/>
        <v>1117.4659316445311</v>
      </c>
      <c r="AE627" s="1">
        <f t="shared" si="79"/>
        <v>170.08623791868141</v>
      </c>
    </row>
    <row r="628" spans="1:33" hidden="1" x14ac:dyDescent="0.35">
      <c r="A628" s="92" t="s">
        <v>236</v>
      </c>
      <c r="B628" s="92" t="s">
        <v>144</v>
      </c>
      <c r="C628" s="92" t="s">
        <v>18</v>
      </c>
      <c r="D628" s="92" t="s">
        <v>1517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73"/>
        <v>33.488000000000007</v>
      </c>
      <c r="Z628" s="337">
        <f t="shared" si="75"/>
        <v>10.255200877844667</v>
      </c>
      <c r="AA628" s="95" t="str">
        <f t="shared" si="77"/>
        <v>Pin Maritime_F3_Classique_Forêts littorales Atlantiques dunaires_19_</v>
      </c>
      <c r="AB628" s="1">
        <f t="shared" si="78"/>
        <v>19</v>
      </c>
      <c r="AC628" s="337">
        <f t="shared" si="74"/>
        <v>76.18607486224613</v>
      </c>
      <c r="AD628" s="338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hidden="1" x14ac:dyDescent="0.35">
      <c r="A629" s="92" t="s">
        <v>236</v>
      </c>
      <c r="B629" s="92" t="s">
        <v>144</v>
      </c>
      <c r="C629" s="92" t="s">
        <v>18</v>
      </c>
      <c r="D629" s="92" t="s">
        <v>1517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73"/>
        <v>71.760000000000005</v>
      </c>
      <c r="Z629" s="337">
        <f t="shared" si="75"/>
        <v>20.109893936516215</v>
      </c>
      <c r="AA629" s="95" t="str">
        <f t="shared" si="77"/>
        <v>Pin Maritime_F3_Classique_Forêts littorales Atlantiques dunaires_24_</v>
      </c>
      <c r="AB629" s="1">
        <f t="shared" si="78"/>
        <v>24</v>
      </c>
      <c r="AC629" s="337">
        <f t="shared" si="74"/>
        <v>160.0067319394324</v>
      </c>
      <c r="AD629" s="338">
        <f t="shared" si="72"/>
        <v>590.48201700419634</v>
      </c>
      <c r="AE629" s="1">
        <f t="shared" si="79"/>
        <v>170.08623791868141</v>
      </c>
    </row>
    <row r="630" spans="1:33" hidden="1" x14ac:dyDescent="0.35">
      <c r="A630" s="92" t="s">
        <v>236</v>
      </c>
      <c r="B630" s="92" t="s">
        <v>144</v>
      </c>
      <c r="C630" s="92" t="s">
        <v>18</v>
      </c>
      <c r="D630" s="92" t="s">
        <v>1517</v>
      </c>
      <c r="F630" s="92">
        <v>24</v>
      </c>
      <c r="H630" s="4">
        <v>550</v>
      </c>
      <c r="J630" s="4">
        <v>82.5</v>
      </c>
      <c r="O630" s="93">
        <f t="shared" ref="O630:O635" si="80">+J629-J630</f>
        <v>37.5</v>
      </c>
      <c r="W630" s="336">
        <f>+VLOOKUP(A630,infradensité!$A$2:$B$67,2,FALSE)</f>
        <v>0.46</v>
      </c>
      <c r="X630" s="336">
        <v>1.3</v>
      </c>
      <c r="Y630" s="337">
        <f t="shared" si="73"/>
        <v>49.335000000000008</v>
      </c>
      <c r="Z630" s="337">
        <f t="shared" si="75"/>
        <v>14.441886914512995</v>
      </c>
      <c r="AA630" s="95" t="str">
        <f t="shared" si="77"/>
        <v>Pin Maritime_F3_Classique_Forêts littorales Atlantiques dunaires_24_</v>
      </c>
      <c r="AB630" s="1">
        <f t="shared" si="78"/>
        <v>24</v>
      </c>
      <c r="AC630" s="337">
        <f t="shared" si="74"/>
        <v>111.0780780427768</v>
      </c>
      <c r="AD630" s="338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97" customFormat="1" hidden="1" x14ac:dyDescent="0.35">
      <c r="A631" s="92" t="s">
        <v>236</v>
      </c>
      <c r="B631" s="92" t="s">
        <v>144</v>
      </c>
      <c r="C631" s="92" t="s">
        <v>18</v>
      </c>
      <c r="D631" s="92" t="s">
        <v>1517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73"/>
        <v>93.288000000000011</v>
      </c>
      <c r="Z631" s="337">
        <f t="shared" si="75"/>
        <v>25.356547829040977</v>
      </c>
      <c r="AA631" s="95" t="str">
        <f t="shared" si="77"/>
        <v>Pin Maritime_F3_Classique_Forêts littorales Atlantiques dunaires_30_</v>
      </c>
      <c r="AB631" s="1">
        <f t="shared" si="78"/>
        <v>30</v>
      </c>
      <c r="AC631" s="337">
        <f t="shared" si="74"/>
        <v>206.63925413557971</v>
      </c>
      <c r="AD631" s="338">
        <f t="shared" si="72"/>
        <v>953.15199653506954</v>
      </c>
      <c r="AE631" s="1">
        <f t="shared" si="79"/>
        <v>170.08623791868141</v>
      </c>
      <c r="AG631" s="297">
        <f>+AF630+AF628</f>
        <v>29.670000000000005</v>
      </c>
    </row>
    <row r="632" spans="1:33" hidden="1" x14ac:dyDescent="0.35">
      <c r="A632" s="92" t="s">
        <v>236</v>
      </c>
      <c r="B632" s="92" t="s">
        <v>144</v>
      </c>
      <c r="C632" s="92" t="s">
        <v>18</v>
      </c>
      <c r="D632" s="92" t="s">
        <v>1517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73"/>
        <v>108.53700000000002</v>
      </c>
      <c r="Z632" s="337">
        <f t="shared" si="75"/>
        <v>28.986022217646841</v>
      </c>
      <c r="AA632" s="95" t="str">
        <f t="shared" si="77"/>
        <v>Pin Maritime_F3_Classique_Forêts littorales Atlantiques dunaires_32_</v>
      </c>
      <c r="AB632" s="1">
        <f t="shared" si="78"/>
        <v>32</v>
      </c>
      <c r="AC632" s="337">
        <f t="shared" si="74"/>
        <v>239.51926369573494</v>
      </c>
      <c r="AD632" s="338">
        <f t="shared" si="72"/>
        <v>446.15851783131461</v>
      </c>
      <c r="AE632" s="1">
        <f t="shared" si="79"/>
        <v>170.08623791868141</v>
      </c>
    </row>
    <row r="633" spans="1:33" hidden="1" x14ac:dyDescent="0.35">
      <c r="A633" s="92" t="s">
        <v>236</v>
      </c>
      <c r="B633" s="92" t="s">
        <v>144</v>
      </c>
      <c r="C633" s="92" t="s">
        <v>18</v>
      </c>
      <c r="D633" s="92" t="s">
        <v>1517</v>
      </c>
      <c r="F633" s="92">
        <v>32</v>
      </c>
      <c r="H633" s="4">
        <v>380</v>
      </c>
      <c r="J633" s="4">
        <v>125.4</v>
      </c>
      <c r="O633" s="93">
        <f t="shared" si="80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73"/>
        <v>74.989200000000011</v>
      </c>
      <c r="Z633" s="337">
        <f t="shared" si="75"/>
        <v>20.907443618509163</v>
      </c>
      <c r="AA633" s="95" t="str">
        <f t="shared" si="77"/>
        <v>Pin Maritime_F3_Classique_Forêts littorales Atlantiques dunaires_32_</v>
      </c>
      <c r="AB633" s="1">
        <f t="shared" si="78"/>
        <v>32</v>
      </c>
      <c r="AC633" s="337">
        <f t="shared" si="74"/>
        <v>167.01998763557012</v>
      </c>
      <c r="AD633" s="338">
        <f t="shared" si="72"/>
        <v>0</v>
      </c>
      <c r="AE633" s="1">
        <f t="shared" si="79"/>
        <v>170.08623791868141</v>
      </c>
    </row>
    <row r="634" spans="1:33" hidden="1" x14ac:dyDescent="0.35">
      <c r="A634" s="92" t="s">
        <v>236</v>
      </c>
      <c r="B634" s="92" t="s">
        <v>144</v>
      </c>
      <c r="C634" s="92" t="s">
        <v>18</v>
      </c>
      <c r="D634" s="92" t="s">
        <v>1517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73"/>
        <v>140.8888</v>
      </c>
      <c r="Z634" s="337">
        <f t="shared" si="75"/>
        <v>36.500542039399996</v>
      </c>
      <c r="AA634" s="95" t="str">
        <f t="shared" si="77"/>
        <v>Pin Maritime_F3_Classique_Forêts littorales Atlantiques dunaires_42_</v>
      </c>
      <c r="AB634" s="1">
        <f t="shared" si="78"/>
        <v>42</v>
      </c>
      <c r="AC634" s="337">
        <f t="shared" si="74"/>
        <v>308.95310405195499</v>
      </c>
      <c r="AD634" s="338">
        <f t="shared" si="72"/>
        <v>2379.8654584376254</v>
      </c>
      <c r="AE634" s="1">
        <f t="shared" si="79"/>
        <v>170.08623791868141</v>
      </c>
    </row>
    <row r="635" spans="1:33" hidden="1" x14ac:dyDescent="0.35">
      <c r="A635" s="92" t="s">
        <v>236</v>
      </c>
      <c r="B635" s="92" t="s">
        <v>144</v>
      </c>
      <c r="C635" s="92" t="s">
        <v>18</v>
      </c>
      <c r="D635" s="92" t="s">
        <v>1517</v>
      </c>
      <c r="F635" s="92">
        <v>42</v>
      </c>
      <c r="H635" s="4">
        <v>280</v>
      </c>
      <c r="J635" s="4">
        <v>173.6</v>
      </c>
      <c r="O635" s="93">
        <f t="shared" si="80"/>
        <v>62</v>
      </c>
      <c r="W635" s="336">
        <f>+VLOOKUP(A635,infradensité!$A$2:$B$67,2,FALSE)</f>
        <v>0.46</v>
      </c>
      <c r="X635" s="336">
        <v>1.3</v>
      </c>
      <c r="Y635" s="337">
        <f t="shared" si="73"/>
        <v>103.81280000000001</v>
      </c>
      <c r="Z635" s="337">
        <f t="shared" si="75"/>
        <v>27.868356940127882</v>
      </c>
      <c r="AA635" s="95" t="str">
        <f t="shared" si="77"/>
        <v>Pin Maritime_F3_Classique_Forêts littorales Atlantiques dunaires_42_</v>
      </c>
      <c r="AB635" s="1">
        <f t="shared" si="78"/>
        <v>42</v>
      </c>
      <c r="AC635" s="337">
        <f t="shared" si="74"/>
        <v>229.34468167072271</v>
      </c>
      <c r="AD635" s="338">
        <f t="shared" si="72"/>
        <v>0</v>
      </c>
      <c r="AE635" s="1">
        <f t="shared" si="79"/>
        <v>170.08623791868141</v>
      </c>
    </row>
    <row r="636" spans="1:33" hidden="1" x14ac:dyDescent="0.35">
      <c r="A636" s="92" t="s">
        <v>236</v>
      </c>
      <c r="B636" s="92" t="s">
        <v>144</v>
      </c>
      <c r="C636" s="92" t="s">
        <v>18</v>
      </c>
      <c r="D636" s="92" t="s">
        <v>1517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73"/>
        <v>167.44000000000003</v>
      </c>
      <c r="Z636" s="337">
        <f t="shared" si="75"/>
        <v>42.516163405082935</v>
      </c>
      <c r="AA636" s="95" t="str">
        <f t="shared" si="77"/>
        <v>Pin Maritime_F3_Classique_Forêts littorales Atlantiques dunaires_55_</v>
      </c>
      <c r="AB636" s="1">
        <f t="shared" si="78"/>
        <v>55</v>
      </c>
      <c r="AC636" s="337">
        <f t="shared" si="74"/>
        <v>365.67365126385283</v>
      </c>
      <c r="AD636" s="338">
        <f t="shared" si="72"/>
        <v>3867.6191640747406</v>
      </c>
      <c r="AE636" s="1">
        <f t="shared" si="79"/>
        <v>170.08623791868141</v>
      </c>
    </row>
    <row r="637" spans="1:33" hidden="1" x14ac:dyDescent="0.35">
      <c r="A637" s="92" t="s">
        <v>389</v>
      </c>
      <c r="B637" s="92" t="s">
        <v>144</v>
      </c>
      <c r="C637" s="92" t="s">
        <v>18</v>
      </c>
      <c r="D637" s="92" t="s">
        <v>1519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73"/>
        <v>0</v>
      </c>
      <c r="Z637" s="337">
        <v>0</v>
      </c>
      <c r="AA637" s="95" t="str">
        <f t="shared" si="77"/>
        <v>Chêne sessile_F3_Classique_Guide chênaie atlantique - Mémento Sylvicole Coupes_0_</v>
      </c>
      <c r="AB637" s="1">
        <f t="shared" si="78"/>
        <v>0</v>
      </c>
      <c r="AC637" s="337">
        <f t="shared" si="74"/>
        <v>0</v>
      </c>
      <c r="AD637" s="338">
        <f t="shared" si="72"/>
        <v>0</v>
      </c>
      <c r="AE637" s="1">
        <f>+SUM($AD$637:$AD$665)/190</f>
        <v>269.60791697541794</v>
      </c>
    </row>
    <row r="638" spans="1:33" ht="29" hidden="1" x14ac:dyDescent="0.35">
      <c r="A638" s="92" t="s">
        <v>389</v>
      </c>
      <c r="B638" s="92" t="s">
        <v>144</v>
      </c>
      <c r="C638" s="92" t="s">
        <v>18</v>
      </c>
      <c r="D638" s="92" t="s">
        <v>1519</v>
      </c>
      <c r="F638" s="92">
        <v>30</v>
      </c>
      <c r="J638" s="96">
        <f>+J639/47*30</f>
        <v>81</v>
      </c>
      <c r="K638" s="352" t="s">
        <v>1518</v>
      </c>
      <c r="W638" s="336">
        <f>+VLOOKUP(A638,infradensité!$A$2:$B$67,2,FALSE)</f>
        <v>0.57999999999999996</v>
      </c>
      <c r="X638" s="336">
        <v>1.3</v>
      </c>
      <c r="Y638" s="337">
        <f t="shared" si="73"/>
        <v>61.073999999999998</v>
      </c>
      <c r="Z638" s="337">
        <f t="shared" si="75"/>
        <v>17.439528890067717</v>
      </c>
      <c r="AA638" s="95" t="str">
        <f t="shared" si="77"/>
        <v>Chêne sessile_F3_Classique_Guide chênaie atlantique - Mémento Sylvicole Coupes_30_</v>
      </c>
      <c r="AB638" s="1">
        <f t="shared" si="78"/>
        <v>30</v>
      </c>
      <c r="AC638" s="337">
        <f t="shared" si="74"/>
        <v>136.74439615020125</v>
      </c>
      <c r="AD638" s="338">
        <f t="shared" si="72"/>
        <v>2051.1659422530188</v>
      </c>
      <c r="AE638" s="1">
        <f t="shared" ref="AE638:AE665" si="81">+SUM($AD$637:$AD$665)/190</f>
        <v>269.60791697541794</v>
      </c>
    </row>
    <row r="639" spans="1:33" hidden="1" x14ac:dyDescent="0.35">
      <c r="A639" s="92" t="s">
        <v>389</v>
      </c>
      <c r="B639" s="92" t="s">
        <v>144</v>
      </c>
      <c r="C639" s="92" t="s">
        <v>18</v>
      </c>
      <c r="D639" s="92" t="s">
        <v>1519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73"/>
        <v>95.682600000000008</v>
      </c>
      <c r="Z639" s="337">
        <f t="shared" si="75"/>
        <v>25.930809542453641</v>
      </c>
      <c r="AA639" s="95" t="str">
        <f t="shared" si="77"/>
        <v>Chêne sessile_F3_Classique_Guide chênaie atlantique - Mémento Sylvicole Coupes_47_</v>
      </c>
      <c r="AB639" s="1">
        <f t="shared" si="78"/>
        <v>47</v>
      </c>
      <c r="AC639" s="337">
        <f t="shared" si="74"/>
        <v>211.81002161977344</v>
      </c>
      <c r="AD639" s="338">
        <f t="shared" si="72"/>
        <v>2962.712551044785</v>
      </c>
      <c r="AE639" s="1">
        <f t="shared" si="81"/>
        <v>269.60791697541794</v>
      </c>
    </row>
    <row r="640" spans="1:33" hidden="1" x14ac:dyDescent="0.35">
      <c r="A640" s="92" t="s">
        <v>389</v>
      </c>
      <c r="B640" s="92" t="s">
        <v>144</v>
      </c>
      <c r="C640" s="92" t="s">
        <v>18</v>
      </c>
      <c r="D640" s="92" t="s">
        <v>1519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73"/>
        <v>53.835600000000007</v>
      </c>
      <c r="Z640" s="337">
        <f t="shared" si="75"/>
        <v>15.600018953409981</v>
      </c>
      <c r="AA640" s="95" t="str">
        <f t="shared" si="77"/>
        <v>Chêne sessile_F3_Classique_Guide chênaie atlantique - Mémento Sylvicole Coupes_47_</v>
      </c>
      <c r="AB640" s="1">
        <f t="shared" si="78"/>
        <v>47</v>
      </c>
      <c r="AC640" s="337">
        <f t="shared" si="74"/>
        <v>120.93370301052239</v>
      </c>
      <c r="AD640" s="338">
        <f t="shared" si="72"/>
        <v>0</v>
      </c>
      <c r="AE640" s="1">
        <f t="shared" si="81"/>
        <v>269.60791697541794</v>
      </c>
    </row>
    <row r="641" spans="1:31" hidden="1" x14ac:dyDescent="0.35">
      <c r="A641" s="92" t="s">
        <v>389</v>
      </c>
      <c r="B641" s="92" t="s">
        <v>144</v>
      </c>
      <c r="C641" s="92" t="s">
        <v>18</v>
      </c>
      <c r="D641" s="92" t="s">
        <v>1519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73"/>
        <v>81.658199999999994</v>
      </c>
      <c r="Z641" s="337">
        <f t="shared" si="75"/>
        <v>22.542137283990165</v>
      </c>
      <c r="AA641" s="95" t="str">
        <f t="shared" si="77"/>
        <v>Chêne sessile_F3_Classique_Guide chênaie atlantique - Mémento Sylvicole Coupes_55_</v>
      </c>
      <c r="AB641" s="1">
        <f t="shared" si="78"/>
        <v>55</v>
      </c>
      <c r="AC641" s="337">
        <f t="shared" si="74"/>
        <v>181.4822541029495</v>
      </c>
      <c r="AD641" s="338">
        <f t="shared" si="72"/>
        <v>1209.6638284538876</v>
      </c>
      <c r="AE641" s="1">
        <f t="shared" si="81"/>
        <v>269.60791697541794</v>
      </c>
    </row>
    <row r="642" spans="1:31" hidden="1" x14ac:dyDescent="0.35">
      <c r="A642" s="92" t="s">
        <v>389</v>
      </c>
      <c r="B642" s="92" t="s">
        <v>144</v>
      </c>
      <c r="C642" s="92" t="s">
        <v>18</v>
      </c>
      <c r="D642" s="92" t="s">
        <v>1519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73"/>
        <v>59.716799999999999</v>
      </c>
      <c r="Z642" s="337">
        <f t="shared" si="75"/>
        <v>17.096647463151534</v>
      </c>
      <c r="AA642" s="95" t="str">
        <f t="shared" si="77"/>
        <v>Chêne sessile_F3_Classique_Guide chênaie atlantique - Mémento Sylvicole Coupes_55_</v>
      </c>
      <c r="AB642" s="1">
        <f t="shared" si="78"/>
        <v>55</v>
      </c>
      <c r="AC642" s="337">
        <f t="shared" si="74"/>
        <v>133.78342099832227</v>
      </c>
      <c r="AD642" s="338">
        <f t="shared" si="72"/>
        <v>0</v>
      </c>
      <c r="AE642" s="1">
        <f t="shared" si="81"/>
        <v>269.60791697541794</v>
      </c>
    </row>
    <row r="643" spans="1:31" hidden="1" x14ac:dyDescent="0.35">
      <c r="A643" s="92" t="s">
        <v>389</v>
      </c>
      <c r="B643" s="92" t="s">
        <v>144</v>
      </c>
      <c r="C643" s="92" t="s">
        <v>18</v>
      </c>
      <c r="D643" s="92" t="s">
        <v>1519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73"/>
        <v>88.218000000000004</v>
      </c>
      <c r="Z643" s="337">
        <f t="shared" si="75"/>
        <v>24.134950560421586</v>
      </c>
      <c r="AA643" s="95" t="str">
        <f t="shared" si="77"/>
        <v>Chêne sessile_F3_Classique_Guide chênaie atlantique - Mémento Sylvicole Coupes_63_</v>
      </c>
      <c r="AB643" s="1">
        <f t="shared" si="78"/>
        <v>63</v>
      </c>
      <c r="AC643" s="337">
        <f t="shared" si="74"/>
        <v>195.68138889273428</v>
      </c>
      <c r="AD643" s="338">
        <f t="shared" si="72"/>
        <v>1317.8592395642263</v>
      </c>
      <c r="AE643" s="1">
        <f t="shared" si="81"/>
        <v>269.60791697541794</v>
      </c>
    </row>
    <row r="644" spans="1:31" hidden="1" x14ac:dyDescent="0.35">
      <c r="A644" s="92" t="s">
        <v>389</v>
      </c>
      <c r="B644" s="92" t="s">
        <v>144</v>
      </c>
      <c r="C644" s="92" t="s">
        <v>18</v>
      </c>
      <c r="D644" s="92" t="s">
        <v>1519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73"/>
        <v>69.367999999999995</v>
      </c>
      <c r="Z644" s="337">
        <f t="shared" si="75"/>
        <v>19.516426948203531</v>
      </c>
      <c r="AA644" s="95" t="str">
        <f t="shared" si="77"/>
        <v>Chêne sessile_F3_Classique_Guide chênaie atlantique - Mémento Sylvicole Coupes_63_</v>
      </c>
      <c r="AB644" s="1">
        <f t="shared" si="78"/>
        <v>63</v>
      </c>
      <c r="AC644" s="337">
        <f t="shared" si="74"/>
        <v>154.80704360145447</v>
      </c>
      <c r="AD644" s="338">
        <f t="shared" si="72"/>
        <v>0</v>
      </c>
      <c r="AE644" s="1">
        <f t="shared" si="81"/>
        <v>269.60791697541794</v>
      </c>
    </row>
    <row r="645" spans="1:31" hidden="1" x14ac:dyDescent="0.35">
      <c r="A645" s="92" t="s">
        <v>389</v>
      </c>
      <c r="B645" s="92" t="s">
        <v>144</v>
      </c>
      <c r="C645" s="92" t="s">
        <v>18</v>
      </c>
      <c r="D645" s="92" t="s">
        <v>1519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73"/>
        <v>103.298</v>
      </c>
      <c r="Z645" s="337">
        <f t="shared" si="75"/>
        <v>27.746210655823507</v>
      </c>
      <c r="AA645" s="95" t="str">
        <f t="shared" si="77"/>
        <v>Chêne sessile_F3_Classique_Guide chênaie atlantique - Mémento Sylvicole Coupes_73_</v>
      </c>
      <c r="AB645" s="1">
        <f t="shared" si="78"/>
        <v>73</v>
      </c>
      <c r="AC645" s="337">
        <f t="shared" si="74"/>
        <v>228.23533355889262</v>
      </c>
      <c r="AD645" s="338">
        <f t="shared" si="72"/>
        <v>1915.2118858017354</v>
      </c>
      <c r="AE645" s="1">
        <f t="shared" si="81"/>
        <v>269.60791697541794</v>
      </c>
    </row>
    <row r="646" spans="1:31" hidden="1" x14ac:dyDescent="0.35">
      <c r="A646" s="92" t="s">
        <v>389</v>
      </c>
      <c r="B646" s="92" t="s">
        <v>144</v>
      </c>
      <c r="C646" s="92" t="s">
        <v>18</v>
      </c>
      <c r="D646" s="92" t="s">
        <v>1519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73"/>
        <v>84.448000000000008</v>
      </c>
      <c r="Z646" s="337">
        <f t="shared" si="75"/>
        <v>23.22129474312106</v>
      </c>
      <c r="AA646" s="95" t="str">
        <f t="shared" si="77"/>
        <v>Chêne sessile_F3_Classique_Guide chênaie atlantique - Mémento Sylvicole Coupes_73_</v>
      </c>
      <c r="AB646" s="1">
        <f t="shared" si="78"/>
        <v>73</v>
      </c>
      <c r="AC646" s="337">
        <f t="shared" si="74"/>
        <v>187.52402167760252</v>
      </c>
      <c r="AD646" s="338">
        <f t="shared" si="72"/>
        <v>0</v>
      </c>
      <c r="AE646" s="1">
        <f t="shared" si="81"/>
        <v>269.60791697541794</v>
      </c>
    </row>
    <row r="647" spans="1:31" hidden="1" x14ac:dyDescent="0.35">
      <c r="A647" s="92" t="s">
        <v>389</v>
      </c>
      <c r="B647" s="92" t="s">
        <v>144</v>
      </c>
      <c r="C647" s="92" t="s">
        <v>18</v>
      </c>
      <c r="D647" s="92" t="s">
        <v>1519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73"/>
        <v>117.624</v>
      </c>
      <c r="Z647" s="337">
        <f t="shared" si="75"/>
        <v>31.120192961985413</v>
      </c>
      <c r="AA647" s="95" t="str">
        <f t="shared" si="77"/>
        <v>Chêne sessile_F3_Classique_Guide chênaie atlantique - Mémento Sylvicole Coupes_83_</v>
      </c>
      <c r="AB647" s="1">
        <f t="shared" si="78"/>
        <v>83</v>
      </c>
      <c r="AC647" s="337">
        <f t="shared" si="74"/>
        <v>259.06280274212457</v>
      </c>
      <c r="AD647" s="338">
        <f t="shared" si="72"/>
        <v>2232.9341220986357</v>
      </c>
      <c r="AE647" s="1">
        <f t="shared" si="81"/>
        <v>269.60791697541794</v>
      </c>
    </row>
    <row r="648" spans="1:31" hidden="1" x14ac:dyDescent="0.35">
      <c r="A648" s="92" t="s">
        <v>389</v>
      </c>
      <c r="B648" s="92" t="s">
        <v>144</v>
      </c>
      <c r="C648" s="92" t="s">
        <v>18</v>
      </c>
      <c r="D648" s="92" t="s">
        <v>1519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73"/>
        <v>97.266000000000005</v>
      </c>
      <c r="Z648" s="337">
        <f t="shared" si="75"/>
        <v>26.309612648745627</v>
      </c>
      <c r="AA648" s="95" t="str">
        <f t="shared" si="77"/>
        <v>Chêne sessile_F3_Classique_Guide chênaie atlantique - Mémento Sylvicole Coupes_83_</v>
      </c>
      <c r="AB648" s="1">
        <f t="shared" si="78"/>
        <v>83</v>
      </c>
      <c r="AC648" s="337">
        <f t="shared" si="74"/>
        <v>215.22752536323196</v>
      </c>
      <c r="AD648" s="338">
        <f t="shared" ref="AD648:AD665" si="82">+IF(AC648=0,0,(AC648+AC647)*(AB648-AB647)/2)</f>
        <v>0</v>
      </c>
      <c r="AE648" s="1">
        <f t="shared" si="81"/>
        <v>269.60791697541794</v>
      </c>
    </row>
    <row r="649" spans="1:31" hidden="1" x14ac:dyDescent="0.35">
      <c r="A649" s="92" t="s">
        <v>389</v>
      </c>
      <c r="B649" s="92" t="s">
        <v>144</v>
      </c>
      <c r="C649" s="92" t="s">
        <v>18</v>
      </c>
      <c r="D649" s="92" t="s">
        <v>1519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73"/>
        <v>130.44200000000001</v>
      </c>
      <c r="Z649" s="337">
        <f t="shared" si="75"/>
        <v>34.098472370313324</v>
      </c>
      <c r="AA649" s="95" t="str">
        <f t="shared" si="77"/>
        <v>Chêne sessile_F3_Classique_Guide chênaie atlantique - Mémento Sylvicole Coupes_93_</v>
      </c>
      <c r="AB649" s="1">
        <f t="shared" si="78"/>
        <v>93</v>
      </c>
      <c r="AC649" s="337">
        <f t="shared" si="74"/>
        <v>286.5746560449623</v>
      </c>
      <c r="AD649" s="338">
        <f t="shared" si="82"/>
        <v>2509.0109070409712</v>
      </c>
      <c r="AE649" s="1">
        <f t="shared" si="81"/>
        <v>269.60791697541794</v>
      </c>
    </row>
    <row r="650" spans="1:31" hidden="1" x14ac:dyDescent="0.35">
      <c r="A650" s="92" t="s">
        <v>389</v>
      </c>
      <c r="B650" s="92" t="s">
        <v>144</v>
      </c>
      <c r="C650" s="92" t="s">
        <v>18</v>
      </c>
      <c r="D650" s="92" t="s">
        <v>1519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73"/>
        <v>109.33</v>
      </c>
      <c r="Z650" s="337">
        <f t="shared" si="75"/>
        <v>29.173071260551989</v>
      </c>
      <c r="AA650" s="95" t="str">
        <f t="shared" si="77"/>
        <v>Chêne sessile_F3_Classique_Guide chênaie atlantique - Mémento Sylvicole Coupes_93_</v>
      </c>
      <c r="AB650" s="1">
        <f t="shared" si="78"/>
        <v>93</v>
      </c>
      <c r="AC650" s="337">
        <f t="shared" si="74"/>
        <v>241.22618244546138</v>
      </c>
      <c r="AD650" s="338">
        <f t="shared" si="82"/>
        <v>0</v>
      </c>
      <c r="AE650" s="1">
        <f t="shared" si="81"/>
        <v>269.60791697541794</v>
      </c>
    </row>
    <row r="651" spans="1:31" hidden="1" x14ac:dyDescent="0.35">
      <c r="A651" s="92" t="s">
        <v>389</v>
      </c>
      <c r="B651" s="92" t="s">
        <v>144</v>
      </c>
      <c r="C651" s="92" t="s">
        <v>18</v>
      </c>
      <c r="D651" s="92" t="s">
        <v>1519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73"/>
        <v>142.506</v>
      </c>
      <c r="Z651" s="337">
        <f t="shared" si="75"/>
        <v>36.870500776307537</v>
      </c>
      <c r="AA651" s="95" t="str">
        <f t="shared" si="77"/>
        <v>Chêne sessile_F3_Classique_Guide chênaie atlantique - Mémento Sylvicole Coupes_103_</v>
      </c>
      <c r="AB651" s="1">
        <f t="shared" si="78"/>
        <v>103</v>
      </c>
      <c r="AC651" s="337">
        <f t="shared" si="74"/>
        <v>312.41407218540223</v>
      </c>
      <c r="AD651" s="338">
        <f t="shared" si="82"/>
        <v>2768.2012731543182</v>
      </c>
      <c r="AE651" s="1">
        <f t="shared" si="81"/>
        <v>269.60791697541794</v>
      </c>
    </row>
    <row r="652" spans="1:31" hidden="1" x14ac:dyDescent="0.35">
      <c r="A652" s="92" t="s">
        <v>389</v>
      </c>
      <c r="B652" s="92" t="s">
        <v>144</v>
      </c>
      <c r="C652" s="92" t="s">
        <v>18</v>
      </c>
      <c r="D652" s="92" t="s">
        <v>1519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73"/>
        <v>118.378</v>
      </c>
      <c r="Z652" s="337">
        <f t="shared" si="75"/>
        <v>31.296395321568994</v>
      </c>
      <c r="AA652" s="95" t="str">
        <f t="shared" si="77"/>
        <v>Chêne sessile_F3_Classique_Guide chênaie atlantique - Mémento Sylvicole Coupes_103_</v>
      </c>
      <c r="AB652" s="1">
        <f t="shared" si="78"/>
        <v>103</v>
      </c>
      <c r="AC652" s="337">
        <f t="shared" si="74"/>
        <v>260.68290518506598</v>
      </c>
      <c r="AD652" s="338">
        <f t="shared" si="82"/>
        <v>0</v>
      </c>
      <c r="AE652" s="1">
        <f t="shared" si="81"/>
        <v>269.60791697541794</v>
      </c>
    </row>
    <row r="653" spans="1:31" hidden="1" x14ac:dyDescent="0.35">
      <c r="A653" s="92" t="s">
        <v>389</v>
      </c>
      <c r="B653" s="92" t="s">
        <v>144</v>
      </c>
      <c r="C653" s="92" t="s">
        <v>18</v>
      </c>
      <c r="D653" s="92" t="s">
        <v>1519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73"/>
        <v>152.30799999999999</v>
      </c>
      <c r="Z653" s="337">
        <f t="shared" si="75"/>
        <v>39.102619877525797</v>
      </c>
      <c r="AA653" s="95" t="str">
        <f t="shared" si="77"/>
        <v>Chêne sessile_F3_Classique_Guide chênaie atlantique - Mémento Sylvicole Coupes_113_</v>
      </c>
      <c r="AB653" s="1">
        <f t="shared" si="78"/>
        <v>113</v>
      </c>
      <c r="AC653" s="337">
        <f t="shared" si="74"/>
        <v>333.37349628669074</v>
      </c>
      <c r="AD653" s="338">
        <f t="shared" si="82"/>
        <v>2970.2820073587836</v>
      </c>
      <c r="AE653" s="1">
        <f t="shared" si="81"/>
        <v>269.60791697541794</v>
      </c>
    </row>
    <row r="654" spans="1:31" hidden="1" x14ac:dyDescent="0.35">
      <c r="A654" s="92" t="s">
        <v>389</v>
      </c>
      <c r="B654" s="92" t="s">
        <v>144</v>
      </c>
      <c r="C654" s="92" t="s">
        <v>18</v>
      </c>
      <c r="D654" s="92" t="s">
        <v>1519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73"/>
        <v>128.18</v>
      </c>
      <c r="Z654" s="337">
        <f t="shared" si="75"/>
        <v>33.575466307326536</v>
      </c>
      <c r="AA654" s="95" t="str">
        <f t="shared" si="77"/>
        <v>Chêne sessile_F3_Classique_Guide chênaie atlantique - Mémento Sylvicole Coupes_113_</v>
      </c>
      <c r="AB654" s="1">
        <f t="shared" si="78"/>
        <v>113</v>
      </c>
      <c r="AC654" s="337">
        <f t="shared" si="74"/>
        <v>281.72410381859368</v>
      </c>
      <c r="AD654" s="338">
        <f t="shared" si="82"/>
        <v>0</v>
      </c>
      <c r="AE654" s="1">
        <f t="shared" si="81"/>
        <v>269.60791697541794</v>
      </c>
    </row>
    <row r="655" spans="1:31" hidden="1" x14ac:dyDescent="0.35">
      <c r="A655" s="92" t="s">
        <v>389</v>
      </c>
      <c r="B655" s="92" t="s">
        <v>144</v>
      </c>
      <c r="C655" s="92" t="s">
        <v>18</v>
      </c>
      <c r="D655" s="92" t="s">
        <v>1519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73"/>
        <v>169.65</v>
      </c>
      <c r="Z655" s="337">
        <f t="shared" si="75"/>
        <v>43.01162582831487</v>
      </c>
      <c r="AA655" s="95" t="str">
        <f t="shared" si="77"/>
        <v>Chêne sessile_F3_Classique_Guide chênaie atlantique - Mémento Sylvicole Coupes_125_</v>
      </c>
      <c r="AB655" s="1">
        <f t="shared" si="78"/>
        <v>125</v>
      </c>
      <c r="AC655" s="337">
        <f t="shared" si="74"/>
        <v>370.38566498431504</v>
      </c>
      <c r="AD655" s="338">
        <f t="shared" si="82"/>
        <v>3912.6586128174526</v>
      </c>
      <c r="AE655" s="1">
        <f t="shared" si="81"/>
        <v>269.60791697541794</v>
      </c>
    </row>
    <row r="656" spans="1:31" hidden="1" x14ac:dyDescent="0.35">
      <c r="A656" s="92" t="s">
        <v>389</v>
      </c>
      <c r="B656" s="92" t="s">
        <v>144</v>
      </c>
      <c r="C656" s="92" t="s">
        <v>18</v>
      </c>
      <c r="D656" s="92" t="s">
        <v>1519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73"/>
        <v>140.99799999999999</v>
      </c>
      <c r="Z656" s="337">
        <f t="shared" si="75"/>
        <v>36.525538677563652</v>
      </c>
      <c r="AA656" s="95" t="str">
        <f t="shared" si="77"/>
        <v>Chêne sessile_F3_Classique_Guide chênaie atlantique - Mémento Sylvicole Coupes_125_</v>
      </c>
      <c r="AB656" s="1">
        <f t="shared" si="78"/>
        <v>125</v>
      </c>
      <c r="AC656" s="337">
        <f t="shared" si="74"/>
        <v>309.18682986342333</v>
      </c>
      <c r="AD656" s="338">
        <f t="shared" si="82"/>
        <v>0</v>
      </c>
      <c r="AE656" s="1">
        <f t="shared" si="81"/>
        <v>269.60791697541794</v>
      </c>
    </row>
    <row r="657" spans="1:31" hidden="1" x14ac:dyDescent="0.35">
      <c r="A657" s="92" t="s">
        <v>389</v>
      </c>
      <c r="B657" s="92" t="s">
        <v>144</v>
      </c>
      <c r="C657" s="92" t="s">
        <v>18</v>
      </c>
      <c r="D657" s="92" t="s">
        <v>1519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73"/>
        <v>183.22200000000001</v>
      </c>
      <c r="Z657" s="337">
        <f t="shared" si="75"/>
        <v>46.038279947586226</v>
      </c>
      <c r="AA657" s="95" t="str">
        <f t="shared" si="77"/>
        <v>Chêne sessile_F3_Classique_Guide chênaie atlantique - Mémento Sylvicole Coupes_137_</v>
      </c>
      <c r="AB657" s="1">
        <f t="shared" si="78"/>
        <v>137</v>
      </c>
      <c r="AC657" s="337">
        <f t="shared" si="74"/>
        <v>399.29498757537931</v>
      </c>
      <c r="AD657" s="338">
        <f t="shared" si="82"/>
        <v>4250.8909046328154</v>
      </c>
      <c r="AE657" s="1">
        <f t="shared" si="81"/>
        <v>269.60791697541794</v>
      </c>
    </row>
    <row r="658" spans="1:31" hidden="1" x14ac:dyDescent="0.35">
      <c r="A658" s="92" t="s">
        <v>389</v>
      </c>
      <c r="B658" s="92" t="s">
        <v>144</v>
      </c>
      <c r="C658" s="92" t="s">
        <v>18</v>
      </c>
      <c r="D658" s="92" t="s">
        <v>1519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73"/>
        <v>153.06200000000001</v>
      </c>
      <c r="Z658" s="337">
        <f t="shared" si="75"/>
        <v>39.273615612181466</v>
      </c>
      <c r="AA658" s="95" t="str">
        <f t="shared" si="77"/>
        <v>Chêne sessile_F3_Classique_Guide chênaie atlantique - Mémento Sylvicole Coupes_137_</v>
      </c>
      <c r="AB658" s="1">
        <f t="shared" si="78"/>
        <v>137</v>
      </c>
      <c r="AC658" s="337">
        <f t="shared" si="74"/>
        <v>334.98453052454937</v>
      </c>
      <c r="AD658" s="338">
        <f t="shared" si="82"/>
        <v>0</v>
      </c>
      <c r="AE658" s="1">
        <f t="shared" si="81"/>
        <v>269.60791697541794</v>
      </c>
    </row>
    <row r="659" spans="1:31" hidden="1" x14ac:dyDescent="0.35">
      <c r="A659" s="92" t="s">
        <v>389</v>
      </c>
      <c r="B659" s="92" t="s">
        <v>144</v>
      </c>
      <c r="C659" s="92" t="s">
        <v>18</v>
      </c>
      <c r="D659" s="92" t="s">
        <v>1519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73"/>
        <v>196.04</v>
      </c>
      <c r="Z659" s="337">
        <f t="shared" si="75"/>
        <v>48.872869229535063</v>
      </c>
      <c r="AA659" s="95" t="str">
        <f t="shared" si="77"/>
        <v>Chêne sessile_F3_Classique_Guide chênaie atlantique - Mémento Sylvicole Coupes_149_</v>
      </c>
      <c r="AB659" s="1">
        <f t="shared" si="78"/>
        <v>149</v>
      </c>
      <c r="AC659" s="337">
        <f t="shared" si="74"/>
        <v>426.55658057477353</v>
      </c>
      <c r="AD659" s="338">
        <f t="shared" si="82"/>
        <v>4569.2466665959382</v>
      </c>
      <c r="AE659" s="1">
        <f t="shared" si="81"/>
        <v>269.60791697541794</v>
      </c>
    </row>
    <row r="660" spans="1:31" hidden="1" x14ac:dyDescent="0.35">
      <c r="A660" s="92" t="s">
        <v>389</v>
      </c>
      <c r="B660" s="92" t="s">
        <v>144</v>
      </c>
      <c r="C660" s="92" t="s">
        <v>18</v>
      </c>
      <c r="D660" s="92" t="s">
        <v>1519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73"/>
        <v>165.88</v>
      </c>
      <c r="Z660" s="337">
        <f t="shared" si="75"/>
        <v>42.165967225323705</v>
      </c>
      <c r="AA660" s="95" t="str">
        <f t="shared" si="77"/>
        <v>Chêne sessile_F3_Classique_Guide chênaie atlantique - Mémento Sylvicole Coupes_149_</v>
      </c>
      <c r="AB660" s="1">
        <f t="shared" si="78"/>
        <v>149</v>
      </c>
      <c r="AC660" s="337">
        <f t="shared" si="74"/>
        <v>362.34672625077206</v>
      </c>
      <c r="AD660" s="338">
        <f t="shared" si="82"/>
        <v>0</v>
      </c>
      <c r="AE660" s="1">
        <f t="shared" si="81"/>
        <v>269.60791697541794</v>
      </c>
    </row>
    <row r="661" spans="1:31" hidden="1" x14ac:dyDescent="0.35">
      <c r="A661" s="92" t="s">
        <v>389</v>
      </c>
      <c r="B661" s="92" t="s">
        <v>144</v>
      </c>
      <c r="C661" s="92" t="s">
        <v>18</v>
      </c>
      <c r="D661" s="92" t="s">
        <v>1519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73"/>
        <v>222.43</v>
      </c>
      <c r="Z661" s="337">
        <f t="shared" si="75"/>
        <v>54.642696084027229</v>
      </c>
      <c r="AA661" s="95" t="str">
        <f t="shared" si="77"/>
        <v>Chêne sessile_F3_Classique_Guide chênaie atlantique - Mémento Sylvicole Coupes_164_</v>
      </c>
      <c r="AB661" s="1">
        <f t="shared" si="78"/>
        <v>164</v>
      </c>
      <c r="AC661" s="337">
        <f t="shared" si="74"/>
        <v>482.56827901301409</v>
      </c>
      <c r="AD661" s="338">
        <f t="shared" si="82"/>
        <v>6336.8625394783958</v>
      </c>
      <c r="AE661" s="1">
        <f t="shared" si="81"/>
        <v>269.60791697541794</v>
      </c>
    </row>
    <row r="662" spans="1:31" hidden="1" x14ac:dyDescent="0.35">
      <c r="A662" s="92" t="s">
        <v>389</v>
      </c>
      <c r="B662" s="92" t="s">
        <v>144</v>
      </c>
      <c r="C662" s="92" t="s">
        <v>18</v>
      </c>
      <c r="D662" s="92" t="s">
        <v>1519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73"/>
        <v>183.976</v>
      </c>
      <c r="Z662" s="337">
        <f t="shared" si="75"/>
        <v>46.205644952016684</v>
      </c>
      <c r="AA662" s="95" t="str">
        <f t="shared" si="77"/>
        <v>Chêne sessile_F3_Classique_Guide chênaie atlantique - Mémento Sylvicole Coupes_164_</v>
      </c>
      <c r="AB662" s="1">
        <f t="shared" si="78"/>
        <v>164</v>
      </c>
      <c r="AC662" s="337">
        <f t="shared" si="74"/>
        <v>400.89969829142905</v>
      </c>
      <c r="AD662" s="338">
        <f t="shared" si="82"/>
        <v>0</v>
      </c>
      <c r="AE662" s="1">
        <f t="shared" si="81"/>
        <v>269.60791697541794</v>
      </c>
    </row>
    <row r="663" spans="1:31" hidden="1" x14ac:dyDescent="0.35">
      <c r="A663" s="92" t="s">
        <v>389</v>
      </c>
      <c r="B663" s="92" t="s">
        <v>144</v>
      </c>
      <c r="C663" s="92" t="s">
        <v>18</v>
      </c>
      <c r="D663" s="92" t="s">
        <v>1519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73"/>
        <v>242.03399999999999</v>
      </c>
      <c r="Z663" s="337">
        <f t="shared" si="75"/>
        <v>58.876940312016231</v>
      </c>
      <c r="AA663" s="95" t="str">
        <f t="shared" si="77"/>
        <v>Chêne sessile_F3_Classique_Guide chênaie atlantique - Mémento Sylvicole Coupes_179_</v>
      </c>
      <c r="AB663" s="1">
        <f t="shared" si="78"/>
        <v>179</v>
      </c>
      <c r="AC663" s="337">
        <f t="shared" si="74"/>
        <v>524.08655437676157</v>
      </c>
      <c r="AD663" s="338">
        <f t="shared" si="82"/>
        <v>6937.3968950114304</v>
      </c>
      <c r="AE663" s="1">
        <f t="shared" si="81"/>
        <v>269.60791697541794</v>
      </c>
    </row>
    <row r="664" spans="1:31" hidden="1" x14ac:dyDescent="0.35">
      <c r="A664" s="92" t="s">
        <v>389</v>
      </c>
      <c r="B664" s="92" t="s">
        <v>144</v>
      </c>
      <c r="C664" s="92" t="s">
        <v>18</v>
      </c>
      <c r="D664" s="92" t="s">
        <v>1519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73"/>
        <v>200.56399999999999</v>
      </c>
      <c r="Z664" s="337">
        <f t="shared" si="75"/>
        <v>49.868097532926853</v>
      </c>
      <c r="AA664" s="95" t="str">
        <f t="shared" si="77"/>
        <v>Chêne sessile_F3_Classique_Guide chênaie atlantique - Mémento Sylvicole Coupes_179_</v>
      </c>
      <c r="AB664" s="1">
        <f t="shared" si="78"/>
        <v>179</v>
      </c>
      <c r="AC664" s="337">
        <f t="shared" si="74"/>
        <v>436.16923653651423</v>
      </c>
      <c r="AD664" s="338">
        <f t="shared" si="82"/>
        <v>0</v>
      </c>
      <c r="AE664" s="1">
        <f t="shared" si="81"/>
        <v>269.60791697541794</v>
      </c>
    </row>
    <row r="665" spans="1:31" hidden="1" x14ac:dyDescent="0.35">
      <c r="A665" s="92" t="s">
        <v>389</v>
      </c>
      <c r="B665" s="92" t="s">
        <v>144</v>
      </c>
      <c r="C665" s="92" t="s">
        <v>18</v>
      </c>
      <c r="D665" s="92" t="s">
        <v>1519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73"/>
        <v>242.03399999999999</v>
      </c>
      <c r="Z665" s="337">
        <f t="shared" si="75"/>
        <v>58.876940312016231</v>
      </c>
      <c r="AA665" s="95" t="str">
        <f t="shared" si="77"/>
        <v>Chêne sessile_F3_Classique_Guide chênaie atlantique - Mémento Sylvicole Coupes_190_</v>
      </c>
      <c r="AB665" s="1">
        <f t="shared" si="78"/>
        <v>190</v>
      </c>
      <c r="AC665" s="337">
        <f t="shared" si="74"/>
        <v>524.08655437676157</v>
      </c>
      <c r="AD665" s="338">
        <f t="shared" si="82"/>
        <v>5281.4068500230169</v>
      </c>
      <c r="AE665" s="1">
        <f t="shared" si="81"/>
        <v>269.60791697541794</v>
      </c>
    </row>
  </sheetData>
  <autoFilter ref="A2:AG665" xr:uid="{8CD31811-A449-4EC3-83F5-9424B00EA447}">
    <filterColumn colId="0">
      <filters>
        <filter val="Mélèze d'Europe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28" zoomScale="70" zoomScaleNormal="70" workbookViewId="0">
      <selection activeCell="E46" sqref="E46"/>
    </sheetView>
  </sheetViews>
  <sheetFormatPr baseColWidth="10" defaultColWidth="21.1796875" defaultRowHeight="14.5" x14ac:dyDescent="0.35"/>
  <cols>
    <col min="2" max="2" width="22.26953125" bestFit="1" customWidth="1"/>
    <col min="3" max="3" width="21.1796875" style="98"/>
    <col min="4" max="5" width="21.1796875" style="1"/>
    <col min="6" max="6" width="44.54296875" style="1" bestFit="1" customWidth="1"/>
    <col min="7" max="7" width="75.1796875" bestFit="1" customWidth="1"/>
  </cols>
  <sheetData>
    <row r="1" spans="1:8" ht="80.150000000000006" customHeight="1" x14ac:dyDescent="0.35">
      <c r="C1" s="97" t="s">
        <v>315</v>
      </c>
      <c r="D1" s="400" t="s">
        <v>422</v>
      </c>
      <c r="E1" s="401"/>
      <c r="F1" s="402"/>
    </row>
    <row r="2" spans="1:8" x14ac:dyDescent="0.35">
      <c r="C2" s="97" t="s">
        <v>316</v>
      </c>
      <c r="D2" s="403" t="s">
        <v>317</v>
      </c>
      <c r="E2" s="404"/>
      <c r="F2" s="405"/>
    </row>
    <row r="3" spans="1:8" x14ac:dyDescent="0.35">
      <c r="C3" s="97" t="s">
        <v>318</v>
      </c>
      <c r="D3" s="403" t="s">
        <v>319</v>
      </c>
      <c r="E3" s="404"/>
      <c r="F3" s="405"/>
    </row>
    <row r="6" spans="1:8" x14ac:dyDescent="0.35">
      <c r="A6" s="323" t="s">
        <v>1508</v>
      </c>
    </row>
    <row r="7" spans="1:8" x14ac:dyDescent="0.35">
      <c r="A7" s="304" t="s">
        <v>200</v>
      </c>
      <c r="B7" s="304" t="s">
        <v>408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409</v>
      </c>
      <c r="H7" s="304" t="s">
        <v>1505</v>
      </c>
    </row>
    <row r="8" spans="1:8" x14ac:dyDescent="0.35">
      <c r="A8" s="100" t="s">
        <v>893</v>
      </c>
      <c r="B8" s="100" t="s">
        <v>1510</v>
      </c>
      <c r="C8" s="110" t="s">
        <v>308</v>
      </c>
      <c r="D8" s="110" t="s">
        <v>10</v>
      </c>
      <c r="E8" s="110" t="s">
        <v>18</v>
      </c>
      <c r="F8" s="110" t="s">
        <v>1510</v>
      </c>
      <c r="G8" s="307" t="str" cm="1">
        <f t="array" ref="G8">+_xlfn.CONCAT((C8:F8)&amp;"_")</f>
        <v>Cèdre de l'Atlas_F2_Classique_INRA_</v>
      </c>
      <c r="H8" s="110" t="s">
        <v>1433</v>
      </c>
    </row>
    <row r="9" spans="1:8" x14ac:dyDescent="0.3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1506</v>
      </c>
    </row>
    <row r="10" spans="1:8" x14ac:dyDescent="0.3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1506</v>
      </c>
    </row>
    <row r="11" spans="1:8" x14ac:dyDescent="0.3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1506</v>
      </c>
    </row>
    <row r="12" spans="1:8" x14ac:dyDescent="0.3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1506</v>
      </c>
    </row>
    <row r="13" spans="1:8" x14ac:dyDescent="0.3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1519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1506</v>
      </c>
    </row>
    <row r="14" spans="1:8" x14ac:dyDescent="0.35">
      <c r="A14" s="100" t="s">
        <v>69</v>
      </c>
      <c r="B14" s="100" t="s">
        <v>22</v>
      </c>
      <c r="C14" s="110" t="s">
        <v>1410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1506</v>
      </c>
    </row>
    <row r="15" spans="1:8" x14ac:dyDescent="0.35">
      <c r="A15" s="100" t="s">
        <v>69</v>
      </c>
      <c r="B15" s="100" t="s">
        <v>22</v>
      </c>
      <c r="C15" s="110" t="s">
        <v>1410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1506</v>
      </c>
    </row>
    <row r="16" spans="1:8" x14ac:dyDescent="0.3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1433</v>
      </c>
    </row>
    <row r="17" spans="1:8" x14ac:dyDescent="0.3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1433</v>
      </c>
    </row>
    <row r="18" spans="1:8" x14ac:dyDescent="0.3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1433</v>
      </c>
    </row>
    <row r="19" spans="1:8" x14ac:dyDescent="0.35">
      <c r="A19" s="100" t="s">
        <v>182</v>
      </c>
      <c r="B19" s="100" t="s">
        <v>185</v>
      </c>
      <c r="C19" s="110" t="s">
        <v>229</v>
      </c>
      <c r="D19" s="110" t="s">
        <v>423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1433</v>
      </c>
    </row>
    <row r="20" spans="1:8" x14ac:dyDescent="0.35">
      <c r="A20" s="100" t="s">
        <v>182</v>
      </c>
      <c r="B20" s="100" t="s">
        <v>185</v>
      </c>
      <c r="C20" s="110" t="s">
        <v>229</v>
      </c>
      <c r="D20" s="110" t="s">
        <v>425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1433</v>
      </c>
    </row>
    <row r="21" spans="1:8" x14ac:dyDescent="0.35">
      <c r="A21" s="100" t="s">
        <v>426</v>
      </c>
      <c r="B21" s="100" t="s">
        <v>427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1506</v>
      </c>
    </row>
    <row r="22" spans="1:8" x14ac:dyDescent="0.35">
      <c r="A22" s="100" t="s">
        <v>426</v>
      </c>
      <c r="B22" s="100" t="s">
        <v>427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1506</v>
      </c>
    </row>
    <row r="23" spans="1:8" x14ac:dyDescent="0.35">
      <c r="A23" s="307" t="s">
        <v>1512</v>
      </c>
      <c r="B23" s="307" t="s">
        <v>1511</v>
      </c>
      <c r="C23" s="110" t="s">
        <v>367</v>
      </c>
      <c r="D23" s="110" t="s">
        <v>9</v>
      </c>
      <c r="E23" s="110" t="s">
        <v>18</v>
      </c>
      <c r="F23" s="110" t="s">
        <v>1511</v>
      </c>
      <c r="G23" s="307" t="str" cm="1">
        <f t="array" ref="G23">+_xlfn.CONCAT((C23:F23)&amp;"_")</f>
        <v>Pin d'Alep_F1_Classique_ONF 1993_</v>
      </c>
      <c r="H23" s="110" t="s">
        <v>1433</v>
      </c>
    </row>
    <row r="24" spans="1:8" x14ac:dyDescent="0.35">
      <c r="A24" s="353" t="s">
        <v>1512</v>
      </c>
      <c r="B24" s="353" t="s">
        <v>1525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1433</v>
      </c>
    </row>
    <row r="25" spans="1:8" x14ac:dyDescent="0.35">
      <c r="A25" s="353" t="s">
        <v>1512</v>
      </c>
      <c r="B25" s="353" t="s">
        <v>1525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1433</v>
      </c>
    </row>
    <row r="26" spans="1:8" x14ac:dyDescent="0.35">
      <c r="A26" s="100" t="s">
        <v>1512</v>
      </c>
      <c r="B26" s="100" t="s">
        <v>1525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1433</v>
      </c>
    </row>
    <row r="27" spans="1:8" x14ac:dyDescent="0.3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1433</v>
      </c>
    </row>
    <row r="28" spans="1:8" x14ac:dyDescent="0.3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1433</v>
      </c>
    </row>
    <row r="29" spans="1:8" x14ac:dyDescent="0.3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1433</v>
      </c>
    </row>
    <row r="30" spans="1:8" x14ac:dyDescent="0.3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1433</v>
      </c>
    </row>
    <row r="31" spans="1:8" x14ac:dyDescent="0.35">
      <c r="A31" s="307" t="s">
        <v>418</v>
      </c>
      <c r="B31" s="307" t="s">
        <v>1516</v>
      </c>
      <c r="C31" s="110" t="s">
        <v>236</v>
      </c>
      <c r="D31" s="110" t="s">
        <v>144</v>
      </c>
      <c r="E31" s="110" t="s">
        <v>18</v>
      </c>
      <c r="F31" s="110" t="s">
        <v>1517</v>
      </c>
      <c r="G31" s="307" t="str" cm="1">
        <f t="array" ref="G31">+_xlfn.CONCAT((C31:F31)&amp;"_")</f>
        <v>Pin Maritime_F3_Classique_Forêts littorales Atlantiques dunaires_</v>
      </c>
      <c r="H31" s="110" t="s">
        <v>1433</v>
      </c>
    </row>
    <row r="32" spans="1:8" x14ac:dyDescent="0.35">
      <c r="A32" s="100" t="s">
        <v>1495</v>
      </c>
      <c r="B32" s="100" t="s">
        <v>1496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1433</v>
      </c>
    </row>
    <row r="33" spans="1:8" x14ac:dyDescent="0.35">
      <c r="A33" s="100" t="s">
        <v>1495</v>
      </c>
      <c r="B33" s="100" t="s">
        <v>1496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1433</v>
      </c>
    </row>
    <row r="34" spans="1:8" x14ac:dyDescent="0.3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1433</v>
      </c>
    </row>
    <row r="35" spans="1:8" x14ac:dyDescent="0.35">
      <c r="A35" s="100" t="s">
        <v>15</v>
      </c>
      <c r="B35" s="100" t="s">
        <v>1496</v>
      </c>
      <c r="C35" s="110" t="s">
        <v>387</v>
      </c>
      <c r="D35" s="110" t="s">
        <v>9</v>
      </c>
      <c r="E35" s="110" t="s">
        <v>1499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1433</v>
      </c>
    </row>
    <row r="36" spans="1:8" x14ac:dyDescent="0.3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1433</v>
      </c>
    </row>
    <row r="37" spans="1:8" x14ac:dyDescent="0.3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1433</v>
      </c>
    </row>
    <row r="38" spans="1:8" x14ac:dyDescent="0.35">
      <c r="A38" s="100" t="s">
        <v>15</v>
      </c>
      <c r="B38" s="100" t="s">
        <v>1496</v>
      </c>
      <c r="C38" s="110" t="s">
        <v>387</v>
      </c>
      <c r="D38" s="110" t="s">
        <v>10</v>
      </c>
      <c r="E38" s="110" t="s">
        <v>1500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1433</v>
      </c>
    </row>
    <row r="39" spans="1:8" x14ac:dyDescent="0.35">
      <c r="A39" s="100" t="s">
        <v>431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1433</v>
      </c>
    </row>
    <row r="40" spans="1:8" x14ac:dyDescent="0.35">
      <c r="A40" s="100" t="s">
        <v>431</v>
      </c>
      <c r="B40" s="100" t="s">
        <v>1496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1433</v>
      </c>
    </row>
    <row r="41" spans="1:8" x14ac:dyDescent="0.35">
      <c r="A41" s="100" t="s">
        <v>431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1433</v>
      </c>
    </row>
    <row r="42" spans="1:8" x14ac:dyDescent="0.35">
      <c r="A42" s="100" t="s">
        <v>431</v>
      </c>
      <c r="B42" s="100" t="s">
        <v>1496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1433</v>
      </c>
    </row>
    <row r="43" spans="1:8" x14ac:dyDescent="0.35">
      <c r="A43" s="100" t="s">
        <v>431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1433</v>
      </c>
    </row>
    <row r="44" spans="1:8" x14ac:dyDescent="0.35">
      <c r="A44" s="307" t="s">
        <v>1539</v>
      </c>
      <c r="B44" s="307" t="s">
        <v>1496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1433</v>
      </c>
    </row>
    <row r="45" spans="1:8" x14ac:dyDescent="0.35">
      <c r="A45" s="381" t="s">
        <v>1539</v>
      </c>
      <c r="B45" s="307" t="s">
        <v>1496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1433</v>
      </c>
    </row>
    <row r="63" spans="1:8" x14ac:dyDescent="0.35">
      <c r="A63" s="322" t="s">
        <v>1507</v>
      </c>
    </row>
    <row r="64" spans="1:8" x14ac:dyDescent="0.35">
      <c r="A64" s="320" t="s">
        <v>200</v>
      </c>
      <c r="B64" s="320" t="s">
        <v>408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409</v>
      </c>
      <c r="H64" s="321" t="s">
        <v>1505</v>
      </c>
    </row>
    <row r="65" spans="1:8" x14ac:dyDescent="0.3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1433</v>
      </c>
    </row>
    <row r="66" spans="1:8" x14ac:dyDescent="0.3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1433</v>
      </c>
    </row>
    <row r="67" spans="1:8" x14ac:dyDescent="0.35">
      <c r="A67" s="100" t="s">
        <v>431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1433</v>
      </c>
    </row>
    <row r="68" spans="1:8" x14ac:dyDescent="0.35">
      <c r="A68" s="100" t="s">
        <v>431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1433</v>
      </c>
    </row>
    <row r="69" spans="1:8" x14ac:dyDescent="0.35">
      <c r="A69" s="100" t="s">
        <v>431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1433</v>
      </c>
    </row>
    <row r="70" spans="1:8" x14ac:dyDescent="0.35">
      <c r="A70" s="100"/>
      <c r="B70" s="100"/>
      <c r="C70" s="110" t="s">
        <v>1409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1433</v>
      </c>
    </row>
    <row r="71" spans="1:8" x14ac:dyDescent="0.35">
      <c r="A71" s="100"/>
      <c r="B71" s="100"/>
      <c r="C71" s="110" t="s">
        <v>1409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1433</v>
      </c>
    </row>
    <row r="72" spans="1:8" x14ac:dyDescent="0.35">
      <c r="A72" s="100"/>
      <c r="B72" s="100"/>
      <c r="C72" s="110" t="s">
        <v>1409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1433</v>
      </c>
    </row>
    <row r="73" spans="1:8" x14ac:dyDescent="0.3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1506</v>
      </c>
    </row>
    <row r="74" spans="1:8" x14ac:dyDescent="0.3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1506</v>
      </c>
    </row>
    <row r="75" spans="1:8" x14ac:dyDescent="0.3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1506</v>
      </c>
    </row>
    <row r="76" spans="1:8" x14ac:dyDescent="0.35">
      <c r="C76"/>
      <c r="D76"/>
      <c r="E76"/>
      <c r="F76" s="111"/>
    </row>
    <row r="77" spans="1:8" x14ac:dyDescent="0.35">
      <c r="C77"/>
      <c r="D77"/>
      <c r="E77"/>
      <c r="F77" s="111"/>
    </row>
    <row r="78" spans="1:8" x14ac:dyDescent="0.35">
      <c r="C78"/>
      <c r="D78"/>
      <c r="E78"/>
      <c r="F78" s="111"/>
    </row>
    <row r="79" spans="1:8" x14ac:dyDescent="0.35">
      <c r="C79"/>
      <c r="D79"/>
      <c r="E79"/>
      <c r="F79" s="111"/>
    </row>
    <row r="80" spans="1:8" x14ac:dyDescent="0.35">
      <c r="C80" s="310" t="s">
        <v>200</v>
      </c>
      <c r="D80" s="310" t="s">
        <v>201</v>
      </c>
      <c r="E80" s="310" t="s">
        <v>1474</v>
      </c>
      <c r="F80" s="310" t="s">
        <v>1474</v>
      </c>
      <c r="G80" s="310" t="s">
        <v>1475</v>
      </c>
    </row>
    <row r="81" spans="3:7" x14ac:dyDescent="0.35">
      <c r="C81" s="307" t="s">
        <v>751</v>
      </c>
      <c r="D81" s="307" t="s">
        <v>10</v>
      </c>
      <c r="E81" s="307" t="s">
        <v>1388</v>
      </c>
      <c r="F81" s="307" t="s">
        <v>1388</v>
      </c>
      <c r="G81" s="307" t="str">
        <f t="shared" ref="G81:G144" si="0">+_xlfn.CONCAT(C81:F81)</f>
        <v>A1 génériqueF2BT31-RDVTECH44BT31-RDVTECH44</v>
      </c>
    </row>
    <row r="82" spans="3:7" x14ac:dyDescent="0.35">
      <c r="C82" s="307" t="s">
        <v>772</v>
      </c>
      <c r="D82" s="307" t="s">
        <v>10</v>
      </c>
      <c r="E82" s="307" t="s">
        <v>1388</v>
      </c>
      <c r="F82" s="307" t="s">
        <v>1388</v>
      </c>
      <c r="G82" s="307" t="str">
        <f t="shared" si="0"/>
        <v>A2 génériqueF2BT31-RDVTECH44BT31-RDVTECH44</v>
      </c>
    </row>
    <row r="83" spans="3:7" x14ac:dyDescent="0.35">
      <c r="C83" s="307" t="s">
        <v>848</v>
      </c>
      <c r="D83" s="307" t="s">
        <v>10</v>
      </c>
      <c r="E83" s="307" t="s">
        <v>1388</v>
      </c>
      <c r="F83" s="307" t="s">
        <v>1388</v>
      </c>
      <c r="G83" s="307" t="str">
        <f t="shared" si="0"/>
        <v>A3 génériqueF2BT31-RDVTECH44BT31-RDVTECH44</v>
      </c>
    </row>
    <row r="84" spans="3:7" x14ac:dyDescent="0.35">
      <c r="C84" s="307" t="s">
        <v>1170</v>
      </c>
      <c r="D84" s="307" t="s">
        <v>10</v>
      </c>
      <c r="E84" s="307" t="s">
        <v>1388</v>
      </c>
      <c r="F84" s="307" t="s">
        <v>1388</v>
      </c>
      <c r="G84" s="307" t="str">
        <f t="shared" si="0"/>
        <v>AbricotierF2BT31-RDVTECH44BT31-RDVTECH44</v>
      </c>
    </row>
    <row r="85" spans="3:7" x14ac:dyDescent="0.35">
      <c r="C85" s="307" t="s">
        <v>496</v>
      </c>
      <c r="D85" s="307" t="s">
        <v>10</v>
      </c>
      <c r="E85" s="307" t="s">
        <v>1388</v>
      </c>
      <c r="F85" s="307" t="s">
        <v>1388</v>
      </c>
      <c r="G85" s="307" t="str">
        <f t="shared" si="0"/>
        <v>AilanteF2BT31-RDVTECH44BT31-RDVTECH44</v>
      </c>
    </row>
    <row r="86" spans="3:7" x14ac:dyDescent="0.35">
      <c r="C86" s="307" t="s">
        <v>1046</v>
      </c>
      <c r="D86" s="307" t="s">
        <v>10</v>
      </c>
      <c r="E86" s="307" t="s">
        <v>1388</v>
      </c>
      <c r="F86" s="307" t="s">
        <v>1388</v>
      </c>
      <c r="G86" s="307" t="str">
        <f t="shared" si="0"/>
        <v>Alisier blancF2BT31-RDVTECH44BT31-RDVTECH44</v>
      </c>
    </row>
    <row r="87" spans="3:7" x14ac:dyDescent="0.35">
      <c r="C87" s="307" t="s">
        <v>1051</v>
      </c>
      <c r="D87" s="307" t="s">
        <v>10</v>
      </c>
      <c r="E87" s="307" t="s">
        <v>1388</v>
      </c>
      <c r="F87" s="307" t="s">
        <v>1388</v>
      </c>
      <c r="G87" s="307" t="str">
        <f t="shared" si="0"/>
        <v>Alisier de FontainebleauF2BT31-RDVTECH44BT31-RDVTECH44</v>
      </c>
    </row>
    <row r="88" spans="3:7" x14ac:dyDescent="0.35">
      <c r="C88" s="307" t="s">
        <v>1056</v>
      </c>
      <c r="D88" s="307" t="s">
        <v>10</v>
      </c>
      <c r="E88" s="307" t="s">
        <v>1388</v>
      </c>
      <c r="F88" s="307" t="s">
        <v>1388</v>
      </c>
      <c r="G88" s="307" t="str">
        <f t="shared" si="0"/>
        <v>Alisier de MougeotF2BT31-RDVTECH44BT31-RDVTECH44</v>
      </c>
    </row>
    <row r="89" spans="3:7" x14ac:dyDescent="0.35">
      <c r="C89" s="307" t="s">
        <v>1013</v>
      </c>
      <c r="D89" s="307" t="s">
        <v>10</v>
      </c>
      <c r="E89" s="307" t="s">
        <v>1388</v>
      </c>
      <c r="F89" s="307" t="s">
        <v>1388</v>
      </c>
      <c r="G89" s="307" t="str">
        <f t="shared" si="0"/>
        <v>Alisier torminalF2BT31-RDVTECH44BT31-RDVTECH44</v>
      </c>
    </row>
    <row r="90" spans="3:7" x14ac:dyDescent="0.35">
      <c r="C90" s="307" t="s">
        <v>1041</v>
      </c>
      <c r="D90" s="307" t="s">
        <v>10</v>
      </c>
      <c r="E90" s="307" t="s">
        <v>1388</v>
      </c>
      <c r="F90" s="307" t="s">
        <v>1388</v>
      </c>
      <c r="G90" s="307" t="str">
        <f t="shared" si="0"/>
        <v>AmandierF2BT31-RDVTECH44BT31-RDVTECH44</v>
      </c>
    </row>
    <row r="91" spans="3:7" x14ac:dyDescent="0.35">
      <c r="C91" s="307" t="s">
        <v>1320</v>
      </c>
      <c r="D91" s="307" t="s">
        <v>10</v>
      </c>
      <c r="E91" s="307" t="s">
        <v>1388</v>
      </c>
      <c r="F91" s="307" t="s">
        <v>1388</v>
      </c>
      <c r="G91" s="307" t="str">
        <f t="shared" si="0"/>
        <v>ArbousierF2BT31-RDVTECH44BT31-RDVTECH44</v>
      </c>
    </row>
    <row r="92" spans="3:7" x14ac:dyDescent="0.35">
      <c r="C92" s="307" t="s">
        <v>1144</v>
      </c>
      <c r="D92" s="307" t="s">
        <v>10</v>
      </c>
      <c r="E92" s="307" t="s">
        <v>1388</v>
      </c>
      <c r="F92" s="307" t="s">
        <v>1388</v>
      </c>
      <c r="G92" s="307" t="str">
        <f t="shared" si="0"/>
        <v>Arbre de JudéeF2BT31-RDVTECH44BT31-RDVTECH44</v>
      </c>
    </row>
    <row r="93" spans="3:7" x14ac:dyDescent="0.35">
      <c r="C93" s="307" t="s">
        <v>573</v>
      </c>
      <c r="D93" s="307" t="s">
        <v>10</v>
      </c>
      <c r="E93" s="307" t="s">
        <v>1388</v>
      </c>
      <c r="F93" s="307" t="s">
        <v>1388</v>
      </c>
      <c r="G93" s="307" t="str">
        <f t="shared" si="0"/>
        <v>Aubépine AzerolierF2BT31-RDVTECH44BT31-RDVTECH44</v>
      </c>
    </row>
    <row r="94" spans="3:7" x14ac:dyDescent="0.35">
      <c r="C94" s="307" t="s">
        <v>576</v>
      </c>
      <c r="D94" s="307" t="s">
        <v>10</v>
      </c>
      <c r="E94" s="307" t="s">
        <v>1388</v>
      </c>
      <c r="F94" s="307" t="s">
        <v>1388</v>
      </c>
      <c r="G94" s="307" t="str">
        <f t="shared" si="0"/>
        <v>Aubépine épineuseF2BT31-RDVTECH44BT31-RDVTECH44</v>
      </c>
    </row>
    <row r="95" spans="3:7" x14ac:dyDescent="0.35">
      <c r="C95" s="307" t="s">
        <v>581</v>
      </c>
      <c r="D95" s="307" t="s">
        <v>10</v>
      </c>
      <c r="E95" s="307" t="s">
        <v>1388</v>
      </c>
      <c r="F95" s="307" t="s">
        <v>1388</v>
      </c>
      <c r="G95" s="307" t="str">
        <f t="shared" si="0"/>
        <v>Aubépine monogyneF2BT31-RDVTECH44BT31-RDVTECH44</v>
      </c>
    </row>
    <row r="96" spans="3:7" x14ac:dyDescent="0.35">
      <c r="C96" s="307" t="s">
        <v>1344</v>
      </c>
      <c r="D96" s="307" t="s">
        <v>10</v>
      </c>
      <c r="E96" s="307" t="s">
        <v>1388</v>
      </c>
      <c r="F96" s="307" t="s">
        <v>1388</v>
      </c>
      <c r="G96" s="307" t="str">
        <f t="shared" si="0"/>
        <v>Aulne blancF2BT31-RDVTECH44BT31-RDVTECH44</v>
      </c>
    </row>
    <row r="97" spans="3:7" x14ac:dyDescent="0.35">
      <c r="C97" s="307" t="s">
        <v>1349</v>
      </c>
      <c r="D97" s="307" t="s">
        <v>10</v>
      </c>
      <c r="E97" s="307" t="s">
        <v>1388</v>
      </c>
      <c r="F97" s="307" t="s">
        <v>1388</v>
      </c>
      <c r="G97" s="307" t="str">
        <f t="shared" si="0"/>
        <v>Aulne de CorseF2BT31-RDVTECH44BT31-RDVTECH44</v>
      </c>
    </row>
    <row r="98" spans="3:7" x14ac:dyDescent="0.35">
      <c r="C98" s="307" t="s">
        <v>606</v>
      </c>
      <c r="D98" s="307" t="s">
        <v>10</v>
      </c>
      <c r="E98" s="307" t="s">
        <v>1388</v>
      </c>
      <c r="F98" s="307" t="s">
        <v>1388</v>
      </c>
      <c r="G98" s="307" t="str">
        <f t="shared" si="0"/>
        <v>Aulne génériqueF2BT31-RDVTECH44BT31-RDVTECH44</v>
      </c>
    </row>
    <row r="99" spans="3:7" x14ac:dyDescent="0.35">
      <c r="C99" s="307" t="s">
        <v>1354</v>
      </c>
      <c r="D99" s="307" t="s">
        <v>10</v>
      </c>
      <c r="E99" s="307" t="s">
        <v>1388</v>
      </c>
      <c r="F99" s="307" t="s">
        <v>1388</v>
      </c>
      <c r="G99" s="307" t="str">
        <f t="shared" si="0"/>
        <v>Aulne glutineuxF2BT31-RDVTECH44BT31-RDVTECH44</v>
      </c>
    </row>
    <row r="100" spans="3:7" x14ac:dyDescent="0.35">
      <c r="C100" s="307" t="s">
        <v>330</v>
      </c>
      <c r="D100" s="307" t="s">
        <v>10</v>
      </c>
      <c r="E100" s="307" t="s">
        <v>1388</v>
      </c>
      <c r="F100" s="307" t="s">
        <v>1388</v>
      </c>
      <c r="G100" s="307" t="str">
        <f t="shared" si="0"/>
        <v>Aulne vert F2BT31-RDVTECH44BT31-RDVTECH44</v>
      </c>
    </row>
    <row r="101" spans="3:7" x14ac:dyDescent="0.35">
      <c r="C101" s="307" t="s">
        <v>724</v>
      </c>
      <c r="D101" s="307" t="s">
        <v>10</v>
      </c>
      <c r="E101" s="307" t="s">
        <v>1388</v>
      </c>
      <c r="F101" s="307" t="s">
        <v>1388</v>
      </c>
      <c r="G101" s="307" t="str">
        <f t="shared" si="0"/>
        <v>Autre conifère exotiqueF2BT31-RDVTECH44BT31-RDVTECH44</v>
      </c>
    </row>
    <row r="102" spans="3:7" x14ac:dyDescent="0.35">
      <c r="C102" s="307" t="s">
        <v>494</v>
      </c>
      <c r="D102" s="307" t="s">
        <v>10</v>
      </c>
      <c r="E102" s="307" t="s">
        <v>1388</v>
      </c>
      <c r="F102" s="307" t="s">
        <v>1388</v>
      </c>
      <c r="G102" s="307" t="str">
        <f t="shared" si="0"/>
        <v>Autre feuillu exotiqueF2BT31-RDVTECH44BT31-RDVTECH44</v>
      </c>
    </row>
    <row r="103" spans="3:7" x14ac:dyDescent="0.35">
      <c r="C103" s="307" t="s">
        <v>889</v>
      </c>
      <c r="D103" s="307" t="s">
        <v>10</v>
      </c>
      <c r="E103" s="307" t="s">
        <v>1388</v>
      </c>
      <c r="F103" s="307" t="s">
        <v>1388</v>
      </c>
      <c r="G103" s="307" t="str">
        <f t="shared" si="0"/>
        <v>B1 génériqueF2BT31-RDVTECH44BT31-RDVTECH44</v>
      </c>
    </row>
    <row r="104" spans="3:7" x14ac:dyDescent="0.35">
      <c r="C104" s="307" t="s">
        <v>949</v>
      </c>
      <c r="D104" s="307" t="s">
        <v>10</v>
      </c>
      <c r="E104" s="307" t="s">
        <v>1388</v>
      </c>
      <c r="F104" s="307" t="s">
        <v>1388</v>
      </c>
      <c r="G104" s="307" t="str">
        <f t="shared" si="0"/>
        <v>B2 génériqueF2BT31-RDVTECH44BT31-RDVTECH44</v>
      </c>
    </row>
    <row r="105" spans="3:7" x14ac:dyDescent="0.35">
      <c r="C105" s="307" t="s">
        <v>608</v>
      </c>
      <c r="D105" s="307" t="s">
        <v>10</v>
      </c>
      <c r="E105" s="307" t="s">
        <v>1388</v>
      </c>
      <c r="F105" s="307" t="s">
        <v>1388</v>
      </c>
      <c r="G105" s="307" t="str">
        <f t="shared" si="0"/>
        <v>Bouleau génériqueF2BT31-RDVTECH44BT31-RDVTECH44</v>
      </c>
    </row>
    <row r="106" spans="3:7" x14ac:dyDescent="0.35">
      <c r="C106" s="307" t="s">
        <v>1334</v>
      </c>
      <c r="D106" s="307" t="s">
        <v>10</v>
      </c>
      <c r="E106" s="307" t="s">
        <v>1388</v>
      </c>
      <c r="F106" s="307" t="s">
        <v>1388</v>
      </c>
      <c r="G106" s="307" t="str">
        <f t="shared" si="0"/>
        <v>Bouleau pubescentF2BT31-RDVTECH44BT31-RDVTECH44</v>
      </c>
    </row>
    <row r="107" spans="3:7" x14ac:dyDescent="0.35">
      <c r="C107" s="307" t="s">
        <v>1339</v>
      </c>
      <c r="D107" s="307" t="s">
        <v>10</v>
      </c>
      <c r="E107" s="307" t="s">
        <v>1388</v>
      </c>
      <c r="F107" s="307" t="s">
        <v>1388</v>
      </c>
      <c r="G107" s="307" t="str">
        <f t="shared" si="0"/>
        <v>Bouleau verruqueuxF2BT31-RDVTECH44BT31-RDVTECH44</v>
      </c>
    </row>
    <row r="108" spans="3:7" x14ac:dyDescent="0.35">
      <c r="C108" s="307" t="s">
        <v>1127</v>
      </c>
      <c r="D108" s="307" t="s">
        <v>10</v>
      </c>
      <c r="E108" s="307" t="s">
        <v>1388</v>
      </c>
      <c r="F108" s="307" t="s">
        <v>1388</v>
      </c>
      <c r="G108" s="307" t="str">
        <f t="shared" si="0"/>
        <v>BourdaineF2BT31-RDVTECH44BT31-RDVTECH44</v>
      </c>
    </row>
    <row r="109" spans="3:7" x14ac:dyDescent="0.35">
      <c r="C109" s="307" t="s">
        <v>1286</v>
      </c>
      <c r="D109" s="307" t="s">
        <v>10</v>
      </c>
      <c r="E109" s="307" t="s">
        <v>1388</v>
      </c>
      <c r="F109" s="307" t="s">
        <v>1388</v>
      </c>
      <c r="G109" s="307" t="str">
        <f t="shared" si="0"/>
        <v>Bruyère arborescenteF2BT31-RDVTECH44BT31-RDVTECH44</v>
      </c>
    </row>
    <row r="110" spans="3:7" x14ac:dyDescent="0.35">
      <c r="C110" s="307" t="s">
        <v>586</v>
      </c>
      <c r="D110" s="307" t="s">
        <v>10</v>
      </c>
      <c r="E110" s="307" t="s">
        <v>1388</v>
      </c>
      <c r="F110" s="307" t="s">
        <v>1388</v>
      </c>
      <c r="G110" s="307" t="str">
        <f t="shared" si="0"/>
        <v>BuisF2BT31-RDVTECH44BT31-RDVTECH44</v>
      </c>
    </row>
    <row r="111" spans="3:7" x14ac:dyDescent="0.35">
      <c r="C111" s="307" t="s">
        <v>1006</v>
      </c>
      <c r="D111" s="307" t="s">
        <v>10</v>
      </c>
      <c r="E111" s="307" t="s">
        <v>1388</v>
      </c>
      <c r="F111" s="307" t="s">
        <v>1388</v>
      </c>
      <c r="G111" s="307" t="str">
        <f t="shared" si="0"/>
        <v>C1 génériqueF2BT31-RDVTECH44BT31-RDVTECH44</v>
      </c>
    </row>
    <row r="112" spans="3:7" x14ac:dyDescent="0.35">
      <c r="C112" s="307" t="s">
        <v>1217</v>
      </c>
      <c r="D112" s="307" t="s">
        <v>10</v>
      </c>
      <c r="E112" s="307" t="s">
        <v>1388</v>
      </c>
      <c r="F112" s="307" t="s">
        <v>1388</v>
      </c>
      <c r="G112" s="307" t="str">
        <f t="shared" si="0"/>
        <v>C2 génériqueF2BT31-RDVTECH44BT31-RDVTECH44</v>
      </c>
    </row>
    <row r="113" spans="3:7" x14ac:dyDescent="0.35">
      <c r="C113" s="307" t="s">
        <v>1260</v>
      </c>
      <c r="D113" s="307" t="s">
        <v>10</v>
      </c>
      <c r="E113" s="307" t="s">
        <v>1388</v>
      </c>
      <c r="F113" s="307" t="s">
        <v>1388</v>
      </c>
      <c r="G113" s="307" t="str">
        <f t="shared" si="0"/>
        <v>C3 génériqueF2BT31-RDVTECH44BT31-RDVTECH44</v>
      </c>
    </row>
    <row r="114" spans="3:7" x14ac:dyDescent="0.35">
      <c r="C114" s="307" t="s">
        <v>501</v>
      </c>
      <c r="D114" s="307" t="s">
        <v>10</v>
      </c>
      <c r="E114" s="307" t="s">
        <v>1388</v>
      </c>
      <c r="F114" s="307" t="s">
        <v>1388</v>
      </c>
      <c r="G114" s="307" t="str">
        <f t="shared" si="0"/>
        <v>CaroubierF2BT31-RDVTECH44BT31-RDVTECH44</v>
      </c>
    </row>
    <row r="115" spans="3:7" x14ac:dyDescent="0.35">
      <c r="C115" s="307" t="s">
        <v>506</v>
      </c>
      <c r="D115" s="307" t="s">
        <v>10</v>
      </c>
      <c r="E115" s="307" t="s">
        <v>1388</v>
      </c>
      <c r="F115" s="307" t="s">
        <v>1388</v>
      </c>
      <c r="G115" s="307" t="str">
        <f t="shared" si="0"/>
        <v>CatalpaF2BT31-RDVTECH44BT31-RDVTECH44</v>
      </c>
    </row>
    <row r="116" spans="3:7" x14ac:dyDescent="0.35">
      <c r="C116" s="307" t="s">
        <v>1138</v>
      </c>
      <c r="D116" s="307" t="s">
        <v>10</v>
      </c>
      <c r="E116" s="307" t="s">
        <v>1388</v>
      </c>
      <c r="F116" s="307" t="s">
        <v>1388</v>
      </c>
      <c r="G116" s="307" t="str">
        <f t="shared" si="0"/>
        <v>CédratierF2BT31-RDVTECH44BT31-RDVTECH44</v>
      </c>
    </row>
    <row r="117" spans="3:7" x14ac:dyDescent="0.35">
      <c r="C117" s="307" t="s">
        <v>869</v>
      </c>
      <c r="D117" s="307" t="s">
        <v>10</v>
      </c>
      <c r="E117" s="307" t="s">
        <v>1388</v>
      </c>
      <c r="F117" s="307" t="s">
        <v>1388</v>
      </c>
      <c r="G117" s="307" t="str">
        <f t="shared" si="0"/>
        <v>Cèdre de chypreF2BT31-RDVTECH44BT31-RDVTECH44</v>
      </c>
    </row>
    <row r="118" spans="3:7" x14ac:dyDescent="0.35">
      <c r="C118" s="307" t="s">
        <v>308</v>
      </c>
      <c r="D118" s="307" t="s">
        <v>10</v>
      </c>
      <c r="E118" s="307" t="s">
        <v>1388</v>
      </c>
      <c r="F118" s="307" t="s">
        <v>1388</v>
      </c>
      <c r="G118" s="307" t="str">
        <f t="shared" si="0"/>
        <v>Cèdre de l'AtlasF2BT31-RDVTECH44BT31-RDVTECH44</v>
      </c>
    </row>
    <row r="119" spans="3:7" x14ac:dyDescent="0.35">
      <c r="C119" s="307" t="s">
        <v>874</v>
      </c>
      <c r="D119" s="307" t="s">
        <v>10</v>
      </c>
      <c r="E119" s="307" t="s">
        <v>1388</v>
      </c>
      <c r="F119" s="307" t="s">
        <v>1388</v>
      </c>
      <c r="G119" s="307" t="str">
        <f t="shared" si="0"/>
        <v>Cèdre de l'HymalayaF2BT31-RDVTECH44BT31-RDVTECH44</v>
      </c>
    </row>
    <row r="120" spans="3:7" x14ac:dyDescent="0.35">
      <c r="C120" s="307" t="s">
        <v>865</v>
      </c>
      <c r="D120" s="307" t="s">
        <v>10</v>
      </c>
      <c r="E120" s="307" t="s">
        <v>1388</v>
      </c>
      <c r="F120" s="307" t="s">
        <v>1388</v>
      </c>
      <c r="G120" s="307" t="str">
        <f t="shared" si="0"/>
        <v>Cèdre du LibanF2BT31-RDVTECH44BT31-RDVTECH44</v>
      </c>
    </row>
    <row r="121" spans="3:7" x14ac:dyDescent="0.35">
      <c r="C121" s="307" t="s">
        <v>891</v>
      </c>
      <c r="D121" s="307" t="s">
        <v>10</v>
      </c>
      <c r="E121" s="307" t="s">
        <v>1388</v>
      </c>
      <c r="F121" s="307" t="s">
        <v>1388</v>
      </c>
      <c r="G121" s="307" t="str">
        <f t="shared" si="0"/>
        <v>Cedrus atlantica ou libaniF2BT31-RDVTECH44BT31-RDVTECH44</v>
      </c>
    </row>
    <row r="122" spans="3:7" x14ac:dyDescent="0.35">
      <c r="C122" s="307" t="s">
        <v>1021</v>
      </c>
      <c r="D122" s="307" t="s">
        <v>10</v>
      </c>
      <c r="E122" s="307" t="s">
        <v>1388</v>
      </c>
      <c r="F122" s="307" t="s">
        <v>1388</v>
      </c>
      <c r="G122" s="307" t="str">
        <f t="shared" si="0"/>
        <v>CerisierF2BT31-RDVTECH44BT31-RDVTECH44</v>
      </c>
    </row>
    <row r="123" spans="3:7" x14ac:dyDescent="0.35">
      <c r="C123" s="307" t="s">
        <v>1026</v>
      </c>
      <c r="D123" s="307" t="s">
        <v>10</v>
      </c>
      <c r="E123" s="307" t="s">
        <v>1388</v>
      </c>
      <c r="F123" s="307" t="s">
        <v>1388</v>
      </c>
      <c r="G123" s="307" t="str">
        <f t="shared" si="0"/>
        <v>Cerisier à grappesF2BT31-RDVTECH44BT31-RDVTECH44</v>
      </c>
    </row>
    <row r="124" spans="3:7" x14ac:dyDescent="0.35">
      <c r="C124" s="307" t="s">
        <v>1184</v>
      </c>
      <c r="D124" s="307" t="s">
        <v>10</v>
      </c>
      <c r="E124" s="307" t="s">
        <v>1388</v>
      </c>
      <c r="F124" s="307" t="s">
        <v>1388</v>
      </c>
      <c r="G124" s="307" t="str">
        <f t="shared" si="0"/>
        <v>Cerisier de Sainte-LucieF2BT31-RDVTECH44BT31-RDVTECH44</v>
      </c>
    </row>
    <row r="125" spans="3:7" x14ac:dyDescent="0.35">
      <c r="C125" s="307" t="s">
        <v>1036</v>
      </c>
      <c r="D125" s="307" t="s">
        <v>10</v>
      </c>
      <c r="E125" s="307" t="s">
        <v>1388</v>
      </c>
      <c r="F125" s="307" t="s">
        <v>1388</v>
      </c>
      <c r="G125" s="307" t="str">
        <f t="shared" si="0"/>
        <v>Cerisier tardifF2BT31-RDVTECH44BT31-RDVTECH44</v>
      </c>
    </row>
    <row r="126" spans="3:7" x14ac:dyDescent="0.35">
      <c r="C126" s="307" t="s">
        <v>1230</v>
      </c>
      <c r="D126" s="307" t="s">
        <v>10</v>
      </c>
      <c r="E126" s="307" t="s">
        <v>1388</v>
      </c>
      <c r="F126" s="307" t="s">
        <v>1388</v>
      </c>
      <c r="G126" s="307" t="str">
        <f t="shared" si="0"/>
        <v>CharmeF2BT31-RDVTECH44BT31-RDVTECH44</v>
      </c>
    </row>
    <row r="127" spans="3:7" x14ac:dyDescent="0.35">
      <c r="C127" s="307" t="s">
        <v>1234</v>
      </c>
      <c r="D127" s="307" t="s">
        <v>10</v>
      </c>
      <c r="E127" s="307" t="s">
        <v>1388</v>
      </c>
      <c r="F127" s="307" t="s">
        <v>1388</v>
      </c>
      <c r="G127" s="307" t="str">
        <f t="shared" si="0"/>
        <v>Charme houblonF2BT31-RDVTECH44BT31-RDVTECH44</v>
      </c>
    </row>
    <row r="128" spans="3:7" x14ac:dyDescent="0.35">
      <c r="C128" s="307" t="s">
        <v>641</v>
      </c>
      <c r="D128" s="307" t="s">
        <v>10</v>
      </c>
      <c r="E128" s="307" t="s">
        <v>1388</v>
      </c>
      <c r="F128" s="307" t="s">
        <v>1388</v>
      </c>
      <c r="G128" s="307" t="str">
        <f t="shared" si="0"/>
        <v>ChâtaignierF2BT31-RDVTECH44BT31-RDVTECH44</v>
      </c>
    </row>
    <row r="129" spans="3:7" x14ac:dyDescent="0.35">
      <c r="C129" s="307" t="s">
        <v>668</v>
      </c>
      <c r="D129" s="307" t="s">
        <v>10</v>
      </c>
      <c r="E129" s="307" t="s">
        <v>1388</v>
      </c>
      <c r="F129" s="307" t="s">
        <v>1388</v>
      </c>
      <c r="G129" s="307" t="str">
        <f t="shared" si="0"/>
        <v>Chêne cheveluF2BT31-RDVTECH44BT31-RDVTECH44</v>
      </c>
    </row>
    <row r="130" spans="3:7" x14ac:dyDescent="0.35">
      <c r="C130" s="307" t="s">
        <v>685</v>
      </c>
      <c r="D130" s="307" t="s">
        <v>10</v>
      </c>
      <c r="E130" s="307" t="s">
        <v>1388</v>
      </c>
      <c r="F130" s="307" t="s">
        <v>1388</v>
      </c>
      <c r="G130" s="307" t="str">
        <f t="shared" si="0"/>
        <v>Chêne des maraisF2BT31-RDVTECH44BT31-RDVTECH44</v>
      </c>
    </row>
    <row r="131" spans="3:7" x14ac:dyDescent="0.35">
      <c r="C131" s="307" t="s">
        <v>680</v>
      </c>
      <c r="D131" s="307" t="s">
        <v>10</v>
      </c>
      <c r="E131" s="307" t="s">
        <v>1388</v>
      </c>
      <c r="F131" s="307" t="s">
        <v>1388</v>
      </c>
      <c r="G131" s="307" t="str">
        <f t="shared" si="0"/>
        <v>Chêne écarlateF2BT31-RDVTECH44BT31-RDVTECH44</v>
      </c>
    </row>
    <row r="132" spans="3:7" x14ac:dyDescent="0.35">
      <c r="C132" s="307" t="s">
        <v>672</v>
      </c>
      <c r="D132" s="307" t="s">
        <v>10</v>
      </c>
      <c r="E132" s="307" t="s">
        <v>1388</v>
      </c>
      <c r="F132" s="307" t="s">
        <v>1388</v>
      </c>
      <c r="G132" s="307" t="str">
        <f t="shared" si="0"/>
        <v>Chêne faux-liègeF2BT31-RDVTECH44BT31-RDVTECH44</v>
      </c>
    </row>
    <row r="133" spans="3:7" x14ac:dyDescent="0.35">
      <c r="C133" s="307" t="s">
        <v>388</v>
      </c>
      <c r="D133" s="307" t="s">
        <v>10</v>
      </c>
      <c r="E133" s="307" t="s">
        <v>1388</v>
      </c>
      <c r="F133" s="307" t="s">
        <v>1388</v>
      </c>
      <c r="G133" s="307" t="str">
        <f t="shared" si="0"/>
        <v>Chêne pédonculéF2BT31-RDVTECH44BT31-RDVTECH44</v>
      </c>
    </row>
    <row r="134" spans="3:7" x14ac:dyDescent="0.35">
      <c r="C134" s="307" t="s">
        <v>654</v>
      </c>
      <c r="D134" s="307" t="s">
        <v>10</v>
      </c>
      <c r="E134" s="307" t="s">
        <v>1388</v>
      </c>
      <c r="F134" s="307" t="s">
        <v>1388</v>
      </c>
      <c r="G134" s="307" t="str">
        <f t="shared" si="0"/>
        <v>Chêne pubescentF2BT31-RDVTECH44BT31-RDVTECH44</v>
      </c>
    </row>
    <row r="135" spans="3:7" x14ac:dyDescent="0.35">
      <c r="C135" s="307" t="s">
        <v>631</v>
      </c>
      <c r="D135" s="307" t="s">
        <v>10</v>
      </c>
      <c r="E135" s="307" t="s">
        <v>1388</v>
      </c>
      <c r="F135" s="307" t="s">
        <v>1388</v>
      </c>
      <c r="G135" s="307" t="str">
        <f t="shared" si="0"/>
        <v>Chêne rougeF2BT31-RDVTECH44BT31-RDVTECH44</v>
      </c>
    </row>
    <row r="136" spans="3:7" x14ac:dyDescent="0.35">
      <c r="C136" s="307" t="s">
        <v>389</v>
      </c>
      <c r="D136" s="307" t="s">
        <v>10</v>
      </c>
      <c r="E136" s="307" t="s">
        <v>1388</v>
      </c>
      <c r="F136" s="307" t="s">
        <v>1388</v>
      </c>
      <c r="G136" s="307" t="str">
        <f t="shared" si="0"/>
        <v>Chêne sessileF2BT31-RDVTECH44BT31-RDVTECH44</v>
      </c>
    </row>
    <row r="137" spans="3:7" x14ac:dyDescent="0.35">
      <c r="C137" s="307" t="s">
        <v>659</v>
      </c>
      <c r="D137" s="307" t="s">
        <v>10</v>
      </c>
      <c r="E137" s="307" t="s">
        <v>1388</v>
      </c>
      <c r="F137" s="307" t="s">
        <v>1388</v>
      </c>
      <c r="G137" s="307" t="str">
        <f t="shared" si="0"/>
        <v>Chêne tauzinF2BT31-RDVTECH44BT31-RDVTECH44</v>
      </c>
    </row>
    <row r="138" spans="3:7" x14ac:dyDescent="0.35">
      <c r="C138" s="307" t="s">
        <v>636</v>
      </c>
      <c r="D138" s="307" t="s">
        <v>10</v>
      </c>
      <c r="E138" s="307" t="s">
        <v>1388</v>
      </c>
      <c r="F138" s="307" t="s">
        <v>1388</v>
      </c>
      <c r="G138" s="307" t="str">
        <f t="shared" si="0"/>
        <v>Chêne vertF2BT31-RDVTECH44BT31-RDVTECH44</v>
      </c>
    </row>
    <row r="139" spans="3:7" x14ac:dyDescent="0.35">
      <c r="C139" s="307" t="s">
        <v>675</v>
      </c>
      <c r="D139" s="307" t="s">
        <v>10</v>
      </c>
      <c r="E139" s="307" t="s">
        <v>1388</v>
      </c>
      <c r="F139" s="307" t="s">
        <v>1388</v>
      </c>
      <c r="G139" s="307" t="str">
        <f t="shared" si="0"/>
        <v>Chêne-liègeF2BT31-RDVTECH44BT31-RDVTECH44</v>
      </c>
    </row>
    <row r="140" spans="3:7" x14ac:dyDescent="0.35">
      <c r="C140" s="307" t="s">
        <v>1132</v>
      </c>
      <c r="D140" s="307" t="s">
        <v>10</v>
      </c>
      <c r="E140" s="307" t="s">
        <v>1388</v>
      </c>
      <c r="F140" s="307" t="s">
        <v>1388</v>
      </c>
      <c r="G140" s="307" t="str">
        <f t="shared" si="0"/>
        <v>CognassierF2BT31-RDVTECH44BT31-RDVTECH44</v>
      </c>
    </row>
    <row r="141" spans="3:7" x14ac:dyDescent="0.35">
      <c r="C141" s="307" t="s">
        <v>1061</v>
      </c>
      <c r="D141" s="307" t="s">
        <v>10</v>
      </c>
      <c r="E141" s="307" t="s">
        <v>1388</v>
      </c>
      <c r="F141" s="307" t="s">
        <v>1388</v>
      </c>
      <c r="G141" s="307" t="str">
        <f t="shared" si="0"/>
        <v>CormierF2BT31-RDVTECH44BT31-RDVTECH44</v>
      </c>
    </row>
    <row r="142" spans="3:7" x14ac:dyDescent="0.35">
      <c r="C142" s="307" t="s">
        <v>960</v>
      </c>
      <c r="D142" s="307" t="s">
        <v>10</v>
      </c>
      <c r="E142" s="307" t="s">
        <v>1388</v>
      </c>
      <c r="F142" s="307" t="s">
        <v>1388</v>
      </c>
      <c r="G142" s="307" t="str">
        <f t="shared" si="0"/>
        <v>Cornouiller mâleF2BT31-RDVTECH44BT31-RDVTECH44</v>
      </c>
    </row>
    <row r="143" spans="3:7" x14ac:dyDescent="0.35">
      <c r="C143" s="307" t="s">
        <v>726</v>
      </c>
      <c r="D143" s="307" t="s">
        <v>10</v>
      </c>
      <c r="E143" s="307" t="s">
        <v>1388</v>
      </c>
      <c r="F143" s="307" t="s">
        <v>1388</v>
      </c>
      <c r="G143" s="307" t="str">
        <f t="shared" si="0"/>
        <v>Cryptoméria du JaponF2BT31-RDVTECH44BT31-RDVTECH44</v>
      </c>
    </row>
    <row r="144" spans="3:7" x14ac:dyDescent="0.35">
      <c r="C144" s="307" t="s">
        <v>778</v>
      </c>
      <c r="D144" s="307" t="s">
        <v>10</v>
      </c>
      <c r="E144" s="307" t="s">
        <v>1388</v>
      </c>
      <c r="F144" s="307" t="s">
        <v>1388</v>
      </c>
      <c r="G144" s="307" t="str">
        <f t="shared" si="0"/>
        <v>Cupressus génériqueF2BT31-RDVTECH44BT31-RDVTECH44</v>
      </c>
    </row>
    <row r="145" spans="3:7" x14ac:dyDescent="0.35">
      <c r="C145" s="307" t="s">
        <v>719</v>
      </c>
      <c r="D145" s="307" t="s">
        <v>10</v>
      </c>
      <c r="E145" s="307" t="s">
        <v>1388</v>
      </c>
      <c r="F145" s="307" t="s">
        <v>1388</v>
      </c>
      <c r="G145" s="307" t="str">
        <f t="shared" ref="G145:G208" si="1">+_xlfn.CONCAT(C145:F145)</f>
        <v>Cyprès chauveF2BT31-RDVTECH44BT31-RDVTECH44</v>
      </c>
    </row>
    <row r="146" spans="3:7" x14ac:dyDescent="0.35">
      <c r="C146" s="307" t="s">
        <v>736</v>
      </c>
      <c r="D146" s="307" t="s">
        <v>10</v>
      </c>
      <c r="E146" s="307" t="s">
        <v>1388</v>
      </c>
      <c r="F146" s="307" t="s">
        <v>1388</v>
      </c>
      <c r="G146" s="307" t="str">
        <f t="shared" si="1"/>
        <v>Cyprès de LambertF2BT31-RDVTECH44BT31-RDVTECH44</v>
      </c>
    </row>
    <row r="147" spans="3:7" x14ac:dyDescent="0.35">
      <c r="C147" s="307" t="s">
        <v>714</v>
      </c>
      <c r="D147" s="307" t="s">
        <v>10</v>
      </c>
      <c r="E147" s="307" t="s">
        <v>1388</v>
      </c>
      <c r="F147" s="307" t="s">
        <v>1388</v>
      </c>
      <c r="G147" s="307" t="str">
        <f t="shared" si="1"/>
        <v>Cyprès de l'ArizonaF2BT31-RDVTECH44BT31-RDVTECH44</v>
      </c>
    </row>
    <row r="148" spans="3:7" x14ac:dyDescent="0.35">
      <c r="C148" s="307" t="s">
        <v>731</v>
      </c>
      <c r="D148" s="307" t="s">
        <v>10</v>
      </c>
      <c r="E148" s="307" t="s">
        <v>1388</v>
      </c>
      <c r="F148" s="307" t="s">
        <v>1388</v>
      </c>
      <c r="G148" s="307" t="str">
        <f t="shared" si="1"/>
        <v>Cyprès de LawsonF2BT31-RDVTECH44BT31-RDVTECH44</v>
      </c>
    </row>
    <row r="149" spans="3:7" x14ac:dyDescent="0.35">
      <c r="C149" s="308" t="s">
        <v>774</v>
      </c>
      <c r="D149" s="307" t="s">
        <v>10</v>
      </c>
      <c r="E149" s="307" t="s">
        <v>1388</v>
      </c>
      <c r="F149" s="307" t="s">
        <v>1388</v>
      </c>
      <c r="G149" s="307" t="str">
        <f t="shared" si="1"/>
        <v>Cypres de LeylandF2BT31-RDVTECH44BT31-RDVTECH44</v>
      </c>
    </row>
    <row r="150" spans="3:7" x14ac:dyDescent="0.35">
      <c r="C150" s="307" t="s">
        <v>754</v>
      </c>
      <c r="D150" s="307" t="s">
        <v>10</v>
      </c>
      <c r="E150" s="307" t="s">
        <v>1388</v>
      </c>
      <c r="F150" s="307" t="s">
        <v>1388</v>
      </c>
      <c r="G150" s="307" t="str">
        <f t="shared" si="1"/>
        <v>Cyprès de ProvenceF2BT31-RDVTECH44BT31-RDVTECH44</v>
      </c>
    </row>
    <row r="151" spans="3:7" x14ac:dyDescent="0.35">
      <c r="C151" s="307" t="s">
        <v>568</v>
      </c>
      <c r="D151" s="307" t="s">
        <v>10</v>
      </c>
      <c r="E151" s="307" t="s">
        <v>1388</v>
      </c>
      <c r="F151" s="307" t="s">
        <v>1388</v>
      </c>
      <c r="G151" s="307" t="str">
        <f t="shared" si="1"/>
        <v>Cytise aubourF2BT31-RDVTECH44BT31-RDVTECH44</v>
      </c>
    </row>
    <row r="152" spans="3:7" x14ac:dyDescent="0.35">
      <c r="C152" s="307" t="s">
        <v>563</v>
      </c>
      <c r="D152" s="307" t="s">
        <v>10</v>
      </c>
      <c r="E152" s="307" t="s">
        <v>1388</v>
      </c>
      <c r="F152" s="307" t="s">
        <v>1388</v>
      </c>
      <c r="G152" s="307" t="str">
        <f t="shared" si="1"/>
        <v>Cytise des AlpesF2BT31-RDVTECH44BT31-RDVTECH44</v>
      </c>
    </row>
    <row r="153" spans="3:7" x14ac:dyDescent="0.35">
      <c r="C153" s="307" t="s">
        <v>615</v>
      </c>
      <c r="D153" s="307" t="s">
        <v>10</v>
      </c>
      <c r="E153" s="307" t="s">
        <v>1388</v>
      </c>
      <c r="F153" s="307" t="s">
        <v>1388</v>
      </c>
      <c r="G153" s="307" t="str">
        <f t="shared" si="1"/>
        <v>Cytise génériqueF2BT31-RDVTECH44BT31-RDVTECH44</v>
      </c>
    </row>
    <row r="154" spans="3:7" x14ac:dyDescent="0.35">
      <c r="C154" s="307" t="s">
        <v>1301</v>
      </c>
      <c r="D154" s="307" t="s">
        <v>10</v>
      </c>
      <c r="E154" s="307" t="s">
        <v>1388</v>
      </c>
      <c r="F154" s="307" t="s">
        <v>1388</v>
      </c>
      <c r="G154" s="307" t="str">
        <f t="shared" si="1"/>
        <v>D1 génériqueF2BT31-RDVTECH44BT31-RDVTECH44</v>
      </c>
    </row>
    <row r="155" spans="3:7" x14ac:dyDescent="0.35">
      <c r="C155" s="307" t="s">
        <v>611</v>
      </c>
      <c r="D155" s="307" t="s">
        <v>10</v>
      </c>
      <c r="E155" s="307" t="s">
        <v>1388</v>
      </c>
      <c r="F155" s="307" t="s">
        <v>1388</v>
      </c>
      <c r="G155" s="307" t="str">
        <f t="shared" si="1"/>
        <v>D2 génériqueF2BT31-RDVTECH44BT31-RDVTECH44</v>
      </c>
    </row>
    <row r="156" spans="3:7" x14ac:dyDescent="0.35">
      <c r="C156" s="307" t="s">
        <v>131</v>
      </c>
      <c r="D156" s="307" t="s">
        <v>10</v>
      </c>
      <c r="E156" s="307" t="s">
        <v>1388</v>
      </c>
      <c r="F156" s="307" t="s">
        <v>1388</v>
      </c>
      <c r="G156" s="307" t="str">
        <f t="shared" si="1"/>
        <v>DouglasF2BT31-RDVTECH44BT31-RDVTECH44</v>
      </c>
    </row>
    <row r="157" spans="3:7" x14ac:dyDescent="0.35">
      <c r="C157" s="307" t="s">
        <v>645</v>
      </c>
      <c r="D157" s="307" t="s">
        <v>10</v>
      </c>
      <c r="E157" s="307" t="s">
        <v>1388</v>
      </c>
      <c r="F157" s="307" t="s">
        <v>1388</v>
      </c>
      <c r="G157" s="307" t="str">
        <f t="shared" si="1"/>
        <v>E1 génériqueF2BT31-RDVTECH44BT31-RDVTECH44</v>
      </c>
    </row>
    <row r="158" spans="3:7" x14ac:dyDescent="0.35">
      <c r="C158" s="307" t="s">
        <v>703</v>
      </c>
      <c r="D158" s="307" t="s">
        <v>10</v>
      </c>
      <c r="E158" s="307" t="s">
        <v>1388</v>
      </c>
      <c r="F158" s="307" t="s">
        <v>1388</v>
      </c>
      <c r="G158" s="307" t="str">
        <f t="shared" si="1"/>
        <v>E2 génériqueF2BT31-RDVTECH44BT31-RDVTECH44</v>
      </c>
    </row>
    <row r="159" spans="3:7" x14ac:dyDescent="0.35">
      <c r="C159" s="307" t="s">
        <v>786</v>
      </c>
      <c r="D159" s="307" t="s">
        <v>10</v>
      </c>
      <c r="E159" s="307" t="s">
        <v>1388</v>
      </c>
      <c r="F159" s="307" t="s">
        <v>1388</v>
      </c>
      <c r="G159" s="307" t="str">
        <f t="shared" si="1"/>
        <v>Epicéa communF2BT31-RDVTECH44BT31-RDVTECH44</v>
      </c>
    </row>
    <row r="160" spans="3:7" x14ac:dyDescent="0.35">
      <c r="C160" s="307" t="s">
        <v>793</v>
      </c>
      <c r="D160" s="307" t="s">
        <v>10</v>
      </c>
      <c r="E160" s="307" t="s">
        <v>1388</v>
      </c>
      <c r="F160" s="307" t="s">
        <v>1388</v>
      </c>
      <c r="G160" s="307" t="str">
        <f t="shared" si="1"/>
        <v>Epicéa de SitkaF2BT31-RDVTECH44BT31-RDVTECH44</v>
      </c>
    </row>
    <row r="161" spans="3:7" x14ac:dyDescent="0.35">
      <c r="C161" s="307" t="s">
        <v>797</v>
      </c>
      <c r="D161" s="307" t="s">
        <v>10</v>
      </c>
      <c r="E161" s="307" t="s">
        <v>1388</v>
      </c>
      <c r="F161" s="307" t="s">
        <v>1388</v>
      </c>
      <c r="G161" s="307" t="str">
        <f t="shared" si="1"/>
        <v>Epicéa omoricaF2BT31-RDVTECH44BT31-RDVTECH44</v>
      </c>
    </row>
    <row r="162" spans="3:7" x14ac:dyDescent="0.35">
      <c r="C162" s="307" t="s">
        <v>984</v>
      </c>
      <c r="D162" s="307" t="s">
        <v>10</v>
      </c>
      <c r="E162" s="307" t="s">
        <v>1388</v>
      </c>
      <c r="F162" s="307" t="s">
        <v>1388</v>
      </c>
      <c r="G162" s="307" t="str">
        <f t="shared" si="1"/>
        <v>Erable à feuilles d'obierF2BT31-RDVTECH44BT31-RDVTECH44</v>
      </c>
    </row>
    <row r="163" spans="3:7" x14ac:dyDescent="0.35">
      <c r="C163" s="307" t="s">
        <v>974</v>
      </c>
      <c r="D163" s="307" t="s">
        <v>10</v>
      </c>
      <c r="E163" s="307" t="s">
        <v>1388</v>
      </c>
      <c r="F163" s="307" t="s">
        <v>1388</v>
      </c>
      <c r="G163" s="307" t="str">
        <f t="shared" si="1"/>
        <v>Erable champêtreF2BT31-RDVTECH44BT31-RDVTECH44</v>
      </c>
    </row>
    <row r="164" spans="3:7" x14ac:dyDescent="0.35">
      <c r="C164" s="307" t="s">
        <v>979</v>
      </c>
      <c r="D164" s="307" t="s">
        <v>10</v>
      </c>
      <c r="E164" s="307" t="s">
        <v>1388</v>
      </c>
      <c r="F164" s="307" t="s">
        <v>1388</v>
      </c>
      <c r="G164" s="307" t="str">
        <f t="shared" si="1"/>
        <v>Erable de MontpellierF2BT31-RDVTECH44BT31-RDVTECH44</v>
      </c>
    </row>
    <row r="165" spans="3:7" x14ac:dyDescent="0.35">
      <c r="C165" s="307" t="s">
        <v>1004</v>
      </c>
      <c r="D165" s="307" t="s">
        <v>10</v>
      </c>
      <c r="E165" s="307" t="s">
        <v>1388</v>
      </c>
      <c r="F165" s="307" t="s">
        <v>1388</v>
      </c>
      <c r="G165" s="307" t="str">
        <f t="shared" si="1"/>
        <v>Erable générique F2BT31-RDVTECH44BT31-RDVTECH44</v>
      </c>
    </row>
    <row r="166" spans="3:7" x14ac:dyDescent="0.35">
      <c r="C166" s="307" t="s">
        <v>989</v>
      </c>
      <c r="D166" s="307" t="s">
        <v>10</v>
      </c>
      <c r="E166" s="307" t="s">
        <v>1388</v>
      </c>
      <c r="F166" s="307" t="s">
        <v>1388</v>
      </c>
      <c r="G166" s="307" t="str">
        <f t="shared" si="1"/>
        <v>Erable negundoF2BT31-RDVTECH44BT31-RDVTECH44</v>
      </c>
    </row>
    <row r="167" spans="3:7" x14ac:dyDescent="0.35">
      <c r="C167" s="307" t="s">
        <v>964</v>
      </c>
      <c r="D167" s="307" t="s">
        <v>10</v>
      </c>
      <c r="E167" s="307" t="s">
        <v>1388</v>
      </c>
      <c r="F167" s="307" t="s">
        <v>1388</v>
      </c>
      <c r="G167" s="307" t="str">
        <f t="shared" si="1"/>
        <v>Erable planeF2BT31-RDVTECH44BT31-RDVTECH44</v>
      </c>
    </row>
    <row r="168" spans="3:7" x14ac:dyDescent="0.35">
      <c r="C168" s="307" t="s">
        <v>969</v>
      </c>
      <c r="D168" s="307" t="s">
        <v>10</v>
      </c>
      <c r="E168" s="307" t="s">
        <v>1388</v>
      </c>
      <c r="F168" s="307" t="s">
        <v>1388</v>
      </c>
      <c r="G168" s="307" t="str">
        <f t="shared" si="1"/>
        <v>Erable sycomoreF2BT31-RDVTECH44BT31-RDVTECH44</v>
      </c>
    </row>
    <row r="169" spans="3:7" x14ac:dyDescent="0.35">
      <c r="C169" s="307" t="s">
        <v>1267</v>
      </c>
      <c r="D169" s="307" t="s">
        <v>10</v>
      </c>
      <c r="E169" s="307" t="s">
        <v>1388</v>
      </c>
      <c r="F169" s="307" t="s">
        <v>1388</v>
      </c>
      <c r="G169" s="307" t="str">
        <f t="shared" si="1"/>
        <v>Eucalyptus (Genre)F2BT31-RDVTECH44BT31-RDVTECH44</v>
      </c>
    </row>
    <row r="170" spans="3:7" x14ac:dyDescent="0.35">
      <c r="C170" s="307" t="s">
        <v>613</v>
      </c>
      <c r="D170" s="307" t="s">
        <v>10</v>
      </c>
      <c r="E170" s="307" t="s">
        <v>1388</v>
      </c>
      <c r="F170" s="307" t="s">
        <v>1388</v>
      </c>
      <c r="G170" s="307" t="str">
        <f t="shared" si="1"/>
        <v>Feuillu exotiqueF2BT31-RDVTECH44BT31-RDVTECH44</v>
      </c>
    </row>
    <row r="171" spans="3:7" x14ac:dyDescent="0.35">
      <c r="C171" s="307" t="s">
        <v>443</v>
      </c>
      <c r="D171" s="307" t="s">
        <v>10</v>
      </c>
      <c r="E171" s="307" t="s">
        <v>1388</v>
      </c>
      <c r="F171" s="307" t="s">
        <v>1388</v>
      </c>
      <c r="G171" s="307" t="str">
        <f t="shared" si="1"/>
        <v>Figuier de CarieF2BT31-RDVTECH44BT31-RDVTECH44</v>
      </c>
    </row>
    <row r="172" spans="3:7" x14ac:dyDescent="0.35">
      <c r="C172" s="307" t="s">
        <v>1148</v>
      </c>
      <c r="D172" s="307" t="s">
        <v>10</v>
      </c>
      <c r="E172" s="307" t="s">
        <v>1388</v>
      </c>
      <c r="F172" s="307" t="s">
        <v>1388</v>
      </c>
      <c r="G172" s="307" t="str">
        <f t="shared" si="1"/>
        <v>Filaire à feuilles étroitesF2BT31-RDVTECH44BT31-RDVTECH44</v>
      </c>
    </row>
    <row r="173" spans="3:7" x14ac:dyDescent="0.35">
      <c r="C173" s="307" t="s">
        <v>1153</v>
      </c>
      <c r="D173" s="307" t="s">
        <v>10</v>
      </c>
      <c r="E173" s="307" t="s">
        <v>1388</v>
      </c>
      <c r="F173" s="307" t="s">
        <v>1388</v>
      </c>
      <c r="G173" s="307" t="str">
        <f t="shared" si="1"/>
        <v>Filaire à feuilles largesF2BT31-RDVTECH44BT31-RDVTECH44</v>
      </c>
    </row>
    <row r="174" spans="3:7" x14ac:dyDescent="0.35">
      <c r="C174" s="307" t="s">
        <v>509</v>
      </c>
      <c r="D174" s="307" t="s">
        <v>10</v>
      </c>
      <c r="E174" s="307" t="s">
        <v>1388</v>
      </c>
      <c r="F174" s="307" t="s">
        <v>1388</v>
      </c>
      <c r="G174" s="307" t="str">
        <f t="shared" si="1"/>
        <v>FilaoF2BT31-RDVTECH44BT31-RDVTECH44</v>
      </c>
    </row>
    <row r="175" spans="3:7" x14ac:dyDescent="0.35">
      <c r="C175" s="307" t="s">
        <v>1247</v>
      </c>
      <c r="D175" s="307" t="s">
        <v>10</v>
      </c>
      <c r="E175" s="307" t="s">
        <v>1388</v>
      </c>
      <c r="F175" s="307" t="s">
        <v>1388</v>
      </c>
      <c r="G175" s="307" t="str">
        <f t="shared" si="1"/>
        <v>Frêne à  fleurF2BT31-RDVTECH44BT31-RDVTECH44</v>
      </c>
    </row>
    <row r="176" spans="3:7" x14ac:dyDescent="0.35">
      <c r="C176" s="307" t="s">
        <v>1242</v>
      </c>
      <c r="D176" s="307" t="s">
        <v>10</v>
      </c>
      <c r="E176" s="307" t="s">
        <v>1388</v>
      </c>
      <c r="F176" s="307" t="s">
        <v>1388</v>
      </c>
      <c r="G176" s="307" t="str">
        <f t="shared" si="1"/>
        <v>Frêne communF2BT31-RDVTECH44BT31-RDVTECH44</v>
      </c>
    </row>
    <row r="177" spans="3:7" x14ac:dyDescent="0.35">
      <c r="C177" s="307" t="s">
        <v>1257</v>
      </c>
      <c r="D177" s="307" t="s">
        <v>10</v>
      </c>
      <c r="E177" s="307" t="s">
        <v>1388</v>
      </c>
      <c r="F177" s="307" t="s">
        <v>1388</v>
      </c>
      <c r="G177" s="307" t="str">
        <f t="shared" si="1"/>
        <v>Frêne d'AmériqueF2BT31-RDVTECH44BT31-RDVTECH44</v>
      </c>
    </row>
    <row r="178" spans="3:7" x14ac:dyDescent="0.35">
      <c r="C178" s="307" t="s">
        <v>1252</v>
      </c>
      <c r="D178" s="307" t="s">
        <v>10</v>
      </c>
      <c r="E178" s="307" t="s">
        <v>1388</v>
      </c>
      <c r="F178" s="307" t="s">
        <v>1388</v>
      </c>
      <c r="G178" s="307" t="str">
        <f t="shared" si="1"/>
        <v>Frêne oxyphylleF2BT31-RDVTECH44BT31-RDVTECH44</v>
      </c>
    </row>
    <row r="179" spans="3:7" x14ac:dyDescent="0.35">
      <c r="C179" s="307" t="s">
        <v>1219</v>
      </c>
      <c r="D179" s="307" t="s">
        <v>10</v>
      </c>
      <c r="E179" s="307" t="s">
        <v>1388</v>
      </c>
      <c r="F179" s="307" t="s">
        <v>1388</v>
      </c>
      <c r="G179" s="307" t="str">
        <f t="shared" si="1"/>
        <v>Fruitiers diversF2BT31-RDVTECH44BT31-RDVTECH44</v>
      </c>
    </row>
    <row r="180" spans="3:7" x14ac:dyDescent="0.35">
      <c r="C180" s="307" t="s">
        <v>994</v>
      </c>
      <c r="D180" s="307" t="s">
        <v>10</v>
      </c>
      <c r="E180" s="307" t="s">
        <v>1388</v>
      </c>
      <c r="F180" s="307" t="s">
        <v>1388</v>
      </c>
      <c r="G180" s="307" t="str">
        <f t="shared" si="1"/>
        <v>Fusain d'EuropeF2BT31-RDVTECH44BT31-RDVTECH44</v>
      </c>
    </row>
    <row r="181" spans="3:7" x14ac:dyDescent="0.35">
      <c r="C181" s="307" t="s">
        <v>762</v>
      </c>
      <c r="D181" s="307" t="s">
        <v>10</v>
      </c>
      <c r="E181" s="307" t="s">
        <v>1388</v>
      </c>
      <c r="F181" s="307" t="s">
        <v>1388</v>
      </c>
      <c r="G181" s="307" t="str">
        <f t="shared" si="1"/>
        <v>Genévrier communF2BT31-RDVTECH44BT31-RDVTECH44</v>
      </c>
    </row>
    <row r="182" spans="3:7" x14ac:dyDescent="0.35">
      <c r="C182" s="307" t="s">
        <v>767</v>
      </c>
      <c r="D182" s="307" t="s">
        <v>10</v>
      </c>
      <c r="E182" s="307" t="s">
        <v>1388</v>
      </c>
      <c r="F182" s="307" t="s">
        <v>1388</v>
      </c>
      <c r="G182" s="307" t="str">
        <f t="shared" si="1"/>
        <v>Genévrier oxycèdreF2BT31-RDVTECH44BT31-RDVTECH44</v>
      </c>
    </row>
    <row r="183" spans="3:7" x14ac:dyDescent="0.35">
      <c r="C183" s="307" t="s">
        <v>758</v>
      </c>
      <c r="D183" s="307" t="s">
        <v>10</v>
      </c>
      <c r="E183" s="307" t="s">
        <v>1388</v>
      </c>
      <c r="F183" s="307" t="s">
        <v>1388</v>
      </c>
      <c r="G183" s="307" t="str">
        <f t="shared" si="1"/>
        <v>Genévrier thurifèreF2BT31-RDVTECH44BT31-RDVTECH44</v>
      </c>
    </row>
    <row r="184" spans="3:7" x14ac:dyDescent="0.35">
      <c r="C184" s="307" t="s">
        <v>1223</v>
      </c>
      <c r="D184" s="307" t="s">
        <v>10</v>
      </c>
      <c r="E184" s="307" t="s">
        <v>1388</v>
      </c>
      <c r="F184" s="307" t="s">
        <v>1388</v>
      </c>
      <c r="G184" s="307" t="str">
        <f t="shared" si="1"/>
        <v>Genre prunusF2BT31-RDVTECH44BT31-RDVTECH44</v>
      </c>
    </row>
    <row r="185" spans="3:7" x14ac:dyDescent="0.35">
      <c r="C185" s="307" t="s">
        <v>1226</v>
      </c>
      <c r="D185" s="307" t="s">
        <v>10</v>
      </c>
      <c r="E185" s="307" t="s">
        <v>1388</v>
      </c>
      <c r="F185" s="307" t="s">
        <v>1388</v>
      </c>
      <c r="G185" s="307" t="str">
        <f t="shared" si="1"/>
        <v>HêtreF2BT31-RDVTECH44BT31-RDVTECH44</v>
      </c>
    </row>
    <row r="186" spans="3:7" x14ac:dyDescent="0.35">
      <c r="C186" s="307" t="s">
        <v>999</v>
      </c>
      <c r="D186" s="307" t="s">
        <v>10</v>
      </c>
      <c r="E186" s="307" t="s">
        <v>1388</v>
      </c>
      <c r="F186" s="307" t="s">
        <v>1388</v>
      </c>
      <c r="G186" s="307" t="str">
        <f t="shared" si="1"/>
        <v>HouxF2BT31-RDVTECH44BT31-RDVTECH44</v>
      </c>
    </row>
    <row r="187" spans="3:7" x14ac:dyDescent="0.35">
      <c r="C187" s="307" t="s">
        <v>1238</v>
      </c>
      <c r="D187" s="307" t="s">
        <v>10</v>
      </c>
      <c r="E187" s="307" t="s">
        <v>1388</v>
      </c>
      <c r="F187" s="307" t="s">
        <v>1388</v>
      </c>
      <c r="G187" s="307" t="str">
        <f t="shared" si="1"/>
        <v>IfF2BT31-RDVTECH44BT31-RDVTECH44</v>
      </c>
    </row>
    <row r="188" spans="3:7" x14ac:dyDescent="0.35">
      <c r="C188" s="307" t="s">
        <v>780</v>
      </c>
      <c r="D188" s="307" t="s">
        <v>10</v>
      </c>
      <c r="E188" s="307" t="s">
        <v>1388</v>
      </c>
      <c r="F188" s="307" t="s">
        <v>1388</v>
      </c>
      <c r="G188" s="307" t="str">
        <f t="shared" si="1"/>
        <v>inconnu (resineux) sp.F2BT31-RDVTECH44BT31-RDVTECH44</v>
      </c>
    </row>
    <row r="189" spans="3:7" x14ac:dyDescent="0.35">
      <c r="C189" s="307" t="s">
        <v>1158</v>
      </c>
      <c r="D189" s="307" t="s">
        <v>10</v>
      </c>
      <c r="E189" s="307" t="s">
        <v>1388</v>
      </c>
      <c r="F189" s="307" t="s">
        <v>1388</v>
      </c>
      <c r="G189" s="307" t="str">
        <f t="shared" si="1"/>
        <v>KakiF2BT31-RDVTECH44BT31-RDVTECH44</v>
      </c>
    </row>
    <row r="190" spans="3:7" x14ac:dyDescent="0.35">
      <c r="C190" s="307" t="s">
        <v>1161</v>
      </c>
      <c r="D190" s="307" t="s">
        <v>10</v>
      </c>
      <c r="E190" s="307" t="s">
        <v>1388</v>
      </c>
      <c r="F190" s="307" t="s">
        <v>1388</v>
      </c>
      <c r="G190" s="307" t="str">
        <f t="shared" si="1"/>
        <v>Laurier nobleF2BT31-RDVTECH44BT31-RDVTECH44</v>
      </c>
    </row>
    <row r="191" spans="3:7" x14ac:dyDescent="0.35">
      <c r="C191" s="307" t="s">
        <v>514</v>
      </c>
      <c r="D191" s="307" t="s">
        <v>10</v>
      </c>
      <c r="E191" s="307" t="s">
        <v>1388</v>
      </c>
      <c r="F191" s="307" t="s">
        <v>1388</v>
      </c>
      <c r="G191" s="307" t="str">
        <f t="shared" si="1"/>
        <v>LiquidambarF2BT31-RDVTECH44BT31-RDVTECH44</v>
      </c>
    </row>
    <row r="192" spans="3:7" x14ac:dyDescent="0.35">
      <c r="C192" s="307" t="s">
        <v>1141</v>
      </c>
      <c r="D192" s="307" t="s">
        <v>10</v>
      </c>
      <c r="E192" s="307" t="s">
        <v>1388</v>
      </c>
      <c r="F192" s="307" t="s">
        <v>1388</v>
      </c>
      <c r="G192" s="307" t="str">
        <f t="shared" si="1"/>
        <v>MandarinierF2BT31-RDVTECH44BT31-RDVTECH44</v>
      </c>
    </row>
    <row r="193" spans="3:7" x14ac:dyDescent="0.35">
      <c r="C193" s="307" t="s">
        <v>519</v>
      </c>
      <c r="D193" s="307" t="s">
        <v>10</v>
      </c>
      <c r="E193" s="307" t="s">
        <v>1388</v>
      </c>
      <c r="F193" s="307" t="s">
        <v>1388</v>
      </c>
      <c r="G193" s="307" t="str">
        <f t="shared" si="1"/>
        <v>Marronnier d'IndeF2BT31-RDVTECH44BT31-RDVTECH44</v>
      </c>
    </row>
    <row r="194" spans="3:7" x14ac:dyDescent="0.35">
      <c r="C194" s="307" t="s">
        <v>312</v>
      </c>
      <c r="D194" s="307" t="s">
        <v>10</v>
      </c>
      <c r="E194" s="307" t="s">
        <v>1388</v>
      </c>
      <c r="F194" s="307" t="s">
        <v>1388</v>
      </c>
      <c r="G194" s="307" t="str">
        <f t="shared" si="1"/>
        <v>Mélèze d'EuropeF2BT31-RDVTECH44BT31-RDVTECH44</v>
      </c>
    </row>
    <row r="195" spans="3:7" x14ac:dyDescent="0.35">
      <c r="C195" s="307" t="s">
        <v>884</v>
      </c>
      <c r="D195" s="307" t="s">
        <v>10</v>
      </c>
      <c r="E195" s="307" t="s">
        <v>1388</v>
      </c>
      <c r="F195" s="307" t="s">
        <v>1388</v>
      </c>
      <c r="G195" s="307" t="str">
        <f t="shared" si="1"/>
        <v>Mélèze du JaponF2BT31-RDVTECH44BT31-RDVTECH44</v>
      </c>
    </row>
    <row r="196" spans="3:7" x14ac:dyDescent="0.35">
      <c r="C196" s="307" t="s">
        <v>879</v>
      </c>
      <c r="D196" s="307" t="s">
        <v>10</v>
      </c>
      <c r="E196" s="307" t="s">
        <v>1388</v>
      </c>
      <c r="F196" s="307" t="s">
        <v>1388</v>
      </c>
      <c r="G196" s="307" t="str">
        <f t="shared" si="1"/>
        <v>Mélèze hybrideF2BT31-RDVTECH44BT31-RDVTECH44</v>
      </c>
    </row>
    <row r="197" spans="3:7" x14ac:dyDescent="0.35">
      <c r="C197" s="307" t="s">
        <v>1031</v>
      </c>
      <c r="D197" s="307" t="s">
        <v>10</v>
      </c>
      <c r="E197" s="307" t="s">
        <v>1388</v>
      </c>
      <c r="F197" s="307" t="s">
        <v>1388</v>
      </c>
      <c r="G197" s="307" t="str">
        <f t="shared" si="1"/>
        <v>MerisierF2BT31-RDVTECH44BT31-RDVTECH44</v>
      </c>
    </row>
    <row r="198" spans="3:7" x14ac:dyDescent="0.35">
      <c r="C198" s="307" t="s">
        <v>664</v>
      </c>
      <c r="D198" s="307" t="s">
        <v>10</v>
      </c>
      <c r="E198" s="307" t="s">
        <v>1388</v>
      </c>
      <c r="F198" s="307" t="s">
        <v>1388</v>
      </c>
      <c r="G198" s="307" t="str">
        <f t="shared" si="1"/>
        <v>MicocoulierF2BT31-RDVTECH44BT31-RDVTECH44</v>
      </c>
    </row>
    <row r="199" spans="3:7" x14ac:dyDescent="0.35">
      <c r="C199" s="307" t="s">
        <v>524</v>
      </c>
      <c r="D199" s="307" t="s">
        <v>10</v>
      </c>
      <c r="E199" s="307" t="s">
        <v>1388</v>
      </c>
      <c r="F199" s="307" t="s">
        <v>1388</v>
      </c>
      <c r="G199" s="307" t="str">
        <f t="shared" si="1"/>
        <v>MimosaF2BT31-RDVTECH44BT31-RDVTECH44</v>
      </c>
    </row>
    <row r="200" spans="3:7" x14ac:dyDescent="0.35">
      <c r="C200" s="307" t="s">
        <v>690</v>
      </c>
      <c r="D200" s="307" t="s">
        <v>10</v>
      </c>
      <c r="E200" s="307" t="s">
        <v>1388</v>
      </c>
      <c r="F200" s="307" t="s">
        <v>1388</v>
      </c>
      <c r="G200" s="307" t="str">
        <f t="shared" si="1"/>
        <v>Murier blancF2BT31-RDVTECH44BT31-RDVTECH44</v>
      </c>
    </row>
    <row r="201" spans="3:7" x14ac:dyDescent="0.35">
      <c r="C201" s="307" t="s">
        <v>695</v>
      </c>
      <c r="D201" s="307" t="s">
        <v>10</v>
      </c>
      <c r="E201" s="307" t="s">
        <v>1388</v>
      </c>
      <c r="F201" s="307" t="s">
        <v>1388</v>
      </c>
      <c r="G201" s="307" t="str">
        <f t="shared" si="1"/>
        <v>Murier de ChineF2BT31-RDVTECH44BT31-RDVTECH44</v>
      </c>
    </row>
    <row r="202" spans="3:7" x14ac:dyDescent="0.35">
      <c r="C202" s="307" t="s">
        <v>705</v>
      </c>
      <c r="D202" s="307" t="s">
        <v>10</v>
      </c>
      <c r="E202" s="307" t="s">
        <v>1388</v>
      </c>
      <c r="F202" s="307" t="s">
        <v>1388</v>
      </c>
      <c r="G202" s="307" t="str">
        <f t="shared" si="1"/>
        <v>Murier génériqueF2BT31-RDVTECH44BT31-RDVTECH44</v>
      </c>
    </row>
    <row r="203" spans="3:7" x14ac:dyDescent="0.35">
      <c r="C203" s="307" t="s">
        <v>698</v>
      </c>
      <c r="D203" s="307" t="s">
        <v>10</v>
      </c>
      <c r="E203" s="307" t="s">
        <v>1388</v>
      </c>
      <c r="F203" s="307" t="s">
        <v>1388</v>
      </c>
      <c r="G203" s="307" t="str">
        <f t="shared" si="1"/>
        <v>Murier noirF2BT31-RDVTECH44BT31-RDVTECH44</v>
      </c>
    </row>
    <row r="204" spans="3:7" x14ac:dyDescent="0.35">
      <c r="C204" s="307" t="s">
        <v>1202</v>
      </c>
      <c r="D204" s="307" t="s">
        <v>10</v>
      </c>
      <c r="E204" s="307" t="s">
        <v>1388</v>
      </c>
      <c r="F204" s="307" t="s">
        <v>1388</v>
      </c>
      <c r="G204" s="307" t="str">
        <f t="shared" si="1"/>
        <v>Nerprun alaterneF2BT31-RDVTECH44BT31-RDVTECH44</v>
      </c>
    </row>
    <row r="205" spans="3:7" x14ac:dyDescent="0.35">
      <c r="C205" s="307" t="s">
        <v>1212</v>
      </c>
      <c r="D205" s="307" t="s">
        <v>10</v>
      </c>
      <c r="E205" s="307" t="s">
        <v>1388</v>
      </c>
      <c r="F205" s="307" t="s">
        <v>1388</v>
      </c>
      <c r="G205" s="307" t="str">
        <f t="shared" si="1"/>
        <v>Nerprun des AlpesF2BT31-RDVTECH44BT31-RDVTECH44</v>
      </c>
    </row>
    <row r="206" spans="3:7" x14ac:dyDescent="0.35">
      <c r="C206" s="307" t="s">
        <v>1207</v>
      </c>
      <c r="D206" s="307" t="s">
        <v>10</v>
      </c>
      <c r="E206" s="307" t="s">
        <v>1388</v>
      </c>
      <c r="F206" s="307" t="s">
        <v>1388</v>
      </c>
      <c r="G206" s="307" t="str">
        <f t="shared" si="1"/>
        <v>Nerprun purgatifF2BT31-RDVTECH44BT31-RDVTECH44</v>
      </c>
    </row>
    <row r="207" spans="3:7" x14ac:dyDescent="0.35">
      <c r="C207" s="307" t="s">
        <v>1263</v>
      </c>
      <c r="D207" s="307" t="s">
        <v>10</v>
      </c>
      <c r="E207" s="307" t="s">
        <v>1388</v>
      </c>
      <c r="F207" s="307" t="s">
        <v>1388</v>
      </c>
      <c r="G207" s="307" t="str">
        <f t="shared" si="1"/>
        <v>Noisetier coudrierF2BT31-RDVTECH44BT31-RDVTECH44</v>
      </c>
    </row>
    <row r="208" spans="3:7" x14ac:dyDescent="0.35">
      <c r="C208" s="307" t="s">
        <v>1114</v>
      </c>
      <c r="D208" s="307" t="s">
        <v>10</v>
      </c>
      <c r="E208" s="307" t="s">
        <v>1388</v>
      </c>
      <c r="F208" s="307" t="s">
        <v>1388</v>
      </c>
      <c r="G208" s="307" t="str">
        <f t="shared" si="1"/>
        <v>Noyer communF2BT31-RDVTECH44BT31-RDVTECH44</v>
      </c>
    </row>
    <row r="209" spans="3:7" x14ac:dyDescent="0.35">
      <c r="C209" s="307" t="s">
        <v>1119</v>
      </c>
      <c r="D209" s="307" t="s">
        <v>10</v>
      </c>
      <c r="E209" s="307" t="s">
        <v>1388</v>
      </c>
      <c r="F209" s="307" t="s">
        <v>1388</v>
      </c>
      <c r="G209" s="307" t="str">
        <f t="shared" ref="G209:G272" si="2">+_xlfn.CONCAT(C209:F209)</f>
        <v>Noyer noirF2BT31-RDVTECH44BT31-RDVTECH44</v>
      </c>
    </row>
    <row r="210" spans="3:7" x14ac:dyDescent="0.35">
      <c r="C210" s="307" t="s">
        <v>1164</v>
      </c>
      <c r="D210" s="307" t="s">
        <v>10</v>
      </c>
      <c r="E210" s="307" t="s">
        <v>1388</v>
      </c>
      <c r="F210" s="307" t="s">
        <v>1388</v>
      </c>
      <c r="G210" s="307" t="str">
        <f t="shared" si="2"/>
        <v>Olivier de BohêmeF2BT31-RDVTECH44BT31-RDVTECH44</v>
      </c>
    </row>
    <row r="211" spans="3:7" x14ac:dyDescent="0.35">
      <c r="C211" s="307" t="s">
        <v>1009</v>
      </c>
      <c r="D211" s="307" t="s">
        <v>10</v>
      </c>
      <c r="E211" s="307" t="s">
        <v>1388</v>
      </c>
      <c r="F211" s="307" t="s">
        <v>1388</v>
      </c>
      <c r="G211" s="307" t="str">
        <f t="shared" si="2"/>
        <v>Olivier d'EuropeF2BT31-RDVTECH44BT31-RDVTECH44</v>
      </c>
    </row>
    <row r="212" spans="3:7" x14ac:dyDescent="0.35">
      <c r="C212" s="307" t="s">
        <v>1135</v>
      </c>
      <c r="D212" s="307" t="s">
        <v>10</v>
      </c>
      <c r="E212" s="307" t="s">
        <v>1388</v>
      </c>
      <c r="F212" s="307" t="s">
        <v>1388</v>
      </c>
      <c r="G212" s="307" t="str">
        <f t="shared" si="2"/>
        <v>OrangerF2BT31-RDVTECH44BT31-RDVTECH44</v>
      </c>
    </row>
    <row r="213" spans="3:7" x14ac:dyDescent="0.35">
      <c r="C213" s="307" t="s">
        <v>1167</v>
      </c>
      <c r="D213" s="307" t="s">
        <v>10</v>
      </c>
      <c r="E213" s="307" t="s">
        <v>1388</v>
      </c>
      <c r="F213" s="307" t="s">
        <v>1388</v>
      </c>
      <c r="G213" s="307" t="str">
        <f t="shared" si="2"/>
        <v>Oranger des OsagesF2BT31-RDVTECH44BT31-RDVTECH44</v>
      </c>
    </row>
    <row r="214" spans="3:7" x14ac:dyDescent="0.35">
      <c r="C214" s="307" t="s">
        <v>1271</v>
      </c>
      <c r="D214" s="307" t="s">
        <v>10</v>
      </c>
      <c r="E214" s="307" t="s">
        <v>1388</v>
      </c>
      <c r="F214" s="307" t="s">
        <v>1388</v>
      </c>
      <c r="G214" s="307" t="str">
        <f t="shared" si="2"/>
        <v>Orme champêtreF2BT31-RDVTECH44BT31-RDVTECH44</v>
      </c>
    </row>
    <row r="215" spans="3:7" x14ac:dyDescent="0.35">
      <c r="C215" s="307" t="s">
        <v>1281</v>
      </c>
      <c r="D215" s="307" t="s">
        <v>10</v>
      </c>
      <c r="E215" s="307" t="s">
        <v>1388</v>
      </c>
      <c r="F215" s="307" t="s">
        <v>1388</v>
      </c>
      <c r="G215" s="307" t="str">
        <f t="shared" si="2"/>
        <v>Orme de montagneF2BT31-RDVTECH44BT31-RDVTECH44</v>
      </c>
    </row>
    <row r="216" spans="3:7" x14ac:dyDescent="0.35">
      <c r="C216" s="307" t="s">
        <v>1303</v>
      </c>
      <c r="D216" s="307" t="s">
        <v>10</v>
      </c>
      <c r="E216" s="307" t="s">
        <v>1388</v>
      </c>
      <c r="F216" s="307" t="s">
        <v>1388</v>
      </c>
      <c r="G216" s="307" t="str">
        <f t="shared" si="2"/>
        <v>Orme génériqueF2BT31-RDVTECH44BT31-RDVTECH44</v>
      </c>
    </row>
    <row r="217" spans="3:7" x14ac:dyDescent="0.35">
      <c r="C217" s="307" t="s">
        <v>1276</v>
      </c>
      <c r="D217" s="307" t="s">
        <v>10</v>
      </c>
      <c r="E217" s="307" t="s">
        <v>1388</v>
      </c>
      <c r="F217" s="307" t="s">
        <v>1388</v>
      </c>
      <c r="G217" s="307" t="str">
        <f t="shared" si="2"/>
        <v>Orme lisseF2BT31-RDVTECH44BT31-RDVTECH44</v>
      </c>
    </row>
    <row r="218" spans="3:7" x14ac:dyDescent="0.35">
      <c r="C218" s="307" t="s">
        <v>1124</v>
      </c>
      <c r="D218" s="307" t="s">
        <v>10</v>
      </c>
      <c r="E218" s="307" t="s">
        <v>1388</v>
      </c>
      <c r="F218" s="307" t="s">
        <v>1388</v>
      </c>
      <c r="G218" s="307" t="str">
        <f t="shared" si="2"/>
        <v>PaulowniaF2BT31-RDVTECH44BT31-RDVTECH44</v>
      </c>
    </row>
    <row r="219" spans="3:7" x14ac:dyDescent="0.35">
      <c r="C219" s="307" t="s">
        <v>1310</v>
      </c>
      <c r="D219" s="307" t="s">
        <v>10</v>
      </c>
      <c r="E219" s="307" t="s">
        <v>1388</v>
      </c>
      <c r="F219" s="307" t="s">
        <v>1388</v>
      </c>
      <c r="G219" s="307" t="str">
        <f t="shared" si="2"/>
        <v>Peuplier Autre cultivéF2BT31-RDVTECH44BT31-RDVTECH44</v>
      </c>
    </row>
    <row r="220" spans="3:7" x14ac:dyDescent="0.35">
      <c r="C220" s="307" t="s">
        <v>548</v>
      </c>
      <c r="D220" s="307" t="s">
        <v>10</v>
      </c>
      <c r="E220" s="307" t="s">
        <v>1388</v>
      </c>
      <c r="F220" s="307" t="s">
        <v>1388</v>
      </c>
      <c r="G220" s="307" t="str">
        <f t="shared" si="2"/>
        <v>Peuplier blancF2BT31-RDVTECH44BT31-RDVTECH44</v>
      </c>
    </row>
    <row r="221" spans="3:7" x14ac:dyDescent="0.35">
      <c r="C221" s="307" t="s">
        <v>619</v>
      </c>
      <c r="D221" s="307" t="s">
        <v>10</v>
      </c>
      <c r="E221" s="307" t="s">
        <v>1388</v>
      </c>
      <c r="F221" s="307" t="s">
        <v>1388</v>
      </c>
      <c r="G221" s="307" t="str">
        <f t="shared" si="2"/>
        <v>Peuplier générique non sélectionnéF2BT31-RDVTECH44BT31-RDVTECH44</v>
      </c>
    </row>
    <row r="222" spans="3:7" x14ac:dyDescent="0.35">
      <c r="C222" s="307" t="s">
        <v>553</v>
      </c>
      <c r="D222" s="307" t="s">
        <v>10</v>
      </c>
      <c r="E222" s="307" t="s">
        <v>1388</v>
      </c>
      <c r="F222" s="307" t="s">
        <v>1388</v>
      </c>
      <c r="G222" s="307" t="str">
        <f t="shared" si="2"/>
        <v>Peuplier grisardF2BT31-RDVTECH44BT31-RDVTECH44</v>
      </c>
    </row>
    <row r="223" spans="3:7" x14ac:dyDescent="0.35">
      <c r="C223" s="307" t="s">
        <v>558</v>
      </c>
      <c r="D223" s="307" t="s">
        <v>10</v>
      </c>
      <c r="E223" s="307" t="s">
        <v>1388</v>
      </c>
      <c r="F223" s="307" t="s">
        <v>1388</v>
      </c>
      <c r="G223" s="307" t="str">
        <f t="shared" si="2"/>
        <v>Peuplier noirF2BT31-RDVTECH44BT31-RDVTECH44</v>
      </c>
    </row>
    <row r="224" spans="3:7" x14ac:dyDescent="0.35">
      <c r="C224" s="307" t="s">
        <v>369</v>
      </c>
      <c r="D224" s="307" t="s">
        <v>10</v>
      </c>
      <c r="E224" s="307" t="s">
        <v>1388</v>
      </c>
      <c r="F224" s="307" t="s">
        <v>1388</v>
      </c>
      <c r="G224" s="307" t="str">
        <f t="shared" si="2"/>
        <v>Pin à crochets F2BT31-RDVTECH44BT31-RDVTECH44</v>
      </c>
    </row>
    <row r="225" spans="3:7" x14ac:dyDescent="0.35">
      <c r="C225" s="307" t="s">
        <v>934</v>
      </c>
      <c r="D225" s="307" t="s">
        <v>10</v>
      </c>
      <c r="E225" s="307" t="s">
        <v>1388</v>
      </c>
      <c r="F225" s="307" t="s">
        <v>1388</v>
      </c>
      <c r="G225" s="307" t="str">
        <f t="shared" si="2"/>
        <v>Pin brutia (ou) eldaricaF2BT31-RDVTECH44BT31-RDVTECH44</v>
      </c>
    </row>
    <row r="226" spans="3:7" x14ac:dyDescent="0.35">
      <c r="C226" s="307" t="s">
        <v>368</v>
      </c>
      <c r="D226" s="307" t="s">
        <v>10</v>
      </c>
      <c r="E226" s="307" t="s">
        <v>1388</v>
      </c>
      <c r="F226" s="307" t="s">
        <v>1388</v>
      </c>
      <c r="G226" s="307" t="str">
        <f t="shared" si="2"/>
        <v>Pin cembro F2BT31-RDVTECH44BT31-RDVTECH44</v>
      </c>
    </row>
    <row r="227" spans="3:7" x14ac:dyDescent="0.35">
      <c r="C227" s="307" t="s">
        <v>367</v>
      </c>
      <c r="D227" s="307" t="s">
        <v>10</v>
      </c>
      <c r="E227" s="307" t="s">
        <v>1388</v>
      </c>
      <c r="F227" s="307" t="s">
        <v>1388</v>
      </c>
      <c r="G227" s="307" t="str">
        <f t="shared" si="2"/>
        <v>Pin d'AlepF2BT31-RDVTECH44BT31-RDVTECH44</v>
      </c>
    </row>
    <row r="228" spans="3:7" x14ac:dyDescent="0.35">
      <c r="C228" s="307" t="s">
        <v>944</v>
      </c>
      <c r="D228" s="307" t="s">
        <v>10</v>
      </c>
      <c r="E228" s="307" t="s">
        <v>1388</v>
      </c>
      <c r="F228" s="307" t="s">
        <v>1388</v>
      </c>
      <c r="G228" s="307" t="str">
        <f t="shared" si="2"/>
        <v>Pin de MontereyF2BT31-RDVTECH44BT31-RDVTECH44</v>
      </c>
    </row>
    <row r="229" spans="3:7" x14ac:dyDescent="0.35">
      <c r="C229" s="307" t="s">
        <v>939</v>
      </c>
      <c r="D229" s="307" t="s">
        <v>10</v>
      </c>
      <c r="E229" s="307" t="s">
        <v>1388</v>
      </c>
      <c r="F229" s="307" t="s">
        <v>1388</v>
      </c>
      <c r="G229" s="307" t="str">
        <f t="shared" si="2"/>
        <v>Pin de MurrayF2BT31-RDVTECH44BT31-RDVTECH44</v>
      </c>
    </row>
    <row r="230" spans="3:7" x14ac:dyDescent="0.35">
      <c r="C230" s="307" t="s">
        <v>926</v>
      </c>
      <c r="D230" s="307" t="s">
        <v>10</v>
      </c>
      <c r="E230" s="307" t="s">
        <v>1388</v>
      </c>
      <c r="F230" s="307" t="s">
        <v>1388</v>
      </c>
      <c r="G230" s="307" t="str">
        <f t="shared" si="2"/>
        <v>Pin de SalzmannF2BT31-RDVTECH44BT31-RDVTECH44</v>
      </c>
    </row>
    <row r="231" spans="3:7" x14ac:dyDescent="0.35">
      <c r="C231" s="307" t="s">
        <v>954</v>
      </c>
      <c r="D231" s="307" t="s">
        <v>10</v>
      </c>
      <c r="E231" s="307" t="s">
        <v>1388</v>
      </c>
      <c r="F231" s="307" t="s">
        <v>1388</v>
      </c>
      <c r="G231" s="307" t="str">
        <f t="shared" si="2"/>
        <v>Pin génériqueF2BT31-RDVTECH44BT31-RDVTECH44</v>
      </c>
    </row>
    <row r="232" spans="3:7" x14ac:dyDescent="0.35">
      <c r="C232" s="307" t="s">
        <v>918</v>
      </c>
      <c r="D232" s="307" t="s">
        <v>10</v>
      </c>
      <c r="E232" s="307" t="s">
        <v>1388</v>
      </c>
      <c r="F232" s="307" t="s">
        <v>1388</v>
      </c>
      <c r="G232" s="307" t="str">
        <f t="shared" si="2"/>
        <v>Pin laricio de CalabreF2BT31-RDVTECH44BT31-RDVTECH44</v>
      </c>
    </row>
    <row r="233" spans="3:7" x14ac:dyDescent="0.35">
      <c r="C233" s="307" t="s">
        <v>922</v>
      </c>
      <c r="D233" s="307" t="s">
        <v>10</v>
      </c>
      <c r="E233" s="307" t="s">
        <v>1388</v>
      </c>
      <c r="F233" s="307" t="s">
        <v>1388</v>
      </c>
      <c r="G233" s="307" t="str">
        <f t="shared" si="2"/>
        <v>Pin laricio de CorseF2BT31-RDVTECH44BT31-RDVTECH44</v>
      </c>
    </row>
    <row r="234" spans="3:7" x14ac:dyDescent="0.35">
      <c r="C234" s="307" t="s">
        <v>895</v>
      </c>
      <c r="D234" s="307" t="s">
        <v>10</v>
      </c>
      <c r="E234" s="307" t="s">
        <v>1388</v>
      </c>
      <c r="F234" s="307" t="s">
        <v>1388</v>
      </c>
      <c r="G234" s="307" t="str">
        <f t="shared" si="2"/>
        <v>Pin maritimeF2BT31-RDVTECH44BT31-RDVTECH44</v>
      </c>
    </row>
    <row r="235" spans="3:7" x14ac:dyDescent="0.35">
      <c r="C235" s="307" t="s">
        <v>911</v>
      </c>
      <c r="D235" s="307" t="s">
        <v>10</v>
      </c>
      <c r="E235" s="307" t="s">
        <v>1388</v>
      </c>
      <c r="F235" s="307" t="s">
        <v>1388</v>
      </c>
      <c r="G235" s="307" t="str">
        <f t="shared" si="2"/>
        <v>Pin mugoF2BT31-RDVTECH44BT31-RDVTECH44</v>
      </c>
    </row>
    <row r="236" spans="3:7" x14ac:dyDescent="0.35">
      <c r="C236" s="307" t="s">
        <v>371</v>
      </c>
      <c r="D236" s="307" t="s">
        <v>10</v>
      </c>
      <c r="E236" s="307" t="s">
        <v>1388</v>
      </c>
      <c r="F236" s="307" t="s">
        <v>1388</v>
      </c>
      <c r="G236" s="307" t="str">
        <f t="shared" si="2"/>
        <v>Pin noir d'AutricheF2BT31-RDVTECH44BT31-RDVTECH44</v>
      </c>
    </row>
    <row r="237" spans="3:7" x14ac:dyDescent="0.35">
      <c r="C237" s="307" t="s">
        <v>951</v>
      </c>
      <c r="D237" s="307" t="s">
        <v>10</v>
      </c>
      <c r="E237" s="307" t="s">
        <v>1388</v>
      </c>
      <c r="F237" s="307" t="s">
        <v>1388</v>
      </c>
      <c r="G237" s="307" t="str">
        <f t="shared" si="2"/>
        <v>Pin noir pallasianaF2BT31-RDVTECH44BT31-RDVTECH44</v>
      </c>
    </row>
    <row r="238" spans="3:7" x14ac:dyDescent="0.35">
      <c r="C238" s="307" t="s">
        <v>905</v>
      </c>
      <c r="D238" s="307" t="s">
        <v>10</v>
      </c>
      <c r="E238" s="307" t="s">
        <v>1388</v>
      </c>
      <c r="F238" s="307" t="s">
        <v>1388</v>
      </c>
      <c r="G238" s="307" t="str">
        <f t="shared" si="2"/>
        <v>Pin parasolF2BT31-RDVTECH44BT31-RDVTECH44</v>
      </c>
    </row>
    <row r="239" spans="3:7" x14ac:dyDescent="0.35">
      <c r="C239" s="307" t="s">
        <v>387</v>
      </c>
      <c r="D239" s="307" t="s">
        <v>10</v>
      </c>
      <c r="E239" s="307" t="s">
        <v>1388</v>
      </c>
      <c r="F239" s="307" t="s">
        <v>1388</v>
      </c>
      <c r="G239" s="307" t="str">
        <f t="shared" si="2"/>
        <v>Pin sylvestreF2BT31-RDVTECH44BT31-RDVTECH44</v>
      </c>
    </row>
    <row r="240" spans="3:7" x14ac:dyDescent="0.35">
      <c r="C240" s="307" t="s">
        <v>852</v>
      </c>
      <c r="D240" s="307" t="s">
        <v>10</v>
      </c>
      <c r="E240" s="307" t="s">
        <v>1388</v>
      </c>
      <c r="F240" s="307" t="s">
        <v>1388</v>
      </c>
      <c r="G240" s="307" t="str">
        <f t="shared" si="2"/>
        <v>Pin WeymouthF2BT31-RDVTECH44BT31-RDVTECH44</v>
      </c>
    </row>
    <row r="241" spans="3:7" x14ac:dyDescent="0.35">
      <c r="C241" s="307" t="s">
        <v>915</v>
      </c>
      <c r="D241" s="307" t="s">
        <v>10</v>
      </c>
      <c r="E241" s="307" t="s">
        <v>1388</v>
      </c>
      <c r="F241" s="307" t="s">
        <v>1388</v>
      </c>
      <c r="G241" s="307" t="str">
        <f t="shared" si="2"/>
        <v>Pinus taedaF2BT31-RDVTECH44BT31-RDVTECH44</v>
      </c>
    </row>
    <row r="242" spans="3:7" x14ac:dyDescent="0.35">
      <c r="C242" s="307" t="s">
        <v>1179</v>
      </c>
      <c r="D242" s="307" t="s">
        <v>10</v>
      </c>
      <c r="E242" s="307" t="s">
        <v>1388</v>
      </c>
      <c r="F242" s="307" t="s">
        <v>1388</v>
      </c>
      <c r="G242" s="307" t="str">
        <f t="shared" si="2"/>
        <v>Pistachier lentisqueF2BT31-RDVTECH44BT31-RDVTECH44</v>
      </c>
    </row>
    <row r="243" spans="3:7" x14ac:dyDescent="0.35">
      <c r="C243" s="307" t="s">
        <v>1197</v>
      </c>
      <c r="D243" s="307" t="s">
        <v>10</v>
      </c>
      <c r="E243" s="307" t="s">
        <v>1388</v>
      </c>
      <c r="F243" s="307" t="s">
        <v>1388</v>
      </c>
      <c r="G243" s="307" t="str">
        <f t="shared" si="2"/>
        <v>Pistachier térébintheF2BT31-RDVTECH44BT31-RDVTECH44</v>
      </c>
    </row>
    <row r="244" spans="3:7" x14ac:dyDescent="0.35">
      <c r="C244" s="307" t="s">
        <v>532</v>
      </c>
      <c r="D244" s="307" t="s">
        <v>10</v>
      </c>
      <c r="E244" s="307" t="s">
        <v>1388</v>
      </c>
      <c r="F244" s="307" t="s">
        <v>1388</v>
      </c>
      <c r="G244" s="307" t="str">
        <f t="shared" si="2"/>
        <v>Pistachier vraiF2BT31-RDVTECH44BT31-RDVTECH44</v>
      </c>
    </row>
    <row r="245" spans="3:7" x14ac:dyDescent="0.35">
      <c r="C245" s="307" t="s">
        <v>529</v>
      </c>
      <c r="D245" s="307" t="s">
        <v>10</v>
      </c>
      <c r="E245" s="307" t="s">
        <v>1388</v>
      </c>
      <c r="F245" s="307" t="s">
        <v>1388</v>
      </c>
      <c r="G245" s="307" t="str">
        <f t="shared" si="2"/>
        <v>PlaqueminierF2BT31-RDVTECH44BT31-RDVTECH44</v>
      </c>
    </row>
    <row r="246" spans="3:7" x14ac:dyDescent="0.35">
      <c r="C246" s="307" t="s">
        <v>1100</v>
      </c>
      <c r="D246" s="307" t="s">
        <v>10</v>
      </c>
      <c r="E246" s="307" t="s">
        <v>1388</v>
      </c>
      <c r="F246" s="307" t="s">
        <v>1388</v>
      </c>
      <c r="G246" s="307" t="str">
        <f t="shared" si="2"/>
        <v>Platane à feuilles d'érableF2BT31-RDVTECH44BT31-RDVTECH44</v>
      </c>
    </row>
    <row r="247" spans="3:7" x14ac:dyDescent="0.35">
      <c r="C247" s="307" t="s">
        <v>1105</v>
      </c>
      <c r="D247" s="307" t="s">
        <v>10</v>
      </c>
      <c r="E247" s="307" t="s">
        <v>1388</v>
      </c>
      <c r="F247" s="307" t="s">
        <v>1388</v>
      </c>
      <c r="G247" s="307" t="str">
        <f t="shared" si="2"/>
        <v>Platane d'OccidentF2BT31-RDVTECH44BT31-RDVTECH44</v>
      </c>
    </row>
    <row r="248" spans="3:7" x14ac:dyDescent="0.35">
      <c r="C248" s="307" t="s">
        <v>1109</v>
      </c>
      <c r="D248" s="307" t="s">
        <v>10</v>
      </c>
      <c r="E248" s="307" t="s">
        <v>1388</v>
      </c>
      <c r="F248" s="307" t="s">
        <v>1388</v>
      </c>
      <c r="G248" s="307" t="str">
        <f t="shared" si="2"/>
        <v>Platane d'OrientF2BT31-RDVTECH44BT31-RDVTECH44</v>
      </c>
    </row>
    <row r="249" spans="3:7" x14ac:dyDescent="0.35">
      <c r="C249" s="307" t="s">
        <v>1221</v>
      </c>
      <c r="D249" s="307" t="s">
        <v>10</v>
      </c>
      <c r="E249" s="307" t="s">
        <v>1388</v>
      </c>
      <c r="F249" s="307" t="s">
        <v>1388</v>
      </c>
      <c r="G249" s="307" t="str">
        <f t="shared" si="2"/>
        <v>Platane génériqueF2BT31-RDVTECH44BT31-RDVTECH44</v>
      </c>
    </row>
    <row r="250" spans="3:7" x14ac:dyDescent="0.35">
      <c r="C250" s="307" t="s">
        <v>1066</v>
      </c>
      <c r="D250" s="307" t="s">
        <v>10</v>
      </c>
      <c r="E250" s="307" t="s">
        <v>1388</v>
      </c>
      <c r="F250" s="307" t="s">
        <v>1388</v>
      </c>
      <c r="G250" s="307" t="str">
        <f t="shared" si="2"/>
        <v>Poirier à feuilles d'amandierF2BT31-RDVTECH44BT31-RDVTECH44</v>
      </c>
    </row>
    <row r="251" spans="3:7" x14ac:dyDescent="0.35">
      <c r="C251" s="307" t="s">
        <v>1081</v>
      </c>
      <c r="D251" s="307" t="s">
        <v>10</v>
      </c>
      <c r="E251" s="307" t="s">
        <v>1388</v>
      </c>
      <c r="F251" s="307" t="s">
        <v>1388</v>
      </c>
      <c r="G251" s="307" t="str">
        <f t="shared" si="2"/>
        <v>Poirier à feuilles en coeurF2BT31-RDVTECH44BT31-RDVTECH44</v>
      </c>
    </row>
    <row r="252" spans="3:7" x14ac:dyDescent="0.35">
      <c r="C252" s="307" t="s">
        <v>1071</v>
      </c>
      <c r="D252" s="307" t="s">
        <v>10</v>
      </c>
      <c r="E252" s="307" t="s">
        <v>1388</v>
      </c>
      <c r="F252" s="307" t="s">
        <v>1388</v>
      </c>
      <c r="G252" s="307" t="str">
        <f t="shared" si="2"/>
        <v>Poirier commun F2BT31-RDVTECH44BT31-RDVTECH44</v>
      </c>
    </row>
    <row r="253" spans="3:7" x14ac:dyDescent="0.35">
      <c r="C253" s="307" t="s">
        <v>1189</v>
      </c>
      <c r="D253" s="307" t="s">
        <v>10</v>
      </c>
      <c r="E253" s="307" t="s">
        <v>1388</v>
      </c>
      <c r="F253" s="307" t="s">
        <v>1388</v>
      </c>
      <c r="G253" s="307" t="str">
        <f t="shared" si="2"/>
        <v>Poirier neigeuxF2BT31-RDVTECH44BT31-RDVTECH44</v>
      </c>
    </row>
    <row r="254" spans="3:7" x14ac:dyDescent="0.35">
      <c r="C254" s="307" t="s">
        <v>1084</v>
      </c>
      <c r="D254" s="307" t="s">
        <v>10</v>
      </c>
      <c r="E254" s="307" t="s">
        <v>1388</v>
      </c>
      <c r="F254" s="307" t="s">
        <v>1388</v>
      </c>
      <c r="G254" s="307" t="str">
        <f t="shared" si="2"/>
        <v>Pommier sauvageF2BT31-RDVTECH44BT31-RDVTECH44</v>
      </c>
    </row>
    <row r="255" spans="3:7" x14ac:dyDescent="0.35">
      <c r="C255" s="307" t="s">
        <v>1176</v>
      </c>
      <c r="D255" s="307" t="s">
        <v>10</v>
      </c>
      <c r="E255" s="307" t="s">
        <v>1388</v>
      </c>
      <c r="F255" s="307" t="s">
        <v>1388</v>
      </c>
      <c r="G255" s="307" t="str">
        <f t="shared" si="2"/>
        <v>Prune-ceriseF2BT31-RDVTECH44BT31-RDVTECH44</v>
      </c>
    </row>
    <row r="256" spans="3:7" x14ac:dyDescent="0.35">
      <c r="C256" s="307" t="s">
        <v>1192</v>
      </c>
      <c r="D256" s="307" t="s">
        <v>10</v>
      </c>
      <c r="E256" s="307" t="s">
        <v>1388</v>
      </c>
      <c r="F256" s="307" t="s">
        <v>1388</v>
      </c>
      <c r="G256" s="307" t="str">
        <f t="shared" si="2"/>
        <v>PrunellierF2BT31-RDVTECH44BT31-RDVTECH44</v>
      </c>
    </row>
    <row r="257" spans="3:7" x14ac:dyDescent="0.35">
      <c r="C257" s="307" t="s">
        <v>1173</v>
      </c>
      <c r="D257" s="307" t="s">
        <v>10</v>
      </c>
      <c r="E257" s="307" t="s">
        <v>1388</v>
      </c>
      <c r="F257" s="307" t="s">
        <v>1388</v>
      </c>
      <c r="G257" s="307" t="str">
        <f t="shared" si="2"/>
        <v>Prunier de Briançon F2BT31-RDVTECH44BT31-RDVTECH44</v>
      </c>
    </row>
    <row r="258" spans="3:7" x14ac:dyDescent="0.35">
      <c r="C258" s="307" t="s">
        <v>1076</v>
      </c>
      <c r="D258" s="307" t="s">
        <v>10</v>
      </c>
      <c r="E258" s="307" t="s">
        <v>1388</v>
      </c>
      <c r="F258" s="307" t="s">
        <v>1388</v>
      </c>
      <c r="G258" s="307" t="str">
        <f t="shared" si="2"/>
        <v>Prunier domestiqueF2BT31-RDVTECH44BT31-RDVTECH44</v>
      </c>
    </row>
    <row r="259" spans="3:7" x14ac:dyDescent="0.35">
      <c r="C259" s="307" t="s">
        <v>707</v>
      </c>
      <c r="D259" s="307" t="s">
        <v>10</v>
      </c>
      <c r="E259" s="307" t="s">
        <v>1388</v>
      </c>
      <c r="F259" s="307" t="s">
        <v>1388</v>
      </c>
      <c r="G259" s="307" t="str">
        <f t="shared" si="2"/>
        <v>Quercus_generiqueF2BT31-RDVTECH44BT31-RDVTECH44</v>
      </c>
    </row>
    <row r="260" spans="3:7" x14ac:dyDescent="0.35">
      <c r="C260" s="307" t="s">
        <v>1306</v>
      </c>
      <c r="D260" s="307" t="s">
        <v>10</v>
      </c>
      <c r="E260" s="307" t="s">
        <v>1388</v>
      </c>
      <c r="F260" s="307" t="s">
        <v>1388</v>
      </c>
      <c r="G260" s="307" t="str">
        <f t="shared" si="2"/>
        <v>Robinier faux acaciaF2BT31-RDVTECH44BT31-RDVTECH44</v>
      </c>
    </row>
    <row r="261" spans="3:7" x14ac:dyDescent="0.35">
      <c r="C261" s="307" t="s">
        <v>833</v>
      </c>
      <c r="D261" s="307" t="s">
        <v>10</v>
      </c>
      <c r="E261" s="307" t="s">
        <v>1388</v>
      </c>
      <c r="F261" s="307" t="s">
        <v>1388</v>
      </c>
      <c r="G261" s="307" t="str">
        <f t="shared" si="2"/>
        <v>Sapin d'AndalousieF2BT31-RDVTECH44BT31-RDVTECH44</v>
      </c>
    </row>
    <row r="262" spans="3:7" x14ac:dyDescent="0.35">
      <c r="C262" s="307" t="s">
        <v>828</v>
      </c>
      <c r="D262" s="307" t="s">
        <v>10</v>
      </c>
      <c r="E262" s="307" t="s">
        <v>1388</v>
      </c>
      <c r="F262" s="307" t="s">
        <v>1388</v>
      </c>
      <c r="G262" s="307" t="str">
        <f t="shared" si="2"/>
        <v>Sapin de CéphalonieF2BT31-RDVTECH44BT31-RDVTECH44</v>
      </c>
    </row>
    <row r="263" spans="3:7" x14ac:dyDescent="0.35">
      <c r="C263" s="307" t="s">
        <v>805</v>
      </c>
      <c r="D263" s="307" t="s">
        <v>10</v>
      </c>
      <c r="E263" s="307" t="s">
        <v>1388</v>
      </c>
      <c r="F263" s="307" t="s">
        <v>1388</v>
      </c>
      <c r="G263" s="307" t="str">
        <f t="shared" si="2"/>
        <v>Sapin de CilicieF2BT31-RDVTECH44BT31-RDVTECH44</v>
      </c>
    </row>
    <row r="264" spans="3:7" x14ac:dyDescent="0.35">
      <c r="C264" s="307" t="s">
        <v>789</v>
      </c>
      <c r="D264" s="307" t="s">
        <v>10</v>
      </c>
      <c r="E264" s="307" t="s">
        <v>1388</v>
      </c>
      <c r="F264" s="307" t="s">
        <v>1388</v>
      </c>
      <c r="G264" s="307" t="str">
        <f t="shared" si="2"/>
        <v>Sapin de NordmannF2BT31-RDVTECH44BT31-RDVTECH44</v>
      </c>
    </row>
    <row r="265" spans="3:7" x14ac:dyDescent="0.35">
      <c r="C265" s="307" t="s">
        <v>825</v>
      </c>
      <c r="D265" s="307" t="s">
        <v>10</v>
      </c>
      <c r="E265" s="307" t="s">
        <v>1388</v>
      </c>
      <c r="F265" s="307" t="s">
        <v>1388</v>
      </c>
      <c r="G265" s="307" t="str">
        <f t="shared" si="2"/>
        <v>Sapin de TurquieF2BT31-RDVTECH44BT31-RDVTECH44</v>
      </c>
    </row>
    <row r="266" spans="3:7" x14ac:dyDescent="0.35">
      <c r="C266" s="307" t="s">
        <v>843</v>
      </c>
      <c r="D266" s="307" t="s">
        <v>10</v>
      </c>
      <c r="E266" s="307" t="s">
        <v>1388</v>
      </c>
      <c r="F266" s="307" t="s">
        <v>1388</v>
      </c>
      <c r="G266" s="307" t="str">
        <f t="shared" si="2"/>
        <v>Sapin de VancouverF2BT31-RDVTECH44BT31-RDVTECH44</v>
      </c>
    </row>
    <row r="267" spans="3:7" x14ac:dyDescent="0.35">
      <c r="C267" s="307" t="s">
        <v>800</v>
      </c>
      <c r="D267" s="307" t="s">
        <v>10</v>
      </c>
      <c r="E267" s="307" t="s">
        <v>1388</v>
      </c>
      <c r="F267" s="307" t="s">
        <v>1388</v>
      </c>
      <c r="G267" s="307" t="str">
        <f t="shared" si="2"/>
        <v>Sapin du ColoradoF2BT31-RDVTECH44BT31-RDVTECH44</v>
      </c>
    </row>
    <row r="268" spans="3:7" x14ac:dyDescent="0.35">
      <c r="C268" s="307" t="s">
        <v>838</v>
      </c>
      <c r="D268" s="307" t="s">
        <v>10</v>
      </c>
      <c r="E268" s="307" t="s">
        <v>1388</v>
      </c>
      <c r="F268" s="307" t="s">
        <v>1388</v>
      </c>
      <c r="G268" s="307" t="str">
        <f t="shared" si="2"/>
        <v>Sapin nobleF2BT31-RDVTECH44BT31-RDVTECH44</v>
      </c>
    </row>
    <row r="269" spans="3:7" x14ac:dyDescent="0.35">
      <c r="C269" s="307" t="s">
        <v>221</v>
      </c>
      <c r="D269" s="307" t="s">
        <v>10</v>
      </c>
      <c r="E269" s="307" t="s">
        <v>1388</v>
      </c>
      <c r="F269" s="307" t="s">
        <v>1388</v>
      </c>
      <c r="G269" s="307" t="str">
        <f t="shared" si="2"/>
        <v>Sapin pectinéF2BT31-RDVTECH44BT31-RDVTECH44</v>
      </c>
    </row>
    <row r="270" spans="3:7" x14ac:dyDescent="0.35">
      <c r="C270" s="307" t="s">
        <v>1329</v>
      </c>
      <c r="D270" s="307" t="s">
        <v>10</v>
      </c>
      <c r="E270" s="307" t="s">
        <v>1388</v>
      </c>
      <c r="F270" s="307" t="s">
        <v>1388</v>
      </c>
      <c r="G270" s="307" t="str">
        <f t="shared" si="2"/>
        <v>Saule à cinq étamines F2BT31-RDVTECH44BT31-RDVTECH44</v>
      </c>
    </row>
    <row r="271" spans="3:7" x14ac:dyDescent="0.35">
      <c r="C271" s="307" t="s">
        <v>1324</v>
      </c>
      <c r="D271" s="307" t="s">
        <v>10</v>
      </c>
      <c r="E271" s="307" t="s">
        <v>1388</v>
      </c>
      <c r="F271" s="307" t="s">
        <v>1388</v>
      </c>
      <c r="G271" s="307" t="str">
        <f t="shared" si="2"/>
        <v>Saule à trois étaminesF2BT31-RDVTECH44BT31-RDVTECH44</v>
      </c>
    </row>
    <row r="272" spans="3:7" x14ac:dyDescent="0.35">
      <c r="C272" s="307" t="s">
        <v>448</v>
      </c>
      <c r="D272" s="307" t="s">
        <v>10</v>
      </c>
      <c r="E272" s="307" t="s">
        <v>1388</v>
      </c>
      <c r="F272" s="307" t="s">
        <v>1388</v>
      </c>
      <c r="G272" s="307" t="str">
        <f t="shared" si="2"/>
        <v>Saule blancF2BT31-RDVTECH44BT31-RDVTECH44</v>
      </c>
    </row>
    <row r="273" spans="3:7" x14ac:dyDescent="0.35">
      <c r="C273" s="307" t="s">
        <v>468</v>
      </c>
      <c r="D273" s="307" t="s">
        <v>10</v>
      </c>
      <c r="E273" s="307" t="s">
        <v>1388</v>
      </c>
      <c r="F273" s="307" t="s">
        <v>1388</v>
      </c>
      <c r="G273" s="307" t="str">
        <f t="shared" ref="G273:G307" si="3">+_xlfn.CONCAT(C273:F273)</f>
        <v>Saule cassantF2BT31-RDVTECH44BT31-RDVTECH44</v>
      </c>
    </row>
    <row r="274" spans="3:7" x14ac:dyDescent="0.35">
      <c r="C274" s="307" t="s">
        <v>453</v>
      </c>
      <c r="D274" s="307" t="s">
        <v>10</v>
      </c>
      <c r="E274" s="307" t="s">
        <v>1388</v>
      </c>
      <c r="F274" s="307" t="s">
        <v>1388</v>
      </c>
      <c r="G274" s="307" t="str">
        <f t="shared" si="3"/>
        <v>Saule cendréF2BT31-RDVTECH44BT31-RDVTECH44</v>
      </c>
    </row>
    <row r="275" spans="3:7" x14ac:dyDescent="0.35">
      <c r="C275" s="307" t="s">
        <v>486</v>
      </c>
      <c r="D275" s="307" t="s">
        <v>10</v>
      </c>
      <c r="E275" s="307" t="s">
        <v>1388</v>
      </c>
      <c r="F275" s="307" t="s">
        <v>1388</v>
      </c>
      <c r="G275" s="307" t="str">
        <f t="shared" si="3"/>
        <v>Saule des vanniersF2BT31-RDVTECH44BT31-RDVTECH44</v>
      </c>
    </row>
    <row r="276" spans="3:7" x14ac:dyDescent="0.35">
      <c r="C276" s="307" t="s">
        <v>458</v>
      </c>
      <c r="D276" s="307" t="s">
        <v>10</v>
      </c>
      <c r="E276" s="307" t="s">
        <v>1388</v>
      </c>
      <c r="F276" s="307" t="s">
        <v>1388</v>
      </c>
      <c r="G276" s="307" t="str">
        <f t="shared" si="3"/>
        <v>Saule drapéF2BT31-RDVTECH44BT31-RDVTECH44</v>
      </c>
    </row>
    <row r="277" spans="3:7" x14ac:dyDescent="0.35">
      <c r="C277" s="307" t="s">
        <v>463</v>
      </c>
      <c r="D277" s="307" t="s">
        <v>10</v>
      </c>
      <c r="E277" s="307" t="s">
        <v>1388</v>
      </c>
      <c r="F277" s="307" t="s">
        <v>1388</v>
      </c>
      <c r="G277" s="307" t="str">
        <f t="shared" si="3"/>
        <v>Saule faux daphnéF2BT31-RDVTECH44BT31-RDVTECH44</v>
      </c>
    </row>
    <row r="278" spans="3:7" x14ac:dyDescent="0.35">
      <c r="C278" s="308" t="s">
        <v>623</v>
      </c>
      <c r="D278" s="307" t="s">
        <v>10</v>
      </c>
      <c r="E278" s="307" t="s">
        <v>1388</v>
      </c>
      <c r="F278" s="307" t="s">
        <v>1388</v>
      </c>
      <c r="G278" s="307" t="str">
        <f t="shared" si="3"/>
        <v>Saule génériqueF2BT31-RDVTECH44BT31-RDVTECH44</v>
      </c>
    </row>
    <row r="279" spans="3:7" x14ac:dyDescent="0.35">
      <c r="C279" s="307" t="s">
        <v>473</v>
      </c>
      <c r="D279" s="307" t="s">
        <v>10</v>
      </c>
      <c r="E279" s="307" t="s">
        <v>1388</v>
      </c>
      <c r="F279" s="307" t="s">
        <v>1388</v>
      </c>
      <c r="G279" s="307" t="str">
        <f t="shared" si="3"/>
        <v>Saule marsaultF2BT31-RDVTECH44BT31-RDVTECH44</v>
      </c>
    </row>
    <row r="280" spans="3:7" x14ac:dyDescent="0.35">
      <c r="C280" s="307" t="s">
        <v>478</v>
      </c>
      <c r="D280" s="307" t="s">
        <v>10</v>
      </c>
      <c r="E280" s="307" t="s">
        <v>1388</v>
      </c>
      <c r="F280" s="307" t="s">
        <v>1388</v>
      </c>
      <c r="G280" s="307" t="str">
        <f t="shared" si="3"/>
        <v>Saule pédicelléF2BT31-RDVTECH44BT31-RDVTECH44</v>
      </c>
    </row>
    <row r="281" spans="3:7" x14ac:dyDescent="0.35">
      <c r="C281" s="307" t="s">
        <v>491</v>
      </c>
      <c r="D281" s="307" t="s">
        <v>10</v>
      </c>
      <c r="E281" s="307" t="s">
        <v>1388</v>
      </c>
      <c r="F281" s="307" t="s">
        <v>1388</v>
      </c>
      <c r="G281" s="307" t="str">
        <f t="shared" si="3"/>
        <v>Saule rougeF2BT31-RDVTECH44BT31-RDVTECH44</v>
      </c>
    </row>
    <row r="282" spans="3:7" x14ac:dyDescent="0.35">
      <c r="C282" s="307" t="s">
        <v>481</v>
      </c>
      <c r="D282" s="307" t="s">
        <v>10</v>
      </c>
      <c r="E282" s="307" t="s">
        <v>1388</v>
      </c>
      <c r="F282" s="307" t="s">
        <v>1388</v>
      </c>
      <c r="G282" s="307" t="str">
        <f t="shared" si="3"/>
        <v>Saule rouxF2BT31-RDVTECH44BT31-RDVTECH44</v>
      </c>
    </row>
    <row r="283" spans="3:7" x14ac:dyDescent="0.35">
      <c r="C283" s="307" t="s">
        <v>741</v>
      </c>
      <c r="D283" s="307" t="s">
        <v>10</v>
      </c>
      <c r="E283" s="307" t="s">
        <v>1388</v>
      </c>
      <c r="F283" s="307" t="s">
        <v>1388</v>
      </c>
      <c r="G283" s="307" t="str">
        <f t="shared" si="3"/>
        <v>Séquoia géantF2BT31-RDVTECH44BT31-RDVTECH44</v>
      </c>
    </row>
    <row r="284" spans="3:7" x14ac:dyDescent="0.35">
      <c r="C284" s="307" t="s">
        <v>746</v>
      </c>
      <c r="D284" s="307" t="s">
        <v>10</v>
      </c>
      <c r="E284" s="307" t="s">
        <v>1388</v>
      </c>
      <c r="F284" s="307" t="s">
        <v>1388</v>
      </c>
      <c r="G284" s="307" t="str">
        <f t="shared" si="3"/>
        <v>Séquoia toujours vertF2BT31-RDVTECH44BT31-RDVTECH44</v>
      </c>
    </row>
    <row r="285" spans="3:7" x14ac:dyDescent="0.35">
      <c r="C285" s="307" t="s">
        <v>1089</v>
      </c>
      <c r="D285" s="307" t="s">
        <v>10</v>
      </c>
      <c r="E285" s="307" t="s">
        <v>1388</v>
      </c>
      <c r="F285" s="307" t="s">
        <v>1388</v>
      </c>
      <c r="G285" s="307" t="str">
        <f t="shared" si="3"/>
        <v>Sorbier de FinlandeF2BT31-RDVTECH44BT31-RDVTECH44</v>
      </c>
    </row>
    <row r="286" spans="3:7" x14ac:dyDescent="0.35">
      <c r="C286" s="307" t="s">
        <v>1097</v>
      </c>
      <c r="D286" s="307" t="s">
        <v>10</v>
      </c>
      <c r="E286" s="307" t="s">
        <v>1388</v>
      </c>
      <c r="F286" s="307" t="s">
        <v>1388</v>
      </c>
      <c r="G286" s="307" t="str">
        <f t="shared" si="3"/>
        <v>Sorbier de SuèdeF2BT31-RDVTECH44BT31-RDVTECH44</v>
      </c>
    </row>
    <row r="287" spans="3:7" x14ac:dyDescent="0.35">
      <c r="C287" s="307" t="s">
        <v>1092</v>
      </c>
      <c r="D287" s="307" t="s">
        <v>10</v>
      </c>
      <c r="E287" s="307" t="s">
        <v>1388</v>
      </c>
      <c r="F287" s="307" t="s">
        <v>1388</v>
      </c>
      <c r="G287" s="307" t="str">
        <f t="shared" si="3"/>
        <v>Sorbier des oiseleursF2BT31-RDVTECH44BT31-RDVTECH44</v>
      </c>
    </row>
    <row r="288" spans="3:7" x14ac:dyDescent="0.35">
      <c r="C288" s="307" t="s">
        <v>591</v>
      </c>
      <c r="D288" s="307" t="s">
        <v>10</v>
      </c>
      <c r="E288" s="307" t="s">
        <v>1388</v>
      </c>
      <c r="F288" s="307" t="s">
        <v>1388</v>
      </c>
      <c r="G288" s="307" t="str">
        <f t="shared" si="3"/>
        <v>Sumac de VirginieF2BT31-RDVTECH44BT31-RDVTECH44</v>
      </c>
    </row>
    <row r="289" spans="3:7" x14ac:dyDescent="0.35">
      <c r="C289" s="307" t="s">
        <v>1296</v>
      </c>
      <c r="D289" s="307" t="s">
        <v>10</v>
      </c>
      <c r="E289" s="307" t="s">
        <v>1388</v>
      </c>
      <c r="F289" s="307" t="s">
        <v>1388</v>
      </c>
      <c r="G289" s="307" t="str">
        <f t="shared" si="3"/>
        <v>Sureau à grappesF2BT31-RDVTECH44BT31-RDVTECH44</v>
      </c>
    </row>
    <row r="290" spans="3:7" x14ac:dyDescent="0.35">
      <c r="C290" s="307" t="s">
        <v>1291</v>
      </c>
      <c r="D290" s="307" t="s">
        <v>10</v>
      </c>
      <c r="E290" s="307" t="s">
        <v>1388</v>
      </c>
      <c r="F290" s="307" t="s">
        <v>1388</v>
      </c>
      <c r="G290" s="307" t="str">
        <f t="shared" si="3"/>
        <v>Sureau noirF2BT31-RDVTECH44BT31-RDVTECH44</v>
      </c>
    </row>
    <row r="291" spans="3:7" x14ac:dyDescent="0.35">
      <c r="C291" s="307" t="s">
        <v>599</v>
      </c>
      <c r="D291" s="307" t="s">
        <v>10</v>
      </c>
      <c r="E291" s="307" t="s">
        <v>1388</v>
      </c>
      <c r="F291" s="307" t="s">
        <v>1388</v>
      </c>
      <c r="G291" s="307" t="str">
        <f t="shared" si="3"/>
        <v>Tamaris d'AfriqueF2BT31-RDVTECH44BT31-RDVTECH44</v>
      </c>
    </row>
    <row r="292" spans="3:7" x14ac:dyDescent="0.35">
      <c r="C292" s="307" t="s">
        <v>594</v>
      </c>
      <c r="D292" s="307" t="s">
        <v>10</v>
      </c>
      <c r="E292" s="307" t="s">
        <v>1388</v>
      </c>
      <c r="F292" s="307" t="s">
        <v>1388</v>
      </c>
      <c r="G292" s="307" t="str">
        <f t="shared" si="3"/>
        <v>Tamaris de FranceF2BT31-RDVTECH44BT31-RDVTECH44</v>
      </c>
    </row>
    <row r="293" spans="3:7" x14ac:dyDescent="0.35">
      <c r="C293" s="307" t="s">
        <v>594</v>
      </c>
      <c r="D293" s="307" t="s">
        <v>10</v>
      </c>
      <c r="E293" s="307" t="s">
        <v>1388</v>
      </c>
      <c r="F293" s="307" t="s">
        <v>1388</v>
      </c>
      <c r="G293" s="307" t="str">
        <f t="shared" si="3"/>
        <v>Tamaris de FranceF2BT31-RDVTECH44BT31-RDVTECH44</v>
      </c>
    </row>
    <row r="294" spans="3:7" x14ac:dyDescent="0.35">
      <c r="C294" s="307" t="s">
        <v>809</v>
      </c>
      <c r="D294" s="307" t="s">
        <v>10</v>
      </c>
      <c r="E294" s="307" t="s">
        <v>1388</v>
      </c>
      <c r="F294" s="307" t="s">
        <v>1388</v>
      </c>
      <c r="G294" s="307" t="str">
        <f t="shared" si="3"/>
        <v>Thuya du CanadaF2BT31-RDVTECH44BT31-RDVTECH44</v>
      </c>
    </row>
    <row r="295" spans="3:7" x14ac:dyDescent="0.35">
      <c r="C295" s="307" t="s">
        <v>812</v>
      </c>
      <c r="D295" s="307" t="s">
        <v>10</v>
      </c>
      <c r="E295" s="307" t="s">
        <v>1388</v>
      </c>
      <c r="F295" s="307" t="s">
        <v>1388</v>
      </c>
      <c r="G295" s="307" t="str">
        <f t="shared" si="3"/>
        <v>Thuya géantF2BT31-RDVTECH44BT31-RDVTECH44</v>
      </c>
    </row>
    <row r="296" spans="3:7" x14ac:dyDescent="0.35">
      <c r="C296" s="307" t="s">
        <v>1359</v>
      </c>
      <c r="D296" s="307" t="s">
        <v>10</v>
      </c>
      <c r="E296" s="307" t="s">
        <v>1388</v>
      </c>
      <c r="F296" s="307" t="s">
        <v>1388</v>
      </c>
      <c r="G296" s="307" t="str">
        <f t="shared" si="3"/>
        <v>Tilleul à grandes feuillesF2BT31-RDVTECH44BT31-RDVTECH44</v>
      </c>
    </row>
    <row r="297" spans="3:7" x14ac:dyDescent="0.35">
      <c r="C297" s="307" t="s">
        <v>435</v>
      </c>
      <c r="D297" s="307" t="s">
        <v>10</v>
      </c>
      <c r="E297" s="307" t="s">
        <v>1388</v>
      </c>
      <c r="F297" s="307" t="s">
        <v>1388</v>
      </c>
      <c r="G297" s="307" t="str">
        <f t="shared" si="3"/>
        <v>Tilleul à petites feuillesF2BT31-RDVTECH44BT31-RDVTECH44</v>
      </c>
    </row>
    <row r="298" spans="3:7" x14ac:dyDescent="0.35">
      <c r="C298" s="307" t="s">
        <v>540</v>
      </c>
      <c r="D298" s="307" t="s">
        <v>10</v>
      </c>
      <c r="E298" s="307" t="s">
        <v>1388</v>
      </c>
      <c r="F298" s="307" t="s">
        <v>1388</v>
      </c>
      <c r="G298" s="307" t="str">
        <f t="shared" si="3"/>
        <v>Tilleul argentéF2BT31-RDVTECH44BT31-RDVTECH44</v>
      </c>
    </row>
    <row r="299" spans="3:7" x14ac:dyDescent="0.35">
      <c r="C299" s="307" t="s">
        <v>537</v>
      </c>
      <c r="D299" s="307" t="s">
        <v>10</v>
      </c>
      <c r="E299" s="307" t="s">
        <v>1388</v>
      </c>
      <c r="F299" s="307" t="s">
        <v>1388</v>
      </c>
      <c r="G299" s="307" t="str">
        <f t="shared" si="3"/>
        <v>Tilleul d'Amérique du NordF2BT31-RDVTECH44BT31-RDVTECH44</v>
      </c>
    </row>
    <row r="300" spans="3:7" x14ac:dyDescent="0.35">
      <c r="C300" s="307" t="s">
        <v>440</v>
      </c>
      <c r="D300" s="307" t="s">
        <v>10</v>
      </c>
      <c r="E300" s="307" t="s">
        <v>1388</v>
      </c>
      <c r="F300" s="307" t="s">
        <v>1388</v>
      </c>
      <c r="G300" s="307" t="str">
        <f t="shared" si="3"/>
        <v>Tilleul de HollandeF2BT31-RDVTECH44BT31-RDVTECH44</v>
      </c>
    </row>
    <row r="301" spans="3:7" x14ac:dyDescent="0.35">
      <c r="C301" s="309" t="s">
        <v>626</v>
      </c>
      <c r="D301" s="307" t="s">
        <v>10</v>
      </c>
      <c r="E301" s="307" t="s">
        <v>1388</v>
      </c>
      <c r="F301" s="307" t="s">
        <v>1388</v>
      </c>
      <c r="G301" s="307" t="str">
        <f t="shared" si="3"/>
        <v>Tilleul génériqueF2BT31-RDVTECH44BT31-RDVTECH44</v>
      </c>
    </row>
    <row r="302" spans="3:7" x14ac:dyDescent="0.35">
      <c r="C302" s="307" t="s">
        <v>545</v>
      </c>
      <c r="D302" s="307" t="s">
        <v>10</v>
      </c>
      <c r="E302" s="307" t="s">
        <v>1388</v>
      </c>
      <c r="F302" s="307" t="s">
        <v>1388</v>
      </c>
      <c r="G302" s="307" t="str">
        <f t="shared" si="3"/>
        <v>Tilleul vertF2BT31-RDVTECH44BT31-RDVTECH44</v>
      </c>
    </row>
    <row r="303" spans="3:7" x14ac:dyDescent="0.35">
      <c r="C303" s="307" t="s">
        <v>1313</v>
      </c>
      <c r="D303" s="307" t="s">
        <v>10</v>
      </c>
      <c r="E303" s="307" t="s">
        <v>1388</v>
      </c>
      <c r="F303" s="307" t="s">
        <v>1388</v>
      </c>
      <c r="G303" s="307" t="str">
        <f t="shared" si="3"/>
        <v>TrembleF2BT31-RDVTECH44BT31-RDVTECH44</v>
      </c>
    </row>
    <row r="304" spans="3:7" x14ac:dyDescent="0.35">
      <c r="C304" s="307" t="s">
        <v>822</v>
      </c>
      <c r="D304" s="307" t="s">
        <v>10</v>
      </c>
      <c r="E304" s="307" t="s">
        <v>1388</v>
      </c>
      <c r="F304" s="307" t="s">
        <v>1388</v>
      </c>
      <c r="G304" s="307" t="str">
        <f t="shared" si="3"/>
        <v>Tsuga du CanadaF2BT31-RDVTECH44BT31-RDVTECH44</v>
      </c>
    </row>
    <row r="305" spans="3:7" x14ac:dyDescent="0.35">
      <c r="C305" s="307" t="s">
        <v>817</v>
      </c>
      <c r="D305" s="307" t="s">
        <v>10</v>
      </c>
      <c r="E305" s="307" t="s">
        <v>1388</v>
      </c>
      <c r="F305" s="307" t="s">
        <v>1388</v>
      </c>
      <c r="G305" s="307" t="str">
        <f t="shared" si="3"/>
        <v>Tsuga hétérophylleF2BT31-RDVTECH44BT31-RDVTECH44</v>
      </c>
    </row>
    <row r="306" spans="3:7" x14ac:dyDescent="0.35">
      <c r="C306" s="307" t="s">
        <v>1017</v>
      </c>
      <c r="D306" s="307" t="s">
        <v>10</v>
      </c>
      <c r="E306" s="307" t="s">
        <v>1388</v>
      </c>
      <c r="F306" s="307" t="s">
        <v>1388</v>
      </c>
      <c r="G306" s="307" t="str">
        <f t="shared" si="3"/>
        <v>Tulipier de VirginieF2BT31-RDVTECH44BT31-RDVTECH44</v>
      </c>
    </row>
    <row r="307" spans="3:7" x14ac:dyDescent="0.35">
      <c r="C307" s="307" t="s">
        <v>603</v>
      </c>
      <c r="D307" s="307" t="s">
        <v>10</v>
      </c>
      <c r="E307" s="307" t="s">
        <v>1388</v>
      </c>
      <c r="F307" s="307" t="s">
        <v>1388</v>
      </c>
      <c r="G307" s="307" t="str">
        <f t="shared" si="3"/>
        <v>Vernis vraiF2BT31-RDVTECH44BT31-RDVTECH44</v>
      </c>
    </row>
    <row r="308" spans="3:7" x14ac:dyDescent="0.35">
      <c r="C308"/>
      <c r="D308"/>
      <c r="E308"/>
      <c r="F308"/>
    </row>
    <row r="309" spans="3:7" x14ac:dyDescent="0.35">
      <c r="C309"/>
      <c r="D309"/>
      <c r="E309"/>
      <c r="F309"/>
    </row>
    <row r="310" spans="3:7" x14ac:dyDescent="0.35">
      <c r="C310"/>
      <c r="D310"/>
      <c r="E310"/>
      <c r="F310"/>
    </row>
    <row r="311" spans="3:7" x14ac:dyDescent="0.35">
      <c r="C311"/>
      <c r="D311"/>
      <c r="E311"/>
      <c r="F311"/>
    </row>
    <row r="312" spans="3:7" x14ac:dyDescent="0.35">
      <c r="C312" s="289" t="s">
        <v>1434</v>
      </c>
      <c r="D312"/>
      <c r="E312"/>
      <c r="F312"/>
    </row>
    <row r="313" spans="3:7" x14ac:dyDescent="0.35">
      <c r="C313" s="290" t="s">
        <v>1435</v>
      </c>
      <c r="D313"/>
      <c r="E313"/>
      <c r="F313"/>
    </row>
    <row r="314" spans="3:7" x14ac:dyDescent="0.35">
      <c r="C314" s="290" t="s">
        <v>1426</v>
      </c>
      <c r="D314"/>
      <c r="E314"/>
      <c r="F314"/>
    </row>
    <row r="315" spans="3:7" x14ac:dyDescent="0.35">
      <c r="C315" s="290" t="s">
        <v>1427</v>
      </c>
      <c r="D315"/>
      <c r="E315"/>
      <c r="F315"/>
    </row>
    <row r="316" spans="3:7" x14ac:dyDescent="0.35">
      <c r="C316" s="112"/>
      <c r="D316"/>
      <c r="E316"/>
      <c r="F316"/>
    </row>
    <row r="317" spans="3:7" x14ac:dyDescent="0.35">
      <c r="C317" s="289" t="s">
        <v>1436</v>
      </c>
      <c r="D317"/>
      <c r="E317"/>
      <c r="F317"/>
    </row>
    <row r="318" spans="3:7" x14ac:dyDescent="0.35">
      <c r="C318" s="290" t="s">
        <v>1437</v>
      </c>
      <c r="D318"/>
      <c r="E318"/>
      <c r="F318"/>
    </row>
    <row r="319" spans="3:7" x14ac:dyDescent="0.35">
      <c r="C319" s="290" t="s">
        <v>1438</v>
      </c>
      <c r="D319"/>
      <c r="E319"/>
      <c r="F319"/>
    </row>
    <row r="320" spans="3:7" x14ac:dyDescent="0.35">
      <c r="C320" s="290" t="s">
        <v>1439</v>
      </c>
      <c r="D320"/>
      <c r="E320"/>
      <c r="F320"/>
    </row>
    <row r="321" spans="3:6" ht="29" x14ac:dyDescent="0.35">
      <c r="C321" s="290" t="s">
        <v>1440</v>
      </c>
      <c r="D321"/>
      <c r="E321"/>
      <c r="F321"/>
    </row>
    <row r="322" spans="3:6" x14ac:dyDescent="0.35">
      <c r="C322" s="290" t="s">
        <v>1427</v>
      </c>
      <c r="D322"/>
      <c r="E322"/>
      <c r="F322"/>
    </row>
    <row r="323" spans="3:6" x14ac:dyDescent="0.35">
      <c r="C323" s="290" t="s">
        <v>1441</v>
      </c>
      <c r="D323"/>
      <c r="E323"/>
      <c r="F323"/>
    </row>
    <row r="324" spans="3:6" x14ac:dyDescent="0.35">
      <c r="C324"/>
      <c r="D324"/>
      <c r="E324"/>
      <c r="F324"/>
    </row>
    <row r="325" spans="3:6" x14ac:dyDescent="0.35">
      <c r="C325"/>
      <c r="D325"/>
      <c r="E325"/>
      <c r="F325"/>
    </row>
    <row r="326" spans="3:6" x14ac:dyDescent="0.35">
      <c r="C326"/>
      <c r="D326"/>
      <c r="E326"/>
      <c r="F326"/>
    </row>
    <row r="327" spans="3:6" x14ac:dyDescent="0.35">
      <c r="C327"/>
      <c r="D327"/>
      <c r="E327"/>
      <c r="F327"/>
    </row>
    <row r="328" spans="3:6" x14ac:dyDescent="0.35">
      <c r="C328"/>
      <c r="D328"/>
      <c r="E328"/>
      <c r="F328"/>
    </row>
    <row r="329" spans="3:6" x14ac:dyDescent="0.35">
      <c r="C329"/>
      <c r="D329"/>
      <c r="E329"/>
      <c r="F329"/>
    </row>
    <row r="330" spans="3:6" x14ac:dyDescent="0.35">
      <c r="C330"/>
      <c r="D330"/>
      <c r="E330"/>
      <c r="F330"/>
    </row>
    <row r="331" spans="3:6" x14ac:dyDescent="0.35">
      <c r="C331"/>
      <c r="D331"/>
      <c r="E331"/>
      <c r="F331"/>
    </row>
    <row r="332" spans="3:6" x14ac:dyDescent="0.35">
      <c r="C332"/>
      <c r="D332"/>
      <c r="E332"/>
      <c r="F332"/>
    </row>
    <row r="333" spans="3:6" x14ac:dyDescent="0.35">
      <c r="C333"/>
      <c r="D333"/>
      <c r="E333"/>
      <c r="F333"/>
    </row>
    <row r="334" spans="3:6" x14ac:dyDescent="0.35">
      <c r="C334"/>
      <c r="D334"/>
      <c r="E334"/>
      <c r="F334"/>
    </row>
    <row r="335" spans="3:6" x14ac:dyDescent="0.35">
      <c r="C335"/>
      <c r="D335"/>
      <c r="E335"/>
      <c r="F335"/>
    </row>
    <row r="336" spans="3:6" x14ac:dyDescent="0.35">
      <c r="C336"/>
      <c r="D336"/>
      <c r="E336"/>
      <c r="F336"/>
    </row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spans="3:6" x14ac:dyDescent="0.35">
      <c r="C785"/>
      <c r="D785"/>
      <c r="E785"/>
      <c r="F785"/>
    </row>
    <row r="786" spans="3:6" x14ac:dyDescent="0.35">
      <c r="C786"/>
      <c r="D786"/>
      <c r="E786"/>
      <c r="F786"/>
    </row>
    <row r="787" spans="3:6" x14ac:dyDescent="0.35">
      <c r="C787"/>
      <c r="D787"/>
      <c r="E787"/>
      <c r="F787"/>
    </row>
    <row r="788" spans="3:6" x14ac:dyDescent="0.35">
      <c r="C788"/>
      <c r="D788"/>
      <c r="E788"/>
      <c r="F788"/>
    </row>
    <row r="789" spans="3:6" x14ac:dyDescent="0.35">
      <c r="C789"/>
      <c r="D789"/>
      <c r="E789"/>
      <c r="F789"/>
    </row>
    <row r="790" spans="3:6" x14ac:dyDescent="0.35">
      <c r="C790"/>
      <c r="D790"/>
      <c r="E790"/>
      <c r="F790"/>
    </row>
    <row r="791" spans="3:6" x14ac:dyDescent="0.35">
      <c r="C791"/>
      <c r="D791"/>
      <c r="E791"/>
      <c r="F791"/>
    </row>
    <row r="792" spans="3:6" x14ac:dyDescent="0.35">
      <c r="C792"/>
      <c r="D792"/>
      <c r="E792"/>
      <c r="F792"/>
    </row>
    <row r="793" spans="3:6" x14ac:dyDescent="0.35">
      <c r="C793"/>
      <c r="D793"/>
      <c r="E793"/>
      <c r="F793"/>
    </row>
    <row r="794" spans="3:6" x14ac:dyDescent="0.35">
      <c r="C794"/>
      <c r="D794"/>
      <c r="E794"/>
      <c r="F794"/>
    </row>
    <row r="795" spans="3:6" x14ac:dyDescent="0.35">
      <c r="C795"/>
      <c r="D795"/>
      <c r="E795"/>
      <c r="F795"/>
    </row>
    <row r="796" spans="3:6" x14ac:dyDescent="0.35">
      <c r="C796"/>
      <c r="D796"/>
      <c r="E796"/>
      <c r="F796"/>
    </row>
    <row r="797" spans="3:6" x14ac:dyDescent="0.35">
      <c r="C797"/>
      <c r="D797"/>
      <c r="E797"/>
      <c r="F797"/>
    </row>
    <row r="798" spans="3:6" x14ac:dyDescent="0.35">
      <c r="C798"/>
      <c r="D798"/>
      <c r="E798"/>
      <c r="F798"/>
    </row>
    <row r="799" spans="3:6" x14ac:dyDescent="0.35">
      <c r="C799"/>
      <c r="D799"/>
      <c r="E799"/>
      <c r="F799"/>
    </row>
    <row r="800" spans="3:6" x14ac:dyDescent="0.35">
      <c r="C800"/>
      <c r="D800"/>
      <c r="E800"/>
    </row>
    <row r="801" spans="3:5" x14ac:dyDescent="0.35">
      <c r="C801"/>
      <c r="D801"/>
      <c r="E801"/>
    </row>
    <row r="802" spans="3:5" x14ac:dyDescent="0.35">
      <c r="C802"/>
      <c r="D802"/>
      <c r="E802"/>
    </row>
    <row r="803" spans="3:5" x14ac:dyDescent="0.35">
      <c r="C803"/>
      <c r="D803"/>
      <c r="E803"/>
    </row>
    <row r="804" spans="3:5" x14ac:dyDescent="0.35">
      <c r="C804"/>
      <c r="D804"/>
      <c r="E804"/>
    </row>
    <row r="805" spans="3:5" x14ac:dyDescent="0.35">
      <c r="C805"/>
      <c r="D805"/>
      <c r="E805"/>
    </row>
    <row r="806" spans="3:5" x14ac:dyDescent="0.35">
      <c r="C806"/>
      <c r="D806"/>
      <c r="E806"/>
    </row>
    <row r="807" spans="3:5" x14ac:dyDescent="0.35">
      <c r="C807"/>
      <c r="D807"/>
      <c r="E807"/>
    </row>
    <row r="808" spans="3:5" x14ac:dyDescent="0.35">
      <c r="C808"/>
      <c r="D808"/>
      <c r="E808"/>
    </row>
    <row r="809" spans="3:5" x14ac:dyDescent="0.35">
      <c r="C809"/>
      <c r="D809"/>
      <c r="E809"/>
    </row>
    <row r="810" spans="3:5" x14ac:dyDescent="0.35">
      <c r="C810"/>
      <c r="D810"/>
      <c r="E810"/>
    </row>
    <row r="811" spans="3:5" x14ac:dyDescent="0.35">
      <c r="C811"/>
      <c r="D811"/>
      <c r="E811"/>
    </row>
    <row r="812" spans="3:5" x14ac:dyDescent="0.35">
      <c r="C812"/>
      <c r="D812"/>
      <c r="E812"/>
    </row>
    <row r="813" spans="3:5" x14ac:dyDescent="0.3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4.5" x14ac:dyDescent="0.35"/>
  <cols>
    <col min="1" max="1" width="30.453125" bestFit="1" customWidth="1"/>
    <col min="2" max="2" width="33.1796875" customWidth="1"/>
    <col min="3" max="3" width="9.1796875" customWidth="1"/>
    <col min="4" max="5" width="13.453125" customWidth="1"/>
    <col min="6" max="6" width="36.453125" customWidth="1"/>
    <col min="7" max="7" width="40.1796875" customWidth="1"/>
    <col min="8" max="8" width="32.54296875" customWidth="1"/>
  </cols>
  <sheetData>
    <row r="6" spans="1:8" x14ac:dyDescent="0.35">
      <c r="A6" s="112"/>
      <c r="B6" s="112"/>
      <c r="C6" s="112"/>
      <c r="D6" s="112"/>
      <c r="E6" s="112"/>
      <c r="G6" s="137"/>
    </row>
    <row r="7" spans="1:8" x14ac:dyDescent="0.35">
      <c r="A7" s="130" t="s">
        <v>320</v>
      </c>
      <c r="B7" s="130"/>
      <c r="C7" s="130"/>
      <c r="D7" s="130"/>
      <c r="E7" s="130"/>
      <c r="G7" s="137" t="s">
        <v>421</v>
      </c>
    </row>
    <row r="8" spans="1:8" x14ac:dyDescent="0.35">
      <c r="A8" s="125"/>
      <c r="B8" s="125"/>
      <c r="C8" s="125"/>
      <c r="D8" s="125"/>
      <c r="E8" s="125"/>
    </row>
    <row r="9" spans="1:8" ht="29" x14ac:dyDescent="0.35">
      <c r="A9" s="126" t="s">
        <v>200</v>
      </c>
      <c r="B9" s="126" t="s">
        <v>1412</v>
      </c>
      <c r="C9" s="126" t="s">
        <v>201</v>
      </c>
      <c r="D9" s="126" t="s">
        <v>202</v>
      </c>
      <c r="E9" s="126" t="s">
        <v>1421</v>
      </c>
      <c r="F9" s="79" t="s">
        <v>321</v>
      </c>
      <c r="G9" s="79" t="s">
        <v>322</v>
      </c>
      <c r="H9" s="79" t="s">
        <v>412</v>
      </c>
    </row>
    <row r="10" spans="1:8" x14ac:dyDescent="0.35">
      <c r="A10" s="127" t="s">
        <v>1411</v>
      </c>
      <c r="B10" s="127" t="s">
        <v>1415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4.5" x14ac:dyDescent="0.35"/>
  <cols>
    <col min="1" max="1" width="16.1796875" bestFit="1" customWidth="1"/>
    <col min="3" max="3" width="32.1796875" bestFit="1" customWidth="1"/>
    <col min="4" max="4" width="24.1796875" bestFit="1" customWidth="1"/>
    <col min="6" max="6" width="36.453125" bestFit="1" customWidth="1"/>
    <col min="7" max="7" width="24.1796875" bestFit="1" customWidth="1"/>
    <col min="10" max="10" width="23.1796875" customWidth="1"/>
    <col min="11" max="11" width="24.1796875" bestFit="1" customWidth="1"/>
    <col min="13" max="13" width="25.1796875" bestFit="1" customWidth="1"/>
  </cols>
  <sheetData>
    <row r="2" spans="1:13" x14ac:dyDescent="0.35">
      <c r="A2" t="s">
        <v>1413</v>
      </c>
      <c r="C2" t="s">
        <v>1414</v>
      </c>
      <c r="F2" t="s">
        <v>1419</v>
      </c>
      <c r="J2" t="s">
        <v>1420</v>
      </c>
    </row>
    <row r="3" spans="1:13" x14ac:dyDescent="0.35">
      <c r="A3" s="131" t="s">
        <v>1409</v>
      </c>
      <c r="C3" s="131" t="s">
        <v>1409</v>
      </c>
      <c r="D3" s="131" t="s">
        <v>1415</v>
      </c>
      <c r="F3" s="131" t="s">
        <v>1409</v>
      </c>
      <c r="G3" s="131" t="s">
        <v>1415</v>
      </c>
      <c r="H3" s="279" t="s">
        <v>9</v>
      </c>
      <c r="J3" s="131" t="s">
        <v>1409</v>
      </c>
      <c r="K3" s="131" t="s">
        <v>1415</v>
      </c>
      <c r="L3" s="279" t="s">
        <v>9</v>
      </c>
      <c r="M3" s="131" t="s">
        <v>309</v>
      </c>
    </row>
    <row r="4" spans="1:13" x14ac:dyDescent="0.35">
      <c r="A4" s="131" t="s">
        <v>1410</v>
      </c>
      <c r="C4" s="1" t="s">
        <v>1410</v>
      </c>
      <c r="D4" t="s">
        <v>1416</v>
      </c>
      <c r="F4" s="131" t="s">
        <v>1409</v>
      </c>
      <c r="G4" s="131" t="s">
        <v>1415</v>
      </c>
      <c r="H4" s="137" t="s">
        <v>10</v>
      </c>
      <c r="J4" s="131" t="s">
        <v>1409</v>
      </c>
      <c r="K4" s="131" t="s">
        <v>1415</v>
      </c>
      <c r="L4" s="137" t="s">
        <v>10</v>
      </c>
      <c r="M4" s="131" t="s">
        <v>310</v>
      </c>
    </row>
    <row r="5" spans="1:13" x14ac:dyDescent="0.35">
      <c r="A5" s="131" t="s">
        <v>1411</v>
      </c>
      <c r="C5" t="s">
        <v>1411</v>
      </c>
      <c r="D5" t="s">
        <v>1416</v>
      </c>
      <c r="F5" s="131" t="s">
        <v>1409</v>
      </c>
      <c r="G5" s="131" t="s">
        <v>1415</v>
      </c>
      <c r="H5" s="137" t="s">
        <v>144</v>
      </c>
      <c r="J5" s="131" t="s">
        <v>1409</v>
      </c>
      <c r="K5" s="131" t="s">
        <v>1415</v>
      </c>
      <c r="L5" s="137" t="s">
        <v>144</v>
      </c>
      <c r="M5" s="131" t="s">
        <v>311</v>
      </c>
    </row>
    <row r="6" spans="1:13" x14ac:dyDescent="0.35">
      <c r="A6" s="131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137" t="s">
        <v>9</v>
      </c>
      <c r="J6" s="1" t="s">
        <v>1410</v>
      </c>
      <c r="K6" t="s">
        <v>1416</v>
      </c>
      <c r="L6" s="137" t="s">
        <v>9</v>
      </c>
      <c r="M6" s="131" t="s">
        <v>146</v>
      </c>
    </row>
    <row r="7" spans="1:13" x14ac:dyDescent="0.35">
      <c r="C7" t="s">
        <v>131</v>
      </c>
      <c r="D7" t="s">
        <v>1418</v>
      </c>
      <c r="F7" s="1" t="s">
        <v>1410</v>
      </c>
      <c r="G7" t="s">
        <v>1416</v>
      </c>
      <c r="H7" s="137" t="s">
        <v>10</v>
      </c>
      <c r="J7" s="1" t="s">
        <v>1410</v>
      </c>
      <c r="K7" t="s">
        <v>1416</v>
      </c>
      <c r="L7" s="137" t="s">
        <v>10</v>
      </c>
      <c r="M7" s="131" t="s">
        <v>146</v>
      </c>
    </row>
    <row r="8" spans="1:13" x14ac:dyDescent="0.35">
      <c r="F8" t="s">
        <v>1411</v>
      </c>
      <c r="G8" t="s">
        <v>1416</v>
      </c>
      <c r="H8" s="280" t="s">
        <v>9</v>
      </c>
      <c r="J8" t="s">
        <v>1411</v>
      </c>
      <c r="K8" t="s">
        <v>1416</v>
      </c>
      <c r="L8" s="280" t="s">
        <v>9</v>
      </c>
      <c r="M8" s="279" t="s">
        <v>18</v>
      </c>
    </row>
    <row r="9" spans="1:13" x14ac:dyDescent="0.35">
      <c r="F9" t="s">
        <v>1411</v>
      </c>
      <c r="G9" t="s">
        <v>1416</v>
      </c>
      <c r="H9" s="280" t="s">
        <v>10</v>
      </c>
      <c r="J9" t="s">
        <v>1411</v>
      </c>
      <c r="K9" t="s">
        <v>1416</v>
      </c>
      <c r="L9" s="280" t="s">
        <v>9</v>
      </c>
      <c r="M9" s="279" t="s">
        <v>146</v>
      </c>
    </row>
    <row r="10" spans="1:13" x14ac:dyDescent="0.35">
      <c r="F10" t="s">
        <v>1411</v>
      </c>
      <c r="G10" t="s">
        <v>1417</v>
      </c>
      <c r="H10" s="280" t="s">
        <v>9</v>
      </c>
      <c r="J10" t="s">
        <v>1411</v>
      </c>
      <c r="K10" t="s">
        <v>1416</v>
      </c>
      <c r="L10" s="280" t="s">
        <v>10</v>
      </c>
      <c r="M10" s="279" t="s">
        <v>146</v>
      </c>
    </row>
    <row r="11" spans="1:13" x14ac:dyDescent="0.35">
      <c r="F11" t="s">
        <v>1411</v>
      </c>
      <c r="G11" t="s">
        <v>1417</v>
      </c>
      <c r="H11" s="280" t="s">
        <v>10</v>
      </c>
      <c r="J11" t="s">
        <v>1411</v>
      </c>
      <c r="K11" t="s">
        <v>1417</v>
      </c>
      <c r="L11" s="280" t="s">
        <v>9</v>
      </c>
      <c r="M11" s="279" t="s">
        <v>18</v>
      </c>
    </row>
    <row r="12" spans="1:13" x14ac:dyDescent="0.35">
      <c r="F12" t="s">
        <v>1411</v>
      </c>
      <c r="G12" t="s">
        <v>1417</v>
      </c>
      <c r="H12" s="280" t="s">
        <v>144</v>
      </c>
      <c r="J12" t="s">
        <v>1411</v>
      </c>
      <c r="K12" t="s">
        <v>1417</v>
      </c>
      <c r="L12" s="280" t="s">
        <v>10</v>
      </c>
      <c r="M12" s="279" t="s">
        <v>18</v>
      </c>
    </row>
    <row r="13" spans="1:13" x14ac:dyDescent="0.35">
      <c r="F13" t="s">
        <v>131</v>
      </c>
      <c r="G13" t="s">
        <v>1418</v>
      </c>
      <c r="H13" s="280" t="s">
        <v>9</v>
      </c>
      <c r="J13" t="s">
        <v>1411</v>
      </c>
      <c r="K13" t="s">
        <v>1417</v>
      </c>
      <c r="L13" s="280" t="s">
        <v>144</v>
      </c>
      <c r="M13" s="279" t="s">
        <v>18</v>
      </c>
    </row>
    <row r="14" spans="1:13" x14ac:dyDescent="0.35">
      <c r="F14" t="s">
        <v>131</v>
      </c>
      <c r="G14" t="s">
        <v>1418</v>
      </c>
      <c r="H14" s="280" t="s">
        <v>10</v>
      </c>
      <c r="J14" s="137" t="s">
        <v>131</v>
      </c>
      <c r="K14" s="137" t="s">
        <v>1418</v>
      </c>
      <c r="L14" s="137" t="s">
        <v>9</v>
      </c>
      <c r="M14" s="120" t="s">
        <v>12</v>
      </c>
    </row>
    <row r="15" spans="1:13" x14ac:dyDescent="0.35">
      <c r="F15" t="s">
        <v>131</v>
      </c>
      <c r="G15" t="s">
        <v>1418</v>
      </c>
      <c r="H15" s="280" t="s">
        <v>144</v>
      </c>
      <c r="J15" s="137" t="s">
        <v>131</v>
      </c>
      <c r="K15" s="137" t="s">
        <v>1418</v>
      </c>
      <c r="L15" s="137" t="s">
        <v>10</v>
      </c>
      <c r="M15" s="120" t="s">
        <v>12</v>
      </c>
    </row>
    <row r="16" spans="1:13" x14ac:dyDescent="0.35">
      <c r="J16" s="137" t="s">
        <v>131</v>
      </c>
      <c r="K16" s="137" t="s">
        <v>1418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O8" sqref="O8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6" spans="1:20" x14ac:dyDescent="0.35">
      <c r="H6" s="351" t="s">
        <v>1515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350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str">
        <f>+LBC!$B$90</f>
        <v>Chêne rouge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0.12167955945924533</v>
      </c>
      <c r="J8" s="268">
        <f>+VLOOKUP('Autre source1'!$A$8,'Coef Feuillus divers'!$G$2:$AA$228,10,FALSE)</f>
        <v>0.51112289425019497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-1.6647869170515099E-3</v>
      </c>
      <c r="M8" s="274">
        <f>+I8*C8</f>
        <v>133.84751540516987</v>
      </c>
      <c r="N8" s="274">
        <f>+IF(D8="av",0,E8*I8)</f>
        <v>0</v>
      </c>
      <c r="O8" s="277">
        <f>+VLOOKUP(A8,'Coef Feuillus divers'!$G$2:$AA$228,21,FALSE)</f>
        <v>0.56000000000000005</v>
      </c>
      <c r="P8" s="274">
        <f>+M8*O8</f>
        <v>74.954608626895137</v>
      </c>
      <c r="Q8" s="274">
        <f>EXP(-1.0587+0.8836*LN(P8)+0.284)</f>
        <v>20.898921699862818</v>
      </c>
      <c r="R8" s="274">
        <f>+Q8+P8</f>
        <v>95.853530326757948</v>
      </c>
      <c r="S8" s="274" t="str">
        <f>+_xlfn.CONCAT(A8,B8,D8)</f>
        <v>Chêne rouge12av</v>
      </c>
      <c r="T8" s="274">
        <f>+R8*0.475*44/12</f>
        <v>166.94489865243676</v>
      </c>
    </row>
    <row r="9" spans="1:20" x14ac:dyDescent="0.35">
      <c r="A9" s="268" t="str">
        <f>+LBC!$B$90</f>
        <v>Chêne rouge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0.12167955945924533</v>
      </c>
      <c r="J9" s="268">
        <f>+VLOOKUP('Autre source1'!$A$8,'Coef Feuillus divers'!$G$2:$AA$228,10,FALSE)</f>
        <v>0.51112289425019497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-1.6647869170515099E-3</v>
      </c>
      <c r="M9" s="274">
        <f t="shared" ref="M9:M25" si="0">+I9*C9</f>
        <v>97.34364756739626</v>
      </c>
      <c r="N9" s="274">
        <f t="shared" ref="N9:N25" si="1">+IF(D9="av",0,E9*I9)</f>
        <v>36.503867837773598</v>
      </c>
      <c r="O9" s="277">
        <f>+VLOOKUP(A9,'Coef Feuillus divers'!$G$2:$AA$228,21,FALSE)</f>
        <v>0.56000000000000005</v>
      </c>
      <c r="P9" s="274">
        <f t="shared" ref="P9:P25" si="2">+M9*O9</f>
        <v>54.512442637741913</v>
      </c>
      <c r="Q9" s="274">
        <f t="shared" ref="Q9:Q25" si="3">EXP(-1.0587+0.8836*LN(P9)+0.284)</f>
        <v>15.7731929051291</v>
      </c>
      <c r="R9" s="274">
        <f t="shared" ref="R9:R25" si="4">+Q9+P9</f>
        <v>70.285635542871006</v>
      </c>
      <c r="S9" s="274" t="str">
        <f t="shared" ref="S9:S25" si="5">+_xlfn.CONCAT(A9,B9,D9)</f>
        <v>Chêne rouge12ap</v>
      </c>
      <c r="T9" s="274">
        <f t="shared" ref="T9:T25" si="6">+R9*0.475*44/12</f>
        <v>122.41414857050033</v>
      </c>
    </row>
    <row r="10" spans="1:20" x14ac:dyDescent="0.35">
      <c r="A10" s="268" t="str">
        <f>+LBC!$B$90</f>
        <v>Chêne rouge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0.24798391232399139</v>
      </c>
      <c r="J10" s="268">
        <f>+VLOOKUP('Autre source1'!$A$8,'Coef Feuillus divers'!$G$2:$AA$228,10,FALSE)</f>
        <v>0.51112289425019497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-1.6647869170515099E-3</v>
      </c>
      <c r="M10" s="274">
        <f t="shared" si="0"/>
        <v>198.38712985919312</v>
      </c>
      <c r="N10" s="274">
        <f t="shared" si="1"/>
        <v>0</v>
      </c>
      <c r="O10" s="277">
        <f>+VLOOKUP(A10,'Coef Feuillus divers'!$G$2:$AA$228,21,FALSE)</f>
        <v>0.56000000000000005</v>
      </c>
      <c r="P10" s="274">
        <f t="shared" si="2"/>
        <v>111.09679272114816</v>
      </c>
      <c r="Q10" s="274">
        <f t="shared" si="3"/>
        <v>29.589248088019868</v>
      </c>
      <c r="R10" s="274">
        <f t="shared" si="4"/>
        <v>140.68604080916802</v>
      </c>
      <c r="S10" s="274" t="str">
        <f t="shared" si="5"/>
        <v>Chêne rouge16av</v>
      </c>
      <c r="T10" s="274">
        <f t="shared" si="6"/>
        <v>245.02818774263429</v>
      </c>
    </row>
    <row r="11" spans="1:20" x14ac:dyDescent="0.35">
      <c r="A11" s="268" t="str">
        <f>+LBC!$B$90</f>
        <v>Chêne rouge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0.24798391232399139</v>
      </c>
      <c r="J11" s="268">
        <f>+VLOOKUP('Autre source1'!$A$8,'Coef Feuillus divers'!$G$2:$AA$228,10,FALSE)</f>
        <v>0.51112289425019497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-1.6647869170515099E-3</v>
      </c>
      <c r="M11" s="274">
        <f t="shared" si="0"/>
        <v>148.79034739439484</v>
      </c>
      <c r="N11" s="274">
        <f t="shared" si="1"/>
        <v>49.596782464798281</v>
      </c>
      <c r="O11" s="277">
        <f>+VLOOKUP(A11,'Coef Feuillus divers'!$G$2:$AA$228,21,FALSE)</f>
        <v>0.56000000000000005</v>
      </c>
      <c r="P11" s="274">
        <f t="shared" si="2"/>
        <v>83.322594540861118</v>
      </c>
      <c r="Q11" s="274">
        <f t="shared" si="3"/>
        <v>22.947641764199663</v>
      </c>
      <c r="R11" s="274">
        <f t="shared" si="4"/>
        <v>106.27023630506078</v>
      </c>
      <c r="S11" s="274" t="str">
        <f t="shared" si="5"/>
        <v>Chêne rouge16ap</v>
      </c>
      <c r="T11" s="274">
        <f t="shared" si="6"/>
        <v>185.08732823131422</v>
      </c>
    </row>
    <row r="12" spans="1:20" x14ac:dyDescent="0.35">
      <c r="A12" s="268" t="str">
        <f>+LBC!$B$90</f>
        <v>Chêne rouge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0.43701120124132203</v>
      </c>
      <c r="J12" s="268">
        <f>+VLOOKUP('Autre source1'!$A$8,'Coef Feuillus divers'!$G$2:$AA$228,10,FALSE)</f>
        <v>0.51112289425019497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-1.6647869170515099E-3</v>
      </c>
      <c r="M12" s="274">
        <f t="shared" si="0"/>
        <v>262.20672074479324</v>
      </c>
      <c r="N12" s="274">
        <f t="shared" si="1"/>
        <v>0</v>
      </c>
      <c r="O12" s="277">
        <f>+VLOOKUP(A12,'Coef Feuillus divers'!$G$2:$AA$228,21,FALSE)</f>
        <v>0.56000000000000005</v>
      </c>
      <c r="P12" s="274">
        <f t="shared" si="2"/>
        <v>146.83576361708424</v>
      </c>
      <c r="Q12" s="274">
        <f t="shared" si="3"/>
        <v>37.858611703078388</v>
      </c>
      <c r="R12" s="274">
        <f t="shared" si="4"/>
        <v>184.69437532016264</v>
      </c>
      <c r="S12" s="274" t="str">
        <f t="shared" si="5"/>
        <v>Chêne rouge20av</v>
      </c>
      <c r="T12" s="274">
        <f t="shared" si="6"/>
        <v>321.67603701594993</v>
      </c>
    </row>
    <row r="13" spans="1:20" x14ac:dyDescent="0.35">
      <c r="A13" s="268" t="str">
        <f>+LBC!$B$90</f>
        <v>Chêne rouge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0.43701120124132203</v>
      </c>
      <c r="J13" s="268">
        <f>+VLOOKUP('Autre source1'!$A$8,'Coef Feuillus divers'!$G$2:$AA$228,10,FALSE)</f>
        <v>0.51112289425019497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-1.6647869170515099E-3</v>
      </c>
      <c r="M13" s="274">
        <f t="shared" si="0"/>
        <v>174.80448049652881</v>
      </c>
      <c r="N13" s="274">
        <f t="shared" si="1"/>
        <v>87.402240248264405</v>
      </c>
      <c r="O13" s="277">
        <f>+VLOOKUP(A13,'Coef Feuillus divers'!$G$2:$AA$228,21,FALSE)</f>
        <v>0.56000000000000005</v>
      </c>
      <c r="P13" s="274">
        <f t="shared" si="2"/>
        <v>97.890509078056141</v>
      </c>
      <c r="Q13" s="274">
        <f t="shared" si="3"/>
        <v>26.458818525752491</v>
      </c>
      <c r="R13" s="274">
        <f t="shared" si="4"/>
        <v>124.34932760380863</v>
      </c>
      <c r="S13" s="274" t="str">
        <f t="shared" si="5"/>
        <v>Chêne rouge20ap</v>
      </c>
      <c r="T13" s="274">
        <f t="shared" si="6"/>
        <v>216.57507890996669</v>
      </c>
    </row>
    <row r="14" spans="1:20" x14ac:dyDescent="0.35">
      <c r="A14" s="268" t="str">
        <f>+LBC!$B$90</f>
        <v>Chêne rouge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0.70070560337420063</v>
      </c>
      <c r="J14" s="268">
        <f>+VLOOKUP('Autre source1'!$A$8,'Coef Feuillus divers'!$G$2:$AA$228,10,FALSE)</f>
        <v>0.51112289425019497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-1.6647869170515099E-3</v>
      </c>
      <c r="M14" s="274">
        <f t="shared" si="0"/>
        <v>280.28224134968025</v>
      </c>
      <c r="N14" s="274">
        <f t="shared" si="1"/>
        <v>0</v>
      </c>
      <c r="O14" s="277">
        <f>+VLOOKUP(A14,'Coef Feuillus divers'!$G$2:$AA$228,21,FALSE)</f>
        <v>0.56000000000000005</v>
      </c>
      <c r="P14" s="274">
        <f t="shared" si="2"/>
        <v>156.95805515582094</v>
      </c>
      <c r="Q14" s="274">
        <f t="shared" si="3"/>
        <v>40.155631634030499</v>
      </c>
      <c r="R14" s="274">
        <f t="shared" si="4"/>
        <v>197.11368678985144</v>
      </c>
      <c r="S14" s="274" t="str">
        <f t="shared" si="5"/>
        <v>Chêne rouge25av</v>
      </c>
      <c r="T14" s="274">
        <f t="shared" si="6"/>
        <v>343.30633782565792</v>
      </c>
    </row>
    <row r="15" spans="1:20" x14ac:dyDescent="0.35">
      <c r="A15" s="268" t="str">
        <f>+LBC!$B$90</f>
        <v>Chêne rouge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0.70070560337420063</v>
      </c>
      <c r="J15" s="268">
        <f>+VLOOKUP('Autre source1'!$A$8,'Coef Feuillus divers'!$G$2:$AA$228,10,FALSE)</f>
        <v>0.51112289425019497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-1.6647869170515099E-3</v>
      </c>
      <c r="M15" s="274">
        <f t="shared" si="0"/>
        <v>196.19756894477618</v>
      </c>
      <c r="N15" s="274">
        <f t="shared" si="1"/>
        <v>84.084672404904069</v>
      </c>
      <c r="O15" s="277">
        <f>+VLOOKUP(A15,'Coef Feuillus divers'!$G$2:$AA$228,21,FALSE)</f>
        <v>0.56000000000000005</v>
      </c>
      <c r="P15" s="274">
        <f t="shared" si="2"/>
        <v>109.87063860907467</v>
      </c>
      <c r="Q15" s="274">
        <f t="shared" si="3"/>
        <v>29.300503932889828</v>
      </c>
      <c r="R15" s="274">
        <f t="shared" si="4"/>
        <v>139.17114254196451</v>
      </c>
      <c r="S15" s="274" t="str">
        <f t="shared" si="5"/>
        <v>Chêne rouge25ap</v>
      </c>
      <c r="T15" s="274">
        <f t="shared" si="6"/>
        <v>242.38973992725485</v>
      </c>
    </row>
    <row r="16" spans="1:20" x14ac:dyDescent="0.35">
      <c r="A16" s="268" t="str">
        <f>+LBC!$B$90</f>
        <v>Chêne rouge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0.76121769637755576</v>
      </c>
      <c r="J16" s="268">
        <f>+VLOOKUP('Autre source1'!$A$8,'Coef Feuillus divers'!$G$2:$AA$228,10,FALSE)</f>
        <v>0.51112289425019497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-1.6647869170515099E-3</v>
      </c>
      <c r="M16" s="274">
        <f t="shared" si="0"/>
        <v>213.14095498571561</v>
      </c>
      <c r="N16" s="274">
        <f t="shared" si="1"/>
        <v>0</v>
      </c>
      <c r="O16" s="277">
        <f>+VLOOKUP(A16,'Coef Feuillus divers'!$G$2:$AA$228,21,FALSE)</f>
        <v>0.56000000000000005</v>
      </c>
      <c r="P16" s="274">
        <f t="shared" si="2"/>
        <v>119.35893479200075</v>
      </c>
      <c r="Q16" s="274">
        <f t="shared" si="3"/>
        <v>31.525434781551919</v>
      </c>
      <c r="R16" s="274">
        <f t="shared" si="4"/>
        <v>150.88436957355268</v>
      </c>
      <c r="S16" s="274" t="str">
        <f t="shared" si="5"/>
        <v>Chêne rouge30av</v>
      </c>
      <c r="T16" s="274">
        <f t="shared" si="6"/>
        <v>262.7902770072709</v>
      </c>
    </row>
    <row r="17" spans="1:20" x14ac:dyDescent="0.35">
      <c r="A17" s="268" t="str">
        <f>+LBC!$B$90</f>
        <v>Chêne rouge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0.76121769637755576</v>
      </c>
      <c r="J17" s="268">
        <f>+VLOOKUP('Autre source1'!$A$8,'Coef Feuillus divers'!$G$2:$AA$228,10,FALSE)</f>
        <v>0.51112289425019497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-1.6647869170515099E-3</v>
      </c>
      <c r="M17" s="274">
        <f t="shared" si="0"/>
        <v>152.24353927551115</v>
      </c>
      <c r="N17" s="274">
        <f t="shared" si="1"/>
        <v>60.897415710204463</v>
      </c>
      <c r="O17" s="277">
        <f>+VLOOKUP(A17,'Coef Feuillus divers'!$G$2:$AA$228,21,FALSE)</f>
        <v>0.56000000000000005</v>
      </c>
      <c r="P17" s="274">
        <f t="shared" si="2"/>
        <v>85.256381994286258</v>
      </c>
      <c r="Q17" s="274">
        <f t="shared" si="3"/>
        <v>23.4175983307439</v>
      </c>
      <c r="R17" s="274">
        <f t="shared" si="4"/>
        <v>108.67398032503016</v>
      </c>
      <c r="S17" s="274" t="str">
        <f t="shared" si="5"/>
        <v>Chêne rouge30ap</v>
      </c>
      <c r="T17" s="274">
        <f t="shared" si="6"/>
        <v>189.27384906609419</v>
      </c>
    </row>
    <row r="18" spans="1:20" x14ac:dyDescent="0.35">
      <c r="A18" s="268" t="str">
        <f>+LBC!$B$90</f>
        <v>Chêne rouge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1.1346520674185039</v>
      </c>
      <c r="J18" s="268">
        <f>+VLOOKUP('Autre source1'!$A$8,'Coef Feuillus divers'!$G$2:$AA$228,10,FALSE)</f>
        <v>0.51112289425019497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-1.6647869170515099E-3</v>
      </c>
      <c r="M18" s="274">
        <f t="shared" si="0"/>
        <v>226.93041348370079</v>
      </c>
      <c r="N18" s="274">
        <f t="shared" si="1"/>
        <v>0</v>
      </c>
      <c r="O18" s="277">
        <f>+VLOOKUP(A18,'Coef Feuillus divers'!$G$2:$AA$228,21,FALSE)</f>
        <v>0.56000000000000005</v>
      </c>
      <c r="P18" s="274">
        <f t="shared" si="2"/>
        <v>127.08103155087245</v>
      </c>
      <c r="Q18" s="274">
        <f t="shared" si="3"/>
        <v>33.320982552515616</v>
      </c>
      <c r="R18" s="274">
        <f t="shared" si="4"/>
        <v>160.40201410338807</v>
      </c>
      <c r="S18" s="274" t="str">
        <f t="shared" si="5"/>
        <v>Chêne rouge36av</v>
      </c>
      <c r="T18" s="274">
        <f t="shared" si="6"/>
        <v>279.36684123006756</v>
      </c>
    </row>
    <row r="19" spans="1:20" x14ac:dyDescent="0.35">
      <c r="A19" s="268" t="str">
        <f>+LBC!$B$90</f>
        <v>Chêne rouge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1.1346520674185039</v>
      </c>
      <c r="J19" s="268">
        <f>+VLOOKUP('Autre source1'!$A$8,'Coef Feuillus divers'!$G$2:$AA$228,10,FALSE)</f>
        <v>0.51112289425019497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-1.6647869170515099E-3</v>
      </c>
      <c r="M19" s="274">
        <f t="shared" si="0"/>
        <v>158.85128943859056</v>
      </c>
      <c r="N19" s="274">
        <f t="shared" si="1"/>
        <v>68.079124045110234</v>
      </c>
      <c r="O19" s="277">
        <f>+VLOOKUP(A19,'Coef Feuillus divers'!$G$2:$AA$228,21,FALSE)</f>
        <v>0.56000000000000005</v>
      </c>
      <c r="P19" s="274">
        <f t="shared" si="2"/>
        <v>88.956722085610721</v>
      </c>
      <c r="Q19" s="274">
        <f t="shared" si="3"/>
        <v>24.313440994421789</v>
      </c>
      <c r="R19" s="274">
        <f t="shared" si="4"/>
        <v>113.27016308003252</v>
      </c>
      <c r="S19" s="274" t="str">
        <f t="shared" si="5"/>
        <v>Chêne rouge36ap</v>
      </c>
      <c r="T19" s="274">
        <f t="shared" si="6"/>
        <v>197.27886736438995</v>
      </c>
    </row>
    <row r="20" spans="1:20" x14ac:dyDescent="0.35">
      <c r="A20" s="268" t="str">
        <f>+LBC!$B$90</f>
        <v>Chêne rouge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1.6102826317069254</v>
      </c>
      <c r="J20" s="268">
        <f>+VLOOKUP('Autre source1'!$A$8,'Coef Feuillus divers'!$G$2:$AA$228,10,FALSE)</f>
        <v>0.51112289425019497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-1.6647869170515099E-3</v>
      </c>
      <c r="M20" s="274">
        <f t="shared" si="0"/>
        <v>225.43956843896956</v>
      </c>
      <c r="N20" s="274">
        <f t="shared" si="1"/>
        <v>0</v>
      </c>
      <c r="O20" s="277">
        <f>+VLOOKUP(A20,'Coef Feuillus divers'!$G$2:$AA$228,21,FALSE)</f>
        <v>0.56000000000000005</v>
      </c>
      <c r="P20" s="274">
        <f t="shared" si="2"/>
        <v>126.24615832582296</v>
      </c>
      <c r="Q20" s="274">
        <f t="shared" si="3"/>
        <v>33.127483101718255</v>
      </c>
      <c r="R20" s="274">
        <f t="shared" si="4"/>
        <v>159.3736414275412</v>
      </c>
      <c r="S20" s="274" t="str">
        <f t="shared" si="5"/>
        <v>Chêne rouge43av</v>
      </c>
      <c r="T20" s="274">
        <f t="shared" si="6"/>
        <v>277.57575881963425</v>
      </c>
    </row>
    <row r="21" spans="1:20" x14ac:dyDescent="0.35">
      <c r="A21" s="268" t="str">
        <f>+LBC!$B$90</f>
        <v>Chêne rouge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1.6102826317069254</v>
      </c>
      <c r="J21" s="268">
        <f>+VLOOKUP('Autre source1'!$A$8,'Coef Feuillus divers'!$G$2:$AA$228,10,FALSE)</f>
        <v>0.51112289425019497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-1.6647869170515099E-3</v>
      </c>
      <c r="M21" s="274">
        <f t="shared" si="0"/>
        <v>144.9254368536233</v>
      </c>
      <c r="N21" s="274">
        <f t="shared" si="1"/>
        <v>80.514131585346277</v>
      </c>
      <c r="O21" s="277">
        <f>+VLOOKUP(A21,'Coef Feuillus divers'!$G$2:$AA$228,21,FALSE)</f>
        <v>0.56000000000000005</v>
      </c>
      <c r="P21" s="274">
        <f t="shared" si="2"/>
        <v>81.158244638029061</v>
      </c>
      <c r="Q21" s="274">
        <f t="shared" si="3"/>
        <v>22.420143611779856</v>
      </c>
      <c r="R21" s="274">
        <f t="shared" si="4"/>
        <v>103.57838824980891</v>
      </c>
      <c r="S21" s="274" t="str">
        <f t="shared" si="5"/>
        <v>Chêne rouge43ap</v>
      </c>
      <c r="T21" s="274">
        <f t="shared" si="6"/>
        <v>180.39902620175053</v>
      </c>
    </row>
    <row r="22" spans="1:20" x14ac:dyDescent="0.35">
      <c r="A22" s="268" t="str">
        <f>+LBC!$B$90</f>
        <v>Chêne rouge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2.1999814546133316</v>
      </c>
      <c r="J22" s="268">
        <f>+VLOOKUP('Autre source1'!$A$8,'Coef Feuillus divers'!$G$2:$AA$228,10,FALSE)</f>
        <v>0.51112289425019497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-1.6647869170515099E-3</v>
      </c>
      <c r="M22" s="274">
        <f t="shared" si="0"/>
        <v>197.99833091519986</v>
      </c>
      <c r="N22" s="274">
        <f t="shared" si="1"/>
        <v>0</v>
      </c>
      <c r="O22" s="277">
        <f>+VLOOKUP(A22,'Coef Feuillus divers'!$G$2:$AA$228,21,FALSE)</f>
        <v>0.56000000000000005</v>
      </c>
      <c r="P22" s="274">
        <f t="shared" si="2"/>
        <v>110.87906531251193</v>
      </c>
      <c r="Q22" s="274">
        <f t="shared" si="3"/>
        <v>29.538003171761499</v>
      </c>
      <c r="R22" s="274">
        <f t="shared" si="4"/>
        <v>140.41706848427341</v>
      </c>
      <c r="S22" s="274" t="str">
        <f t="shared" si="5"/>
        <v>Chêne rouge50av</v>
      </c>
      <c r="T22" s="274">
        <f t="shared" si="6"/>
        <v>244.55972761010955</v>
      </c>
    </row>
    <row r="23" spans="1:20" x14ac:dyDescent="0.35">
      <c r="A23" s="268" t="str">
        <f>+LBC!$B$90</f>
        <v>Chêne rouge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2.1999814546133316</v>
      </c>
      <c r="J23" s="268">
        <f>+VLOOKUP('Autre source1'!$A$8,'Coef Feuillus divers'!$G$2:$AA$228,10,FALSE)</f>
        <v>0.51112289425019497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-1.6647869170515099E-3</v>
      </c>
      <c r="M23" s="274">
        <f t="shared" si="0"/>
        <v>131.99888727679991</v>
      </c>
      <c r="N23" s="274">
        <f t="shared" si="1"/>
        <v>65.999443638399953</v>
      </c>
      <c r="O23" s="277">
        <f>+VLOOKUP(A23,'Coef Feuillus divers'!$G$2:$AA$228,21,FALSE)</f>
        <v>0.56000000000000005</v>
      </c>
      <c r="P23" s="274">
        <f t="shared" si="2"/>
        <v>73.919376875007956</v>
      </c>
      <c r="Q23" s="274">
        <f t="shared" si="3"/>
        <v>20.643669442088658</v>
      </c>
      <c r="R23" s="274">
        <f t="shared" si="4"/>
        <v>94.563046317096621</v>
      </c>
      <c r="S23" s="274" t="str">
        <f t="shared" si="5"/>
        <v>Chêne rouge50ap</v>
      </c>
      <c r="T23" s="274">
        <f t="shared" si="6"/>
        <v>164.6973056689433</v>
      </c>
    </row>
    <row r="24" spans="1:20" x14ac:dyDescent="0.35">
      <c r="A24" s="268" t="str">
        <f>+LBC!$B$90</f>
        <v>Chêne rouge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2.9156048272509518</v>
      </c>
      <c r="J24" s="268">
        <f>+VLOOKUP('Autre source1'!$A$8,'Coef Feuillus divers'!$G$2:$AA$228,10,FALSE)</f>
        <v>0.51112289425019497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-1.6647869170515099E-3</v>
      </c>
      <c r="M24" s="274">
        <f t="shared" si="0"/>
        <v>174.93628963505711</v>
      </c>
      <c r="N24" s="274">
        <f t="shared" si="1"/>
        <v>0</v>
      </c>
      <c r="O24" s="277">
        <f>+VLOOKUP(A24,'Coef Feuillus divers'!$G$2:$AA$228,21,FALSE)</f>
        <v>0.56000000000000005</v>
      </c>
      <c r="P24" s="274">
        <f t="shared" si="2"/>
        <v>97.964322195631993</v>
      </c>
      <c r="Q24" s="274">
        <f t="shared" si="3"/>
        <v>26.476446404812037</v>
      </c>
      <c r="R24" s="274">
        <f t="shared" si="4"/>
        <v>124.44076860044403</v>
      </c>
      <c r="S24" s="274" t="str">
        <f t="shared" si="5"/>
        <v>Chêne rouge60av</v>
      </c>
      <c r="T24" s="274">
        <f t="shared" si="6"/>
        <v>216.73433864577336</v>
      </c>
    </row>
    <row r="25" spans="1:20" x14ac:dyDescent="0.35">
      <c r="A25" s="268" t="str">
        <f>+LBC!$B$90</f>
        <v>Chêne rouge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2.9156048272509518</v>
      </c>
      <c r="J25" s="268">
        <f>+VLOOKUP('Autre source1'!$A$8,'Coef Feuillus divers'!$G$2:$AA$228,10,FALSE)</f>
        <v>0.51112289425019497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-1.6647869170515099E-3</v>
      </c>
      <c r="M25" s="274">
        <f t="shared" si="0"/>
        <v>0</v>
      </c>
      <c r="N25" s="274">
        <f t="shared" si="1"/>
        <v>174.93628963505711</v>
      </c>
      <c r="O25" s="277">
        <f>+VLOOKUP(A25,'Coef Feuillus divers'!$G$2:$AA$228,21,FALSE)</f>
        <v>0.56000000000000005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Chêne rouge60ap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1640625" defaultRowHeight="14.5" x14ac:dyDescent="0.35"/>
  <cols>
    <col min="1" max="1" width="10.81640625" style="266"/>
    <col min="2" max="14" width="10.81640625" style="264"/>
    <col min="15" max="15" width="10.81640625" style="275"/>
    <col min="16" max="26" width="10.81640625" style="264"/>
    <col min="27" max="29" width="10.81640625" style="265"/>
    <col min="30" max="30" width="10.81640625" style="264"/>
    <col min="31" max="31" width="10.81640625" style="265"/>
    <col min="32" max="33" width="10.81640625" style="264"/>
    <col min="34" max="16384" width="10.81640625" style="266"/>
  </cols>
  <sheetData>
    <row r="3" spans="1:20" x14ac:dyDescent="0.35">
      <c r="J3" s="264" t="s">
        <v>1399</v>
      </c>
      <c r="K3">
        <v>3.14159265358979</v>
      </c>
    </row>
    <row r="7" spans="1:20" ht="46" x14ac:dyDescent="0.3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35">
      <c r="A8" s="268" t="str">
        <f>+LBC!$B$93</f>
        <v>Sapin de Turquie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0.11994259624540761</v>
      </c>
      <c r="J8" s="268">
        <f>+VLOOKUP('Autres sources2'!$A$8,'Coef Feuillus divers'!$G$2:$AA$228,10,FALSE)</f>
        <v>0.35638887800000002</v>
      </c>
      <c r="K8" s="268">
        <f>+VLOOKUP('Autres sources2'!$A$8,'Coef Feuillus divers'!$G$2:$AA$228,11,FALSE)</f>
        <v>1.7559231923802501</v>
      </c>
      <c r="L8" s="268">
        <f>+VLOOKUP('Autres sources2'!$A$8,'Coef Feuillus divers'!$G$2:$AA$228,12,FALSE)</f>
        <v>1.73453652052958E-3</v>
      </c>
      <c r="M8" s="274">
        <f>+I8*C8</f>
        <v>131.93685586994837</v>
      </c>
      <c r="N8" s="274">
        <f>+IF(D8="av",0,E8*I8)</f>
        <v>0</v>
      </c>
      <c r="O8" s="277">
        <f>+VLOOKUP(A8,'Coef Feuillus divers'!$G$2:$AA$228,21,FALSE)</f>
        <v>0.36000000000000004</v>
      </c>
      <c r="P8" s="274">
        <f>+M8*O8</f>
        <v>47.49726811318142</v>
      </c>
      <c r="Q8" s="274">
        <f>EXP(-1.0587+0.8836*LN(P8)+0.284)</f>
        <v>13.965499299161845</v>
      </c>
      <c r="R8" s="274">
        <f>+Q8+P8</f>
        <v>61.462767412343268</v>
      </c>
      <c r="S8" s="274" t="str">
        <f>+_xlfn.CONCAT(A8,B8,D8)</f>
        <v>Sapin de Turquie12av</v>
      </c>
      <c r="T8" s="274">
        <f>+R8*0.475*44/12</f>
        <v>107.04765324316452</v>
      </c>
    </row>
    <row r="9" spans="1:20" x14ac:dyDescent="0.35">
      <c r="A9" s="268" t="str">
        <f>+LBC!$B$93</f>
        <v>Sapin de Turquie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0.11994259624540761</v>
      </c>
      <c r="J9" s="268">
        <f>+VLOOKUP('Autres sources2'!$A$8,'Coef Feuillus divers'!$G$2:$AA$228,10,FALSE)</f>
        <v>0.35638887800000002</v>
      </c>
      <c r="K9" s="268">
        <f>+VLOOKUP('Autres sources2'!$A$8,'Coef Feuillus divers'!$G$2:$AA$228,11,FALSE)</f>
        <v>1.7559231923802501</v>
      </c>
      <c r="L9" s="268">
        <f>+VLOOKUP('Autres sources2'!$A$8,'Coef Feuillus divers'!$G$2:$AA$228,12,FALSE)</f>
        <v>1.73453652052958E-3</v>
      </c>
      <c r="M9" s="274">
        <f t="shared" ref="M9:M25" si="0">+I9*C9</f>
        <v>95.954076996326094</v>
      </c>
      <c r="N9" s="274">
        <f t="shared" ref="N9:N25" si="1">+IF(D9="av",0,E9*I9)</f>
        <v>35.98277887362228</v>
      </c>
      <c r="O9" s="277">
        <f>+VLOOKUP(A9,'Coef Feuillus divers'!$G$2:$AA$228,21,FALSE)</f>
        <v>0.36000000000000004</v>
      </c>
      <c r="P9" s="274">
        <f t="shared" ref="P9:P25" si="2">+M9*O9</f>
        <v>34.543467718677398</v>
      </c>
      <c r="Q9" s="274">
        <f t="shared" ref="Q9:Q25" si="3">EXP(-1.0587+0.8836*LN(P9)+0.284)</f>
        <v>10.540281342054648</v>
      </c>
      <c r="R9" s="274">
        <f t="shared" ref="R9:R25" si="4">+Q9+P9</f>
        <v>45.083749060732046</v>
      </c>
      <c r="S9" s="274" t="str">
        <f t="shared" ref="S9:S25" si="5">+_xlfn.CONCAT(A9,B9,D9)</f>
        <v>Sapin de Turquie12ap</v>
      </c>
      <c r="T9" s="274">
        <f t="shared" ref="T9:T25" si="6">+R9*0.475*44/12</f>
        <v>78.520862947441643</v>
      </c>
    </row>
    <row r="10" spans="1:20" x14ac:dyDescent="0.35">
      <c r="A10" s="268" t="str">
        <f>+LBC!$B$93</f>
        <v>Sapin de Turquie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0.23969059174751381</v>
      </c>
      <c r="J10" s="268">
        <f>+VLOOKUP('Autres sources2'!$A$8,'Coef Feuillus divers'!$G$2:$AA$228,10,FALSE)</f>
        <v>0.35638887800000002</v>
      </c>
      <c r="K10" s="268">
        <f>+VLOOKUP('Autres sources2'!$A$8,'Coef Feuillus divers'!$G$2:$AA$228,11,FALSE)</f>
        <v>1.7559231923802501</v>
      </c>
      <c r="L10" s="268">
        <f>+VLOOKUP('Autres sources2'!$A$8,'Coef Feuillus divers'!$G$2:$AA$228,12,FALSE)</f>
        <v>1.73453652052958E-3</v>
      </c>
      <c r="M10" s="274">
        <f t="shared" si="0"/>
        <v>191.75247339801103</v>
      </c>
      <c r="N10" s="274">
        <f t="shared" si="1"/>
        <v>0</v>
      </c>
      <c r="O10" s="277">
        <f>+VLOOKUP(A10,'Coef Feuillus divers'!$G$2:$AA$228,21,FALSE)</f>
        <v>0.36000000000000004</v>
      </c>
      <c r="P10" s="274">
        <f t="shared" si="2"/>
        <v>69.030890423283978</v>
      </c>
      <c r="Q10" s="274">
        <f t="shared" si="3"/>
        <v>19.432598587385279</v>
      </c>
      <c r="R10" s="274">
        <f t="shared" si="4"/>
        <v>88.463489010669264</v>
      </c>
      <c r="S10" s="274" t="str">
        <f t="shared" si="5"/>
        <v>Sapin de Turquie16av</v>
      </c>
      <c r="T10" s="274">
        <f t="shared" si="6"/>
        <v>154.07391002691563</v>
      </c>
    </row>
    <row r="11" spans="1:20" x14ac:dyDescent="0.35">
      <c r="A11" s="268" t="str">
        <f>+LBC!$B$93</f>
        <v>Sapin de Turquie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0.23969059174751381</v>
      </c>
      <c r="J11" s="268">
        <f>+VLOOKUP('Autres sources2'!$A$8,'Coef Feuillus divers'!$G$2:$AA$228,10,FALSE)</f>
        <v>0.35638887800000002</v>
      </c>
      <c r="K11" s="268">
        <f>+VLOOKUP('Autres sources2'!$A$8,'Coef Feuillus divers'!$G$2:$AA$228,11,FALSE)</f>
        <v>1.7559231923802501</v>
      </c>
      <c r="L11" s="268">
        <f>+VLOOKUP('Autres sources2'!$A$8,'Coef Feuillus divers'!$G$2:$AA$228,12,FALSE)</f>
        <v>1.73453652052958E-3</v>
      </c>
      <c r="M11" s="274">
        <f t="shared" si="0"/>
        <v>143.81435504850828</v>
      </c>
      <c r="N11" s="274">
        <f t="shared" si="1"/>
        <v>47.938118349502759</v>
      </c>
      <c r="O11" s="277">
        <f>+VLOOKUP(A11,'Coef Feuillus divers'!$G$2:$AA$228,21,FALSE)</f>
        <v>0.36000000000000004</v>
      </c>
      <c r="P11" s="274">
        <f t="shared" si="2"/>
        <v>51.773167817462983</v>
      </c>
      <c r="Q11" s="274">
        <f t="shared" si="3"/>
        <v>15.070755079827771</v>
      </c>
      <c r="R11" s="274">
        <f t="shared" si="4"/>
        <v>66.843922897290753</v>
      </c>
      <c r="S11" s="274" t="str">
        <f t="shared" si="5"/>
        <v>Sapin de Turquie16ap</v>
      </c>
      <c r="T11" s="274">
        <f t="shared" si="6"/>
        <v>116.41983237944805</v>
      </c>
    </row>
    <row r="12" spans="1:20" x14ac:dyDescent="0.35">
      <c r="A12" s="268" t="str">
        <f>+LBC!$B$93</f>
        <v>Sapin de Turquie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0.41627245907058796</v>
      </c>
      <c r="J12" s="268">
        <f>+VLOOKUP('Autres sources2'!$A$8,'Coef Feuillus divers'!$G$2:$AA$228,10,FALSE)</f>
        <v>0.35638887800000002</v>
      </c>
      <c r="K12" s="268">
        <f>+VLOOKUP('Autres sources2'!$A$8,'Coef Feuillus divers'!$G$2:$AA$228,11,FALSE)</f>
        <v>1.7559231923802501</v>
      </c>
      <c r="L12" s="268">
        <f>+VLOOKUP('Autres sources2'!$A$8,'Coef Feuillus divers'!$G$2:$AA$228,12,FALSE)</f>
        <v>1.73453652052958E-3</v>
      </c>
      <c r="M12" s="274">
        <f t="shared" si="0"/>
        <v>249.76347544235279</v>
      </c>
      <c r="N12" s="274">
        <f t="shared" si="1"/>
        <v>0</v>
      </c>
      <c r="O12" s="277">
        <f>+VLOOKUP(A12,'Coef Feuillus divers'!$G$2:$AA$228,21,FALSE)</f>
        <v>0.36000000000000004</v>
      </c>
      <c r="P12" s="274">
        <f t="shared" si="2"/>
        <v>89.914851159247007</v>
      </c>
      <c r="Q12" s="274">
        <f t="shared" si="3"/>
        <v>24.544688012737421</v>
      </c>
      <c r="R12" s="274">
        <f t="shared" si="4"/>
        <v>114.45953917198443</v>
      </c>
      <c r="S12" s="274" t="str">
        <f t="shared" si="5"/>
        <v>Sapin de Turquie20av</v>
      </c>
      <c r="T12" s="274">
        <f t="shared" si="6"/>
        <v>199.35036405787287</v>
      </c>
    </row>
    <row r="13" spans="1:20" x14ac:dyDescent="0.35">
      <c r="A13" s="268" t="str">
        <f>+LBC!$B$93</f>
        <v>Sapin de Turquie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0.41627245907058796</v>
      </c>
      <c r="J13" s="268">
        <f>+VLOOKUP('Autres sources2'!$A$8,'Coef Feuillus divers'!$G$2:$AA$228,10,FALSE)</f>
        <v>0.35638887800000002</v>
      </c>
      <c r="K13" s="268">
        <f>+VLOOKUP('Autres sources2'!$A$8,'Coef Feuillus divers'!$G$2:$AA$228,11,FALSE)</f>
        <v>1.7559231923802501</v>
      </c>
      <c r="L13" s="268">
        <f>+VLOOKUP('Autres sources2'!$A$8,'Coef Feuillus divers'!$G$2:$AA$228,12,FALSE)</f>
        <v>1.73453652052958E-3</v>
      </c>
      <c r="M13" s="274">
        <f t="shared" si="0"/>
        <v>166.50898362823517</v>
      </c>
      <c r="N13" s="274">
        <f t="shared" si="1"/>
        <v>83.254491814117586</v>
      </c>
      <c r="O13" s="277">
        <f>+VLOOKUP(A13,'Coef Feuillus divers'!$G$2:$AA$228,21,FALSE)</f>
        <v>0.36000000000000004</v>
      </c>
      <c r="P13" s="274">
        <f t="shared" si="2"/>
        <v>59.943234106164667</v>
      </c>
      <c r="Q13" s="274">
        <f t="shared" si="3"/>
        <v>17.153916022954039</v>
      </c>
      <c r="R13" s="274">
        <f t="shared" si="4"/>
        <v>77.097150129118702</v>
      </c>
      <c r="S13" s="274" t="str">
        <f t="shared" si="5"/>
        <v>Sapin de Turquie20ap</v>
      </c>
      <c r="T13" s="274">
        <f t="shared" si="6"/>
        <v>134.27753647488171</v>
      </c>
    </row>
    <row r="14" spans="1:20" x14ac:dyDescent="0.35">
      <c r="A14" s="268" t="str">
        <f>+LBC!$B$93</f>
        <v>Sapin de Turquie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0.65971404857759319</v>
      </c>
      <c r="J14" s="268">
        <f>+VLOOKUP('Autres sources2'!$A$8,'Coef Feuillus divers'!$G$2:$AA$228,10,FALSE)</f>
        <v>0.35638887800000002</v>
      </c>
      <c r="K14" s="268">
        <f>+VLOOKUP('Autres sources2'!$A$8,'Coef Feuillus divers'!$G$2:$AA$228,11,FALSE)</f>
        <v>1.7559231923802501</v>
      </c>
      <c r="L14" s="268">
        <f>+VLOOKUP('Autres sources2'!$A$8,'Coef Feuillus divers'!$G$2:$AA$228,12,FALSE)</f>
        <v>1.73453652052958E-3</v>
      </c>
      <c r="M14" s="274">
        <f t="shared" si="0"/>
        <v>263.8856194310373</v>
      </c>
      <c r="N14" s="274">
        <f t="shared" si="1"/>
        <v>0</v>
      </c>
      <c r="O14" s="277">
        <f>+VLOOKUP(A14,'Coef Feuillus divers'!$G$2:$AA$228,21,FALSE)</f>
        <v>0.36000000000000004</v>
      </c>
      <c r="P14" s="274">
        <f t="shared" si="2"/>
        <v>94.998822995173441</v>
      </c>
      <c r="Q14" s="274">
        <f t="shared" si="3"/>
        <v>25.767001816944202</v>
      </c>
      <c r="R14" s="274">
        <f t="shared" si="4"/>
        <v>120.76582481211764</v>
      </c>
      <c r="S14" s="274" t="str">
        <f t="shared" si="5"/>
        <v>Sapin de Turquie25av</v>
      </c>
      <c r="T14" s="274">
        <f t="shared" si="6"/>
        <v>210.33381154777155</v>
      </c>
    </row>
    <row r="15" spans="1:20" x14ac:dyDescent="0.35">
      <c r="A15" s="268" t="str">
        <f>+LBC!$B$93</f>
        <v>Sapin de Turquie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0.65971404857759319</v>
      </c>
      <c r="J15" s="268">
        <f>+VLOOKUP('Autres sources2'!$A$8,'Coef Feuillus divers'!$G$2:$AA$228,10,FALSE)</f>
        <v>0.35638887800000002</v>
      </c>
      <c r="K15" s="268">
        <f>+VLOOKUP('Autres sources2'!$A$8,'Coef Feuillus divers'!$G$2:$AA$228,11,FALSE)</f>
        <v>1.7559231923802501</v>
      </c>
      <c r="L15" s="268">
        <f>+VLOOKUP('Autres sources2'!$A$8,'Coef Feuillus divers'!$G$2:$AA$228,12,FALSE)</f>
        <v>1.73453652052958E-3</v>
      </c>
      <c r="M15" s="274">
        <f t="shared" si="0"/>
        <v>184.7199336017261</v>
      </c>
      <c r="N15" s="274">
        <f t="shared" si="1"/>
        <v>79.165685829311187</v>
      </c>
      <c r="O15" s="277">
        <f>+VLOOKUP(A15,'Coef Feuillus divers'!$G$2:$AA$228,21,FALSE)</f>
        <v>0.36000000000000004</v>
      </c>
      <c r="P15" s="274">
        <f t="shared" si="2"/>
        <v>66.499176096621397</v>
      </c>
      <c r="Q15" s="274">
        <f t="shared" si="3"/>
        <v>18.801500744825262</v>
      </c>
      <c r="R15" s="274">
        <f t="shared" si="4"/>
        <v>85.300676841446659</v>
      </c>
      <c r="S15" s="274" t="str">
        <f t="shared" si="5"/>
        <v>Sapin de Turquie25ap</v>
      </c>
      <c r="T15" s="274">
        <f t="shared" si="6"/>
        <v>148.56534549885291</v>
      </c>
    </row>
    <row r="16" spans="1:20" x14ac:dyDescent="0.35">
      <c r="A16" s="268" t="str">
        <f>+LBC!$B$93</f>
        <v>Sapin de Turquie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0.71574745562035957</v>
      </c>
      <c r="J16" s="268">
        <f>+VLOOKUP('Autres sources2'!$A$8,'Coef Feuillus divers'!$G$2:$AA$228,10,FALSE)</f>
        <v>0.35638887800000002</v>
      </c>
      <c r="K16" s="268">
        <f>+VLOOKUP('Autres sources2'!$A$8,'Coef Feuillus divers'!$G$2:$AA$228,11,FALSE)</f>
        <v>1.7559231923802501</v>
      </c>
      <c r="L16" s="268">
        <f>+VLOOKUP('Autres sources2'!$A$8,'Coef Feuillus divers'!$G$2:$AA$228,12,FALSE)</f>
        <v>1.73453652052958E-3</v>
      </c>
      <c r="M16" s="274">
        <f t="shared" si="0"/>
        <v>200.40928757370068</v>
      </c>
      <c r="N16" s="274">
        <f t="shared" si="1"/>
        <v>0</v>
      </c>
      <c r="O16" s="277">
        <f>+VLOOKUP(A16,'Coef Feuillus divers'!$G$2:$AA$228,21,FALSE)</f>
        <v>0.36000000000000004</v>
      </c>
      <c r="P16" s="274">
        <f t="shared" si="2"/>
        <v>72.147343526532254</v>
      </c>
      <c r="Q16" s="274">
        <f t="shared" si="3"/>
        <v>20.205777281810715</v>
      </c>
      <c r="R16" s="274">
        <f t="shared" si="4"/>
        <v>92.353120808342965</v>
      </c>
      <c r="S16" s="274" t="str">
        <f t="shared" si="5"/>
        <v>Sapin de Turquie30av</v>
      </c>
      <c r="T16" s="274">
        <f t="shared" si="6"/>
        <v>160.84835207453065</v>
      </c>
    </row>
    <row r="17" spans="1:20" x14ac:dyDescent="0.35">
      <c r="A17" s="268" t="str">
        <f>+LBC!$B$93</f>
        <v>Sapin de Turquie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0.71574745562035957</v>
      </c>
      <c r="J17" s="268">
        <f>+VLOOKUP('Autres sources2'!$A$8,'Coef Feuillus divers'!$G$2:$AA$228,10,FALSE)</f>
        <v>0.35638887800000002</v>
      </c>
      <c r="K17" s="268">
        <f>+VLOOKUP('Autres sources2'!$A$8,'Coef Feuillus divers'!$G$2:$AA$228,11,FALSE)</f>
        <v>1.7559231923802501</v>
      </c>
      <c r="L17" s="268">
        <f>+VLOOKUP('Autres sources2'!$A$8,'Coef Feuillus divers'!$G$2:$AA$228,12,FALSE)</f>
        <v>1.73453652052958E-3</v>
      </c>
      <c r="M17" s="274">
        <f t="shared" si="0"/>
        <v>143.14949112407191</v>
      </c>
      <c r="N17" s="274">
        <f t="shared" si="1"/>
        <v>57.259796449628766</v>
      </c>
      <c r="O17" s="277">
        <f>+VLOOKUP(A17,'Coef Feuillus divers'!$G$2:$AA$228,21,FALSE)</f>
        <v>0.36000000000000004</v>
      </c>
      <c r="P17" s="274">
        <f t="shared" si="2"/>
        <v>51.533816804665896</v>
      </c>
      <c r="Q17" s="274">
        <f t="shared" si="3"/>
        <v>15.009175277823752</v>
      </c>
      <c r="R17" s="274">
        <f t="shared" si="4"/>
        <v>66.542992082489647</v>
      </c>
      <c r="S17" s="274" t="str">
        <f t="shared" si="5"/>
        <v>Sapin de Turquie30ap</v>
      </c>
      <c r="T17" s="274">
        <f t="shared" si="6"/>
        <v>115.89571121033613</v>
      </c>
    </row>
    <row r="18" spans="1:20" x14ac:dyDescent="0.35">
      <c r="A18" s="268" t="str">
        <f>+LBC!$B$93</f>
        <v>Sapin de Turquie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1.0565141176002577</v>
      </c>
      <c r="J18" s="268">
        <f>+VLOOKUP('Autres sources2'!$A$8,'Coef Feuillus divers'!$G$2:$AA$228,10,FALSE)</f>
        <v>0.35638887800000002</v>
      </c>
      <c r="K18" s="268">
        <f>+VLOOKUP('Autres sources2'!$A$8,'Coef Feuillus divers'!$G$2:$AA$228,11,FALSE)</f>
        <v>1.7559231923802501</v>
      </c>
      <c r="L18" s="268">
        <f>+VLOOKUP('Autres sources2'!$A$8,'Coef Feuillus divers'!$G$2:$AA$228,12,FALSE)</f>
        <v>1.73453652052958E-3</v>
      </c>
      <c r="M18" s="274">
        <f t="shared" si="0"/>
        <v>211.30282352005153</v>
      </c>
      <c r="N18" s="274">
        <f t="shared" si="1"/>
        <v>0</v>
      </c>
      <c r="O18" s="277">
        <f>+VLOOKUP(A18,'Coef Feuillus divers'!$G$2:$AA$228,21,FALSE)</f>
        <v>0.36000000000000004</v>
      </c>
      <c r="P18" s="274">
        <f t="shared" si="2"/>
        <v>76.06901646721856</v>
      </c>
      <c r="Q18" s="274">
        <f t="shared" si="3"/>
        <v>21.173237933529844</v>
      </c>
      <c r="R18" s="274">
        <f t="shared" si="4"/>
        <v>97.242254400748408</v>
      </c>
      <c r="S18" s="274" t="str">
        <f t="shared" si="5"/>
        <v>Sapin de Turquie36av</v>
      </c>
      <c r="T18" s="274">
        <f t="shared" si="6"/>
        <v>169.36359308130346</v>
      </c>
    </row>
    <row r="19" spans="1:20" x14ac:dyDescent="0.35">
      <c r="A19" s="268" t="str">
        <f>+LBC!$B$93</f>
        <v>Sapin de Turquie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1.0565141176002577</v>
      </c>
      <c r="J19" s="268">
        <f>+VLOOKUP('Autres sources2'!$A$8,'Coef Feuillus divers'!$G$2:$AA$228,10,FALSE)</f>
        <v>0.35638887800000002</v>
      </c>
      <c r="K19" s="268">
        <f>+VLOOKUP('Autres sources2'!$A$8,'Coef Feuillus divers'!$G$2:$AA$228,11,FALSE)</f>
        <v>1.7559231923802501</v>
      </c>
      <c r="L19" s="268">
        <f>+VLOOKUP('Autres sources2'!$A$8,'Coef Feuillus divers'!$G$2:$AA$228,12,FALSE)</f>
        <v>1.73453652052958E-3</v>
      </c>
      <c r="M19" s="274">
        <f t="shared" si="0"/>
        <v>147.91197646403609</v>
      </c>
      <c r="N19" s="274">
        <f t="shared" si="1"/>
        <v>63.39084705601546</v>
      </c>
      <c r="O19" s="277">
        <f>+VLOOKUP(A19,'Coef Feuillus divers'!$G$2:$AA$228,21,FALSE)</f>
        <v>0.36000000000000004</v>
      </c>
      <c r="P19" s="274">
        <f t="shared" si="2"/>
        <v>53.248311527052998</v>
      </c>
      <c r="Q19" s="274">
        <f t="shared" si="3"/>
        <v>15.449552555852412</v>
      </c>
      <c r="R19" s="274">
        <f t="shared" si="4"/>
        <v>68.697864082905411</v>
      </c>
      <c r="S19" s="274" t="str">
        <f t="shared" si="5"/>
        <v>Sapin de Turquie36ap</v>
      </c>
      <c r="T19" s="274">
        <f t="shared" si="6"/>
        <v>119.6487799443936</v>
      </c>
    </row>
    <row r="20" spans="1:20" x14ac:dyDescent="0.35">
      <c r="A20" s="268" t="str">
        <f>+LBC!$B$93</f>
        <v>Sapin de Turquie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1.4871397723969586</v>
      </c>
      <c r="J20" s="268">
        <f>+VLOOKUP('Autres sources2'!$A$8,'Coef Feuillus divers'!$G$2:$AA$228,10,FALSE)</f>
        <v>0.35638887800000002</v>
      </c>
      <c r="K20" s="268">
        <f>+VLOOKUP('Autres sources2'!$A$8,'Coef Feuillus divers'!$G$2:$AA$228,11,FALSE)</f>
        <v>1.7559231923802501</v>
      </c>
      <c r="L20" s="268">
        <f>+VLOOKUP('Autres sources2'!$A$8,'Coef Feuillus divers'!$G$2:$AA$228,12,FALSE)</f>
        <v>1.73453652052958E-3</v>
      </c>
      <c r="M20" s="274">
        <f t="shared" si="0"/>
        <v>208.1995681355742</v>
      </c>
      <c r="N20" s="274">
        <f t="shared" si="1"/>
        <v>0</v>
      </c>
      <c r="O20" s="277">
        <f>+VLOOKUP(A20,'Coef Feuillus divers'!$G$2:$AA$228,21,FALSE)</f>
        <v>0.36000000000000004</v>
      </c>
      <c r="P20" s="274">
        <f t="shared" si="2"/>
        <v>74.951844528806717</v>
      </c>
      <c r="Q20" s="274">
        <f t="shared" si="3"/>
        <v>20.898240717870195</v>
      </c>
      <c r="R20" s="274">
        <f t="shared" si="4"/>
        <v>95.850085246676912</v>
      </c>
      <c r="S20" s="274" t="str">
        <f t="shared" si="5"/>
        <v>Sapin de Turquie43av</v>
      </c>
      <c r="T20" s="274">
        <f t="shared" si="6"/>
        <v>166.93889847129563</v>
      </c>
    </row>
    <row r="21" spans="1:20" x14ac:dyDescent="0.35">
      <c r="A21" s="268" t="str">
        <f>+LBC!$B$93</f>
        <v>Sapin de Turquie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1.4871397723969586</v>
      </c>
      <c r="J21" s="268">
        <f>+VLOOKUP('Autres sources2'!$A$8,'Coef Feuillus divers'!$G$2:$AA$228,10,FALSE)</f>
        <v>0.35638887800000002</v>
      </c>
      <c r="K21" s="268">
        <f>+VLOOKUP('Autres sources2'!$A$8,'Coef Feuillus divers'!$G$2:$AA$228,11,FALSE)</f>
        <v>1.7559231923802501</v>
      </c>
      <c r="L21" s="268">
        <f>+VLOOKUP('Autres sources2'!$A$8,'Coef Feuillus divers'!$G$2:$AA$228,12,FALSE)</f>
        <v>1.73453652052958E-3</v>
      </c>
      <c r="M21" s="274">
        <f t="shared" si="0"/>
        <v>133.84257951572627</v>
      </c>
      <c r="N21" s="274">
        <f t="shared" si="1"/>
        <v>74.356988619847925</v>
      </c>
      <c r="O21" s="277">
        <f>+VLOOKUP(A21,'Coef Feuillus divers'!$G$2:$AA$228,21,FALSE)</f>
        <v>0.36000000000000004</v>
      </c>
      <c r="P21" s="274">
        <f t="shared" si="2"/>
        <v>48.18332862566146</v>
      </c>
      <c r="Q21" s="274">
        <f t="shared" si="3"/>
        <v>14.143590585784427</v>
      </c>
      <c r="R21" s="274">
        <f t="shared" si="4"/>
        <v>62.326919211445883</v>
      </c>
      <c r="S21" s="274" t="str">
        <f t="shared" si="5"/>
        <v>Sapin de Turquie43ap</v>
      </c>
      <c r="T21" s="274">
        <f t="shared" si="6"/>
        <v>108.55271762660158</v>
      </c>
    </row>
    <row r="22" spans="1:20" x14ac:dyDescent="0.35">
      <c r="A22" s="268" t="str">
        <f>+LBC!$B$93</f>
        <v>Sapin de Turquie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2.0174312376034416</v>
      </c>
      <c r="J22" s="268">
        <f>+VLOOKUP('Autres sources2'!$A$8,'Coef Feuillus divers'!$G$2:$AA$228,10,FALSE)</f>
        <v>0.35638887800000002</v>
      </c>
      <c r="K22" s="268">
        <f>+VLOOKUP('Autres sources2'!$A$8,'Coef Feuillus divers'!$G$2:$AA$228,11,FALSE)</f>
        <v>1.7559231923802501</v>
      </c>
      <c r="L22" s="268">
        <f>+VLOOKUP('Autres sources2'!$A$8,'Coef Feuillus divers'!$G$2:$AA$228,12,FALSE)</f>
        <v>1.73453652052958E-3</v>
      </c>
      <c r="M22" s="274">
        <f t="shared" si="0"/>
        <v>181.56881138430975</v>
      </c>
      <c r="N22" s="274">
        <f t="shared" si="1"/>
        <v>0</v>
      </c>
      <c r="O22" s="277">
        <f>+VLOOKUP(A22,'Coef Feuillus divers'!$G$2:$AA$228,21,FALSE)</f>
        <v>0.36000000000000004</v>
      </c>
      <c r="P22" s="274">
        <f t="shared" si="2"/>
        <v>65.364772098351523</v>
      </c>
      <c r="Q22" s="274">
        <f t="shared" si="3"/>
        <v>18.517817665075334</v>
      </c>
      <c r="R22" s="274">
        <f t="shared" si="4"/>
        <v>83.882589763426864</v>
      </c>
      <c r="S22" s="274" t="str">
        <f t="shared" si="5"/>
        <v>Sapin de Turquie50av</v>
      </c>
      <c r="T22" s="274">
        <f t="shared" si="6"/>
        <v>146.09551050463514</v>
      </c>
    </row>
    <row r="23" spans="1:20" x14ac:dyDescent="0.35">
      <c r="A23" s="268" t="str">
        <f>+LBC!$B$93</f>
        <v>Sapin de Turquie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2.0174312376034416</v>
      </c>
      <c r="J23" s="268">
        <f>+VLOOKUP('Autres sources2'!$A$8,'Coef Feuillus divers'!$G$2:$AA$228,10,FALSE)</f>
        <v>0.35638887800000002</v>
      </c>
      <c r="K23" s="268">
        <f>+VLOOKUP('Autres sources2'!$A$8,'Coef Feuillus divers'!$G$2:$AA$228,11,FALSE)</f>
        <v>1.7559231923802501</v>
      </c>
      <c r="L23" s="268">
        <f>+VLOOKUP('Autres sources2'!$A$8,'Coef Feuillus divers'!$G$2:$AA$228,12,FALSE)</f>
        <v>1.73453652052958E-3</v>
      </c>
      <c r="M23" s="274">
        <f t="shared" si="0"/>
        <v>121.04587425620649</v>
      </c>
      <c r="N23" s="274">
        <f t="shared" si="1"/>
        <v>60.522937128103244</v>
      </c>
      <c r="O23" s="277">
        <f>+VLOOKUP(A23,'Coef Feuillus divers'!$G$2:$AA$228,21,FALSE)</f>
        <v>0.36000000000000004</v>
      </c>
      <c r="P23" s="274">
        <f t="shared" si="2"/>
        <v>43.576514732234344</v>
      </c>
      <c r="Q23" s="274">
        <f t="shared" si="3"/>
        <v>12.941826312488944</v>
      </c>
      <c r="R23" s="274">
        <f t="shared" si="4"/>
        <v>56.518341044723286</v>
      </c>
      <c r="S23" s="274" t="str">
        <f t="shared" si="5"/>
        <v>Sapin de Turquie50ap</v>
      </c>
      <c r="T23" s="274">
        <f t="shared" si="6"/>
        <v>98.436110652893049</v>
      </c>
    </row>
    <row r="24" spans="1:20" x14ac:dyDescent="0.35">
      <c r="A24" s="268" t="str">
        <f>+LBC!$B$93</f>
        <v>Sapin de Turquie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2.6571478825494426</v>
      </c>
      <c r="J24" s="268">
        <f>+VLOOKUP('Autres sources2'!$A$8,'Coef Feuillus divers'!$G$2:$AA$228,10,FALSE)</f>
        <v>0.35638887800000002</v>
      </c>
      <c r="K24" s="268">
        <f>+VLOOKUP('Autres sources2'!$A$8,'Coef Feuillus divers'!$G$2:$AA$228,11,FALSE)</f>
        <v>1.7559231923802501</v>
      </c>
      <c r="L24" s="268">
        <f>+VLOOKUP('Autres sources2'!$A$8,'Coef Feuillus divers'!$G$2:$AA$228,12,FALSE)</f>
        <v>1.73453652052958E-3</v>
      </c>
      <c r="M24" s="274">
        <f t="shared" si="0"/>
        <v>159.42887295296654</v>
      </c>
      <c r="N24" s="274">
        <f t="shared" si="1"/>
        <v>0</v>
      </c>
      <c r="O24" s="277">
        <f>+VLOOKUP(A24,'Coef Feuillus divers'!$G$2:$AA$228,21,FALSE)</f>
        <v>0.36000000000000004</v>
      </c>
      <c r="P24" s="274">
        <f t="shared" si="2"/>
        <v>57.394394263067966</v>
      </c>
      <c r="Q24" s="274">
        <f t="shared" si="3"/>
        <v>16.507797565672035</v>
      </c>
      <c r="R24" s="274">
        <f t="shared" si="4"/>
        <v>73.902191828740001</v>
      </c>
      <c r="S24" s="274" t="str">
        <f t="shared" si="5"/>
        <v>Sapin de Turquie60av</v>
      </c>
      <c r="T24" s="274">
        <f t="shared" si="6"/>
        <v>128.71298410172216</v>
      </c>
    </row>
    <row r="25" spans="1:20" x14ac:dyDescent="0.35">
      <c r="A25" s="268" t="str">
        <f>+LBC!$B$93</f>
        <v>Sapin de Turquie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2.6571478825494426</v>
      </c>
      <c r="J25" s="268">
        <f>+VLOOKUP('Autres sources2'!$A$8,'Coef Feuillus divers'!$G$2:$AA$228,10,FALSE)</f>
        <v>0.35638887800000002</v>
      </c>
      <c r="K25" s="268">
        <f>+VLOOKUP('Autres sources2'!$A$8,'Coef Feuillus divers'!$G$2:$AA$228,11,FALSE)</f>
        <v>1.7559231923802501</v>
      </c>
      <c r="L25" s="268">
        <f>+VLOOKUP('Autres sources2'!$A$8,'Coef Feuillus divers'!$G$2:$AA$228,12,FALSE)</f>
        <v>1.73453652052958E-3</v>
      </c>
      <c r="M25" s="274">
        <f t="shared" si="0"/>
        <v>0</v>
      </c>
      <c r="N25" s="274">
        <f t="shared" si="1"/>
        <v>159.42887295296654</v>
      </c>
      <c r="O25" s="277">
        <f>+VLOOKUP(A25,'Coef Feuillus divers'!$G$2:$AA$228,21,FALSE)</f>
        <v>0.36000000000000004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Sapin de Turquie60ap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FLEURY Bertrand</cp:lastModifiedBy>
  <dcterms:created xsi:type="dcterms:W3CDTF">2021-01-04T14:27:57Z</dcterms:created>
  <dcterms:modified xsi:type="dcterms:W3CDTF">2022-04-12T08:12:00Z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