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wnloads\Boisement Naudet_Lerzy (02)\Dossier d_instruction\"/>
    </mc:Choice>
  </mc:AlternateContent>
  <xr:revisionPtr revIDLastSave="0" documentId="13_ncr:1_{798DCB27-A662-43F1-8325-4A9E6640D3C1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DI154" i="2"/>
  <c r="EA155" i="2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EB156" i="2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HG158" i="2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W162" i="2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D162" i="2"/>
  <c r="HH163" i="2"/>
  <c r="EV163" i="2"/>
  <c r="EB163" i="2"/>
  <c r="HG163" i="2"/>
  <c r="HI163" i="2"/>
  <c r="EA163" i="2"/>
  <c r="ED163" i="2" s="1"/>
  <c r="FS163" i="2"/>
  <c r="EC163" i="2"/>
  <c r="EX163" i="2"/>
  <c r="DH163" i="2"/>
  <c r="EW163" i="2"/>
  <c r="EY163" i="2" s="1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DH164" i="2" l="1"/>
  <c r="DI163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HG166" i="2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X167" i="2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HH169" i="2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Y171" i="2"/>
  <c r="EV172" i="2"/>
  <c r="EW172" i="2"/>
  <c r="HG172" i="2"/>
  <c r="HI172" i="2"/>
  <c r="EA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HG178" i="2"/>
  <c r="FS178" i="2"/>
  <c r="EA178" i="2"/>
  <c r="ED178" i="2" s="1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DF179" i="2" l="1"/>
  <c r="EB179" i="2"/>
  <c r="HI179" i="2"/>
  <c r="EV179" i="2"/>
  <c r="EA179" i="2"/>
  <c r="ED179" i="2" s="1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W185" i="2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B189" i="2"/>
  <c r="AA189" i="2"/>
  <c r="EV189" i="2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H192" i="2"/>
  <c r="HG192" i="2"/>
  <c r="EA192" i="2"/>
  <c r="EW192" i="2"/>
  <c r="EC192" i="2"/>
  <c r="HI192" i="2"/>
  <c r="EV192" i="2"/>
  <c r="EY192" i="2" s="1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DI192" i="2"/>
  <c r="EB193" i="2"/>
  <c r="EA193" i="2"/>
  <c r="EX193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B194" i="2"/>
  <c r="HG194" i="2"/>
  <c r="FQ194" i="2"/>
  <c r="HI194" i="2"/>
  <c r="CN193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Y194" i="2" l="1"/>
  <c r="AA195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Y196" i="2" l="1"/>
  <c r="EC197" i="2"/>
  <c r="EW197" i="2"/>
  <c r="EA197" i="2"/>
  <c r="FS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EW199" i="2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D200" i="2"/>
  <c r="FS201" i="2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 l="1"/>
  <c r="EW202" i="2"/>
  <c r="HG202" i="2"/>
  <c r="FR202" i="2"/>
  <c r="HH202" i="2"/>
  <c r="EX202" i="2"/>
  <c r="EY202" i="2" s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50" i="2" a="1"/>
  <c r="EI150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165" i="2" a="1"/>
  <c r="EI165" i="2" s="1"/>
  <c r="EI139" i="2" a="1"/>
  <c r="EI139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AX200" i="2"/>
  <c r="EI71" i="2" l="1" a="1"/>
  <c r="EI71" i="2" s="1"/>
  <c r="EI195" i="2" a="1"/>
  <c r="EI195" i="2" s="1"/>
  <c r="EI29" i="2" a="1"/>
  <c r="EI29" i="2" s="1"/>
  <c r="EI170" i="2" a="1"/>
  <c r="EI170" i="2" s="1"/>
  <c r="EI16" i="2" a="1"/>
  <c r="EI16" i="2" s="1"/>
  <c r="EI36" i="2" a="1"/>
  <c r="EI36" i="2" s="1"/>
  <c r="EI153" i="2" a="1"/>
  <c r="EI153" i="2" s="1"/>
  <c r="EI87" i="2" a="1"/>
  <c r="EI87" i="2" s="1"/>
  <c r="EI142" i="2" a="1"/>
  <c r="EI142" i="2" s="1"/>
  <c r="EI166" i="2" a="1"/>
  <c r="EI166" i="2" s="1"/>
  <c r="EI106" i="2" a="1"/>
  <c r="EI106" i="2" s="1"/>
  <c r="EI128" i="2" a="1"/>
  <c r="EI128" i="2" s="1"/>
  <c r="EI109" i="2" a="1"/>
  <c r="EI109" i="2" s="1"/>
  <c r="EI178" i="2" a="1"/>
  <c r="EI178" i="2" s="1"/>
  <c r="EI67" i="2" a="1"/>
  <c r="EI67" i="2" s="1"/>
  <c r="EI113" i="2" a="1"/>
  <c r="EI113" i="2" s="1"/>
  <c r="EI20" i="2" a="1"/>
  <c r="EI20" i="2" s="1"/>
  <c r="EI38" i="2" a="1"/>
  <c r="EI38" i="2" s="1"/>
  <c r="EI145" i="2" a="1"/>
  <c r="EI145" i="2" s="1"/>
  <c r="EI57" i="2" a="1"/>
  <c r="EI57" i="2" s="1"/>
  <c r="EI37" i="2" a="1"/>
  <c r="EI37" i="2" s="1"/>
  <c r="EI35" i="2" a="1"/>
  <c r="EI35" i="2" s="1"/>
  <c r="EI34" i="2" a="1"/>
  <c r="EI34" i="2" s="1"/>
  <c r="EI162" i="2" a="1"/>
  <c r="EI162" i="2" s="1"/>
  <c r="EI198" i="2" a="1"/>
  <c r="EI198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0" i="2" l="1"/>
  <c r="BI156" i="2"/>
  <c r="BI203" i="2"/>
  <c r="BI4" i="2"/>
  <c r="BI180" i="2"/>
  <c r="BI45" i="2"/>
  <c r="BI160" i="2"/>
  <c r="BI76" i="2"/>
  <c r="BI198" i="2"/>
  <c r="BI194" i="2"/>
  <c r="BI9" i="2"/>
  <c r="BI53" i="2"/>
  <c r="BI129" i="2"/>
  <c r="BI165" i="2"/>
  <c r="BI184" i="2"/>
  <c r="BI92" i="2"/>
  <c r="BI12" i="2"/>
  <c r="BI191" i="2"/>
  <c r="BI90" i="2"/>
  <c r="BI173" i="2"/>
  <c r="BI99" i="2"/>
  <c r="BI13" i="2"/>
  <c r="BI50" i="2"/>
  <c r="BI15" i="2"/>
  <c r="BI31" i="2"/>
  <c r="BI66" i="2"/>
  <c r="BI91" i="2"/>
  <c r="BI150" i="2"/>
  <c r="BI119" i="2"/>
  <c r="BI61" i="2"/>
  <c r="BI29" i="2"/>
  <c r="BI124" i="2"/>
  <c r="BI190" i="2"/>
  <c r="BI35" i="2"/>
  <c r="BI57" i="2"/>
  <c r="BI71" i="2"/>
  <c r="BI193" i="2"/>
  <c r="BI176" i="2"/>
  <c r="BI111" i="2"/>
  <c r="BI3" i="2"/>
  <c r="C8" i="4" s="1"/>
  <c r="E8" i="4" s="1"/>
  <c r="F8" i="4" s="1"/>
  <c r="G8" i="4" s="1"/>
  <c r="L8" i="4" s="1"/>
  <c r="BI44" i="2"/>
  <c r="BI196" i="2"/>
  <c r="BI189" i="2"/>
  <c r="BI127" i="2"/>
  <c r="BI107" i="2"/>
  <c r="BI164" i="2"/>
  <c r="BI141" i="2"/>
  <c r="BI56" i="2"/>
  <c r="BI95" i="2"/>
  <c r="BI140" i="2"/>
  <c r="BI17" i="2"/>
  <c r="BI87" i="2"/>
  <c r="BI163" i="2"/>
  <c r="BI30" i="2"/>
  <c r="BI86" i="2"/>
  <c r="BI145" i="2"/>
  <c r="BI38" i="2"/>
  <c r="BI143" i="2"/>
  <c r="BI93" i="2"/>
  <c r="BI54" i="2"/>
  <c r="BI181" i="2"/>
  <c r="BI14" i="2"/>
  <c r="BI80" i="2"/>
  <c r="BI185" i="2"/>
  <c r="BI63" i="2"/>
  <c r="BI60" i="2"/>
  <c r="BI197" i="2"/>
  <c r="BI120" i="2"/>
  <c r="BI104" i="2"/>
  <c r="BI55" i="2"/>
  <c r="BI195" i="2"/>
  <c r="BI177" i="2"/>
  <c r="BI132" i="2"/>
  <c r="BI170" i="2"/>
  <c r="BI155" i="2"/>
  <c r="BI62" i="2"/>
  <c r="BI33" i="2"/>
  <c r="BI28" i="2"/>
  <c r="BI166" i="2"/>
  <c r="BI110" i="2"/>
  <c r="BI135" i="2"/>
  <c r="BI168" i="2"/>
  <c r="BI73" i="2"/>
  <c r="BI182" i="2"/>
  <c r="BI32" i="2"/>
  <c r="BI108" i="2"/>
  <c r="BI41" i="2"/>
  <c r="BI179" i="2"/>
  <c r="BI169" i="2"/>
  <c r="BI89" i="2"/>
  <c r="BI24" i="2"/>
  <c r="BI16" i="2"/>
  <c r="BI18" i="2"/>
  <c r="BI117" i="2"/>
  <c r="BI151" i="2"/>
  <c r="BI157" i="2"/>
  <c r="BI11" i="2"/>
  <c r="BI149" i="2"/>
  <c r="BI187" i="2"/>
  <c r="BI77" i="2"/>
  <c r="BI8" i="2"/>
  <c r="BI43" i="2"/>
  <c r="BI75" i="2"/>
  <c r="BI21" i="2"/>
  <c r="BI138" i="2"/>
  <c r="BI115" i="2"/>
  <c r="BI106" i="2"/>
  <c r="BI174" i="2"/>
  <c r="BI142" i="2"/>
  <c r="BI186" i="2"/>
  <c r="BI85" i="2"/>
  <c r="BI178" i="2"/>
  <c r="BI83" i="2"/>
  <c r="BI102" i="2"/>
  <c r="BI123" i="2"/>
  <c r="BI199" i="2"/>
  <c r="BI25" i="2"/>
  <c r="BI37" i="2"/>
  <c r="BI51" i="2"/>
  <c r="BI103" i="2"/>
  <c r="BI49" i="2"/>
  <c r="BI5" i="2"/>
  <c r="BI74" i="2"/>
  <c r="BI130" i="2"/>
  <c r="BI131" i="2"/>
  <c r="BI47" i="2"/>
  <c r="BI137" i="2"/>
  <c r="BI152" i="2"/>
  <c r="BI112" i="2"/>
  <c r="BI172" i="2"/>
  <c r="BI134" i="2"/>
  <c r="BI88" i="2"/>
  <c r="BI19" i="2"/>
  <c r="BI122" i="2"/>
  <c r="BI118" i="2"/>
  <c r="BI22" i="2"/>
  <c r="BI81" i="2"/>
  <c r="BI59" i="2"/>
  <c r="BI148" i="2"/>
  <c r="BI113" i="2"/>
  <c r="BI72" i="2"/>
  <c r="BI96" i="2"/>
  <c r="BI97" i="2"/>
  <c r="BI116" i="2"/>
  <c r="BI65" i="2"/>
  <c r="BI100" i="2"/>
  <c r="BI7" i="2"/>
  <c r="BI58" i="2"/>
  <c r="BI158" i="2"/>
  <c r="BI39" i="2"/>
  <c r="BI98" i="2"/>
  <c r="BI136" i="2"/>
  <c r="BI121" i="2"/>
  <c r="BI159" i="2"/>
  <c r="BI125" i="2"/>
  <c r="BI36" i="2"/>
  <c r="BI162" i="2"/>
  <c r="BI171" i="2"/>
  <c r="BI109" i="2"/>
  <c r="BI154" i="2"/>
  <c r="BI34" i="2"/>
  <c r="BI78" i="2"/>
  <c r="BI23" i="2"/>
  <c r="BI139" i="2"/>
  <c r="BI68" i="2"/>
  <c r="BI26" i="2"/>
  <c r="BI183" i="2"/>
  <c r="BI201" i="2"/>
  <c r="BI202" i="2"/>
  <c r="BI79" i="2"/>
  <c r="BI6" i="2"/>
  <c r="BI200" i="2"/>
  <c r="BI48" i="2"/>
  <c r="BI146" i="2"/>
  <c r="BI153" i="2"/>
  <c r="BI20" i="2"/>
  <c r="BI10" i="2"/>
  <c r="BI42" i="2"/>
  <c r="BI52" i="2"/>
  <c r="BI64" i="2"/>
  <c r="BI101" i="2"/>
  <c r="BI175" i="2"/>
  <c r="BI114" i="2"/>
  <c r="BI133" i="2"/>
  <c r="BI147" i="2"/>
  <c r="BI167" i="2"/>
  <c r="BI161" i="2"/>
  <c r="BI188" i="2"/>
  <c r="BI67" i="2"/>
  <c r="BI192" i="2"/>
  <c r="BI46" i="2"/>
  <c r="BI69" i="2"/>
  <c r="BI27" i="2"/>
  <c r="BI84" i="2"/>
  <c r="BI94" i="2"/>
  <c r="BI128" i="2"/>
  <c r="BI82" i="2"/>
  <c r="BI105" i="2"/>
  <c r="BI144" i="2"/>
  <c r="BI70" i="2"/>
  <c r="BI126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<sst xmlns="http://schemas.openxmlformats.org/spreadsheetml/2006/main" count="1183" uniqueCount="327">
  <si>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</si>
  <si>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</si>
  <si>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</si>
  <si>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</si>
  <si>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</si>
  <si>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</si>
  <si>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</si>
  <si>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</si>
  <si>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</si>
  <si>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</si>
  <si>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</si>
  <si>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</si>
  <si>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</si>
  <si>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</si>
  <si>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</si>
  <si>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</si>
  <si>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</si>
  <si>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</si>
  <si>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</si>
  <si>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</si>
  <si>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</si>
  <si>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</si>
  <si>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</si>
  <si>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</si>
  <si>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</si>
  <si>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</si>
  <si>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</si>
  <si>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</si>
  <si>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</si>
  <si>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</si>
  <si>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</si>
  <si>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</si>
  <si>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</si>
  <si>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</si>
  <si>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</si>
  <si>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</si>
  <si>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</si>
  <si>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</si>
  <si>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</si>
  <si>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</si>
  <si>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</si>
  <si>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</si>
  <si>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</si>
  <si>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</si>
  <si>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</si>
  <si>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</si>
  <si>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</si>
  <si>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</si>
  <si>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</si>
  <si>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</si>
  <si>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</si>
  <si>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</si>
  <si>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</si>
  <si>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</si>
  <si>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</si>
  <si>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</si>
  <si>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</si>
  <si>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</si>
  <si>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</si>
  <si>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</si>
  <si>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</si>
  <si>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</si>
  <si>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</si>
  <si>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</si>
  <si>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</si>
  <si>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</si>
  <si>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</si>
  <si>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</si>
  <si>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</si>
  <si>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</si>
  <si>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</si>
  <si>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</si>
  <si>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</si>
  <si>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</si>
  <si>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</si>
  <si>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</si>
  <si>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</si>
  <si>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</si>
  <si>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</si>
  <si>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</si>
  <si>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</si>
  <si>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</si>
  <si>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</si>
  <si>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</si>
  <si>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</si>
  <si>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</si>
  <si>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</si>
  <si>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</si>
  <si>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</si>
  <si>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</si>
  <si>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</si>
  <si>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</si>
  <si>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</si>
  <si>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</si>
  <si>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</si>
  <si>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</si>
  <si>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</si>
  <si>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</si>
  <si>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</si>
  <si>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</si>
  <si>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</si>
  <si>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</si>
  <si>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</si>
  <si>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</si>
  <si>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</si>
  <si>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</si>
  <si>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</si>
  <si>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</si>
  <si>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</si>
  <si>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</si>
  <si>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</si>
  <si>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</si>
  <si>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</si>
  <si>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</si>
  <si>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</si>
  <si>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</si>
  <si>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</si>
  <si>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</si>
  <si>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</si>
  <si>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</si>
  <si>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</si>
  <si>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</si>
  <si>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</si>
  <si>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</si>
  <si>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</si>
  <si>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</si>
  <si>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</si>
  <si>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</si>
  <si>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</si>
  <si>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</si>
  <si>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</si>
  <si>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</si>
  <si>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</si>
  <si>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</si>
  <si>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</si>
  <si>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</si>
  <si>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</si>
  <si>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</si>
  <si>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</si>
  <si>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</si>
  <si>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</si>
  <si>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</si>
  <si>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</si>
  <si>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</si>
  <si>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</si>
  <si>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</si>
  <si>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</si>
  <si>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</si>
  <si>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</si>
  <si>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</si>
  <si>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</si>
  <si>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</si>
  <si>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</si>
  <si>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</si>
  <si>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</si>
  <si>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</si>
  <si>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</si>
  <si>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</si>
  <si>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</si>
  <si>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</si>
  <si>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</si>
  <si>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</si>
  <si>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</si>
  <si>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</si>
  <si>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</si>
  <si>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</si>
  <si>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</si>
  <si>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</si>
  <si>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</si>
  <si>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</si>
  <si>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</si>
  <si>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</si>
  <si>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</si>
  <si>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</si>
  <si>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</si>
  <si>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</si>
  <si>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</si>
  <si>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</si>
  <si>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</si>
  <si>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</si>
  <si>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</si>
  <si>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</si>
  <si>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</si>
  <si>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</si>
  <si>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</si>
  <si>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</si>
  <si>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</si>
  <si>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</si>
  <si>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</si>
  <si>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</si>
  <si>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</si>
  <si>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</si>
  <si>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</si>
  <si>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</si>
  <si>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</si>
  <si>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</si>
  <si>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</si>
  <si>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</si>
  <si>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</si>
  <si>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</si>
  <si>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</si>
  <si>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</si>
  <si>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</si>
  <si>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</si>
  <si>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</si>
  <si>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</si>
  <si>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</si>
  <si>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</si>
  <si>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</si>
  <si>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</si>
  <si>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</si>
  <si>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</si>
  <si>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</si>
  <si>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</si>
  <si>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</si>
  <si>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</si>
  <si>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</si>
  <si>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</si>
  <si>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</si>
  <si>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</si>
  <si>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</si>
  <si>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</si>
  <si>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</si>
  <si>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</si>
  <si>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</si>
  <si>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</si>
  <si>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</si>
  <si>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</si>
  <si>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</si>
  <si>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</si>
  <si>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</si>
  <si>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</si>
  <si>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</si>
  <si>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</si>
  <si>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</si>
  <si>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</si>
  <si>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</si>
  <si>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</si>
  <si>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</si>
  <si>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</si>
  <si>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</si>
  <si>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</si>
  <si>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</si>
  <si>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</si>
  <si>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</si>
  <si>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</si>
  <si>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</si>
  <si>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</si>
  <si>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</si>
  <si>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</si>
  <si>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</si>
  <si>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</si>
  <si>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</si>
  <si>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</si>
  <si>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</si>
  <si>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</si>
  <si>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</si>
  <si>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</si>
  <si>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</si>
  <si>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</si>
  <si>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</si>
  <si>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</si>
  <si>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</si>
  <si>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</si>
  <si>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</si>
  <si>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</si>
  <si>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</si>
  <si>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</si>
  <si>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</si>
  <si>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</si>
  <si>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</si>
  <si>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</si>
  <si>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</si>
  <si>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</si>
  <si>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</si>
  <si>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</si>
  <si>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</si>
  <si>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</si>
  <si>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</si>
  <si>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</si>
  <si>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</si>
  <si>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</si>
  <si>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</si>
  <si>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</si>
  <si>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</si>
  <si>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</si>
  <si>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</si>
  <si>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</si>
  <si>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</si>
  <si>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</si>
  <si>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</si>
  <si>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</si>
  <si>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</si>
  <si>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</si>
  <si>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</si>
  <si>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</si>
  <si>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</si>
  <si>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</si>
  <si>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</si>
  <si>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</si>
  <si>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</si>
  <si>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</si>
  <si>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</si>
  <si>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</si>
  <si>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</si>
  <si>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</si>
  <si>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</si>
  <si>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</si>
  <si>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</si>
  <si>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</si>
  <si>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</si>
  <si>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</si>
  <si>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</si>
  <si>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</si>
  <si>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</si>
  <si>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</si>
  <si>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</si>
  <si>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</si>
  <si>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</si>
  <si>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</si>
  <si>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</si>
  <si>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</si>
  <si>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</si>
  <si>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</si>
  <si>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3/5</t>
  </si>
  <si>
    <t>Classe 2/5</t>
  </si>
  <si>
    <t>Classe 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</si>
</sst>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2.6958578672637423</c:v>
                </c:pt>
                <c:pt idx="2">
                  <c:v>3.1456024429549463</c:v>
                </c:pt>
                <c:pt idx="3">
                  <c:v>3.670649654357323</c:v>
                </c:pt>
                <c:pt idx="4">
                  <c:v>4.2836508617976925</c:v>
                </c:pt>
                <c:pt idx="5">
                  <c:v>4.999389736468971</c:v>
                </c:pt>
                <c:pt idx="6">
                  <c:v>5.8351427158403695</c:v>
                </c:pt>
                <c:pt idx="7">
                  <c:v>6.8111005591399456</c:v>
                </c:pt>
                <c:pt idx="8">
                  <c:v>7.9508613859372161</c:v>
                </c:pt>
                <c:pt idx="9">
                  <c:v>9.2820073493501472</c:v>
                </c:pt>
                <c:pt idx="10">
                  <c:v>10.836779165748409</c:v>
                </c:pt>
                <c:pt idx="11">
                  <c:v>12.652865146640936</c:v>
                </c:pt>
                <c:pt idx="12">
                  <c:v>14.774324216181517</c:v>
                </c:pt>
                <c:pt idx="13">
                  <c:v>17.252665720219614</c:v>
                </c:pt>
                <c:pt idx="14">
                  <c:v>20.148112723022138</c:v>
                </c:pt>
                <c:pt idx="15">
                  <c:v>23.531080042869331</c:v>
                </c:pt>
                <c:pt idx="16">
                  <c:v>27.483903611522063</c:v>
                </c:pt>
                <c:pt idx="17">
                  <c:v>32.10286398842473</c:v>
                </c:pt>
                <c:pt idx="18">
                  <c:v>37.500554174678697</c:v>
                </c:pt>
                <c:pt idx="19">
                  <c:v>43.808650437329739</c:v>
                </c:pt>
                <c:pt idx="20">
                  <c:v>51.181154885798492</c:v>
                </c:pt>
                <c:pt idx="21">
                  <c:v>59.79819029058779</c:v>
                </c:pt>
                <c:pt idx="22">
                  <c:v>69.870441394099274</c:v>
                </c:pt>
                <c:pt idx="23">
                  <c:v>81.644353079392104</c:v>
                </c:pt>
                <c:pt idx="24">
                  <c:v>95.408214639163745</c:v>
                </c:pt>
                <c:pt idx="25">
                  <c:v>111.49928149768296</c:v>
                </c:pt>
                <c:pt idx="26">
                  <c:v>130.31211163776413</c:v>
                </c:pt>
                <c:pt idx="27">
                  <c:v>152.30832432339238</c:v>
                </c:pt>
                <c:pt idx="28">
                  <c:v>178.02802424828835</c:v>
                </c:pt>
                <c:pt idx="29">
                  <c:v>208.10317587450882</c:v>
                </c:pt>
                <c:pt idx="30">
                  <c:v>243.27326149959291</c:v>
                </c:pt>
                <c:pt idx="31">
                  <c:v>274.15159616012278</c:v>
                </c:pt>
                <c:pt idx="32">
                  <c:v>304.95175008027468</c:v>
                </c:pt>
                <c:pt idx="33">
                  <c:v>335.68272447411181</c:v>
                </c:pt>
                <c:pt idx="34">
                  <c:v>366.35173715058863</c:v>
                </c:pt>
                <c:pt idx="35">
                  <c:v>396.96469882146312</c:v>
                </c:pt>
                <c:pt idx="36">
                  <c:v>287.3602716796571</c:v>
                </c:pt>
                <c:pt idx="37">
                  <c:v>312.28499675107327</c:v>
                </c:pt>
                <c:pt idx="38">
                  <c:v>337.16559898912192</c:v>
                </c:pt>
                <c:pt idx="39">
                  <c:v>362.00578971990848</c:v>
                </c:pt>
                <c:pt idx="40">
                  <c:v>386.80872951220834</c:v>
                </c:pt>
                <c:pt idx="41">
                  <c:v>411.5771407175705</c:v>
                </c:pt>
                <c:pt idx="42">
                  <c:v>345.34910174995275</c:v>
                </c:pt>
                <c:pt idx="43">
                  <c:v>370.55926373756279</c:v>
                </c:pt>
                <c:pt idx="44">
                  <c:v>395.73202966467733</c:v>
                </c:pt>
                <c:pt idx="45">
                  <c:v>420.87011059114269</c:v>
                </c:pt>
                <c:pt idx="46">
                  <c:v>445.97586750283375</c:v>
                </c:pt>
                <c:pt idx="47">
                  <c:v>471.05137407996989</c:v>
                </c:pt>
                <c:pt idx="48">
                  <c:v>496.09846540196457</c:v>
                </c:pt>
                <c:pt idx="49">
                  <c:v>402.26313463210437</c:v>
                </c:pt>
                <c:pt idx="50">
                  <c:v>425.87619549343549</c:v>
                </c:pt>
                <c:pt idx="51">
                  <c:v>449.46110395093586</c:v>
                </c:pt>
                <c:pt idx="52">
                  <c:v>473.01954367137131</c:v>
                </c:pt>
                <c:pt idx="53">
                  <c:v>496.55301706749259</c:v>
                </c:pt>
                <c:pt idx="54">
                  <c:v>520.06287264987634</c:v>
                </c:pt>
                <c:pt idx="55">
                  <c:v>543.55032717690437</c:v>
                </c:pt>
                <c:pt idx="56">
                  <c:v>454.24481650463144</c:v>
                </c:pt>
                <c:pt idx="57">
                  <c:v>476.59634202129263</c:v>
                </c:pt>
                <c:pt idx="58">
                  <c:v>498.9255790926793</c:v>
                </c:pt>
                <c:pt idx="59">
                  <c:v>521.23366465282788</c:v>
                </c:pt>
                <c:pt idx="60">
                  <c:v>543.52163046495309</c:v>
                </c:pt>
                <c:pt idx="61">
                  <c:v>565.79041685083439</c:v>
                </c:pt>
                <c:pt idx="62">
                  <c:v>588.04088414741079</c:v>
                </c:pt>
                <c:pt idx="63">
                  <c:v>610.2738223402506</c:v>
                </c:pt>
                <c:pt idx="64">
                  <c:v>528.23845645617007</c:v>
                </c:pt>
                <c:pt idx="65">
                  <c:v>549.83892575965604</c:v>
                </c:pt>
                <c:pt idx="66">
                  <c:v>571.42160804713797</c:v>
                </c:pt>
                <c:pt idx="67">
                  <c:v>592.98726902778117</c:v>
                </c:pt>
                <c:pt idx="68">
                  <c:v>614.53661422900689</c:v>
                </c:pt>
                <c:pt idx="69">
                  <c:v>636.07029571344879</c:v>
                </c:pt>
                <c:pt idx="70">
                  <c:v>657.58891783971956</c:v>
                </c:pt>
                <c:pt idx="71">
                  <c:v>679.09304223054414</c:v>
                </c:pt>
                <c:pt idx="72">
                  <c:v>600.80615581089216</c:v>
                </c:pt>
                <c:pt idx="73">
                  <c:v>621.81796471134874</c:v>
                </c:pt>
                <c:pt idx="74">
                  <c:v>642.81507325128052</c:v>
                </c:pt>
                <c:pt idx="75">
                  <c:v>663.79802870135336</c:v>
                </c:pt>
                <c:pt idx="76">
                  <c:v>684.76734094880146</c:v>
                </c:pt>
                <c:pt idx="77">
                  <c:v>705.72348614062139</c:v>
                </c:pt>
                <c:pt idx="78">
                  <c:v>726.66690987194761</c:v>
                </c:pt>
                <c:pt idx="79">
                  <c:v>747.59802998811335</c:v>
                </c:pt>
                <c:pt idx="80">
                  <c:v>768.51723905691904</c:v>
                </c:pt>
                <c:pt idx="81">
                  <c:v>675.01761016261355</c:v>
                </c:pt>
                <c:pt idx="82">
                  <c:v>694.83780343012586</c:v>
                </c:pt>
                <c:pt idx="83">
                  <c:v>714.64642051425437</c:v>
                </c:pt>
                <c:pt idx="84">
                  <c:v>734.44382712262211</c:v>
                </c:pt>
                <c:pt idx="85">
                  <c:v>754.23036766119492</c:v>
                </c:pt>
                <c:pt idx="86">
                  <c:v>774.006367012586</c:v>
                </c:pt>
                <c:pt idx="87">
                  <c:v>793.77213212336176</c:v>
                </c:pt>
                <c:pt idx="88">
                  <c:v>813.52795342520028</c:v>
                </c:pt>
                <c:pt idx="89">
                  <c:v>833.27410611098742</c:v>
                </c:pt>
                <c:pt idx="90">
                  <c:v>729.68470630285447</c:v>
                </c:pt>
                <c:pt idx="91">
                  <c:v>748.59390688021483</c:v>
                </c:pt>
                <c:pt idx="92">
                  <c:v>767.49340042346296</c:v>
                </c:pt>
                <c:pt idx="93">
                  <c:v>786.38345937215036</c:v>
                </c:pt>
                <c:pt idx="94">
                  <c:v>805.26434202452174</c:v>
                </c:pt>
                <c:pt idx="95">
                  <c:v>824.13629359258357</c:v>
                </c:pt>
                <c:pt idx="96">
                  <c:v>842.99954715561819</c:v>
                </c:pt>
                <c:pt idx="97">
                  <c:v>861.85432452401562</c:v>
                </c:pt>
                <c:pt idx="98">
                  <c:v>880.70083702367663</c:v>
                </c:pt>
                <c:pt idx="99">
                  <c:v>899.53928620986301</c:v>
                </c:pt>
                <c:pt idx="100">
                  <c:v>798.63324124570397</c:v>
                </c:pt>
                <c:pt idx="101">
                  <c:v>817.06058045885231</c:v>
                </c:pt>
                <c:pt idx="102">
                  <c:v>835.47954754465491</c:v>
                </c:pt>
                <c:pt idx="103">
                  <c:v>853.89035285880254</c:v>
                </c:pt>
                <c:pt idx="104">
                  <c:v>872.29319695717265</c:v>
                </c:pt>
                <c:pt idx="105">
                  <c:v>890.68827125365715</c:v>
                </c:pt>
                <c:pt idx="106">
                  <c:v>909.07575862089118</c:v>
                </c:pt>
                <c:pt idx="107">
                  <c:v>927.45583393990785</c:v>
                </c:pt>
                <c:pt idx="108">
                  <c:v>945.82866460402113</c:v>
                </c:pt>
                <c:pt idx="109">
                  <c:v>964.19441098156688</c:v>
                </c:pt>
                <c:pt idx="110">
                  <c:v>855.23421133508009</c:v>
                </c:pt>
                <c:pt idx="111">
                  <c:v>873.05294423725991</c:v>
                </c:pt>
                <c:pt idx="112">
                  <c:v>890.86439966147793</c:v>
                </c:pt>
                <c:pt idx="113">
                  <c:v>908.66874343169832</c:v>
                </c:pt>
                <c:pt idx="114">
                  <c:v>926.46613435177221</c:v>
                </c:pt>
                <c:pt idx="115">
                  <c:v>944.25672463450144</c:v>
                </c:pt>
                <c:pt idx="116">
                  <c:v>962.04066029672424</c:v>
                </c:pt>
                <c:pt idx="117">
                  <c:v>979.81808152371411</c:v>
                </c:pt>
                <c:pt idx="118">
                  <c:v>997.5891230057872</c:v>
                </c:pt>
                <c:pt idx="119">
                  <c:v>1015.3539142497146</c:v>
                </c:pt>
                <c:pt idx="120">
                  <c:v>641.97146052468145</c:v>
                </c:pt>
                <c:pt idx="121">
                  <c:v>641.26128291476209</c:v>
                </c:pt>
                <c:pt idx="122">
                  <c:v>640.55108906304713</c:v>
                </c:pt>
                <c:pt idx="123">
                  <c:v>639.84087894897141</c:v>
                </c:pt>
                <c:pt idx="124">
                  <c:v>447.73845435276593</c:v>
                </c:pt>
                <c:pt idx="125">
                  <c:v>448.11784733066253</c:v>
                </c:pt>
                <c:pt idx="126">
                  <c:v>448.49723343287286</c:v>
                </c:pt>
                <c:pt idx="127">
                  <c:v>448.8766126660426</c:v>
                </c:pt>
                <c:pt idx="128">
                  <c:v>323.75040495820258</c:v>
                </c:pt>
                <c:pt idx="129">
                  <c:v>323.93902671918772</c:v>
                </c:pt>
                <c:pt idx="130">
                  <c:v>324.127646051846</c:v>
                </c:pt>
                <c:pt idx="131">
                  <c:v>324.3162629577933</c:v>
                </c:pt>
                <c:pt idx="132">
                  <c:v>41.499230205854936</c:v>
                </c:pt>
                <c:pt idx="133">
                  <c:v>41.499230205854936</c:v>
                </c:pt>
                <c:pt idx="134">
                  <c:v>41.499230205854936</c:v>
                </c:pt>
                <c:pt idx="135">
                  <c:v>41.499230205854936</c:v>
                </c:pt>
                <c:pt idx="136">
                  <c:v>41.499230205854936</c:v>
                </c:pt>
                <c:pt idx="137">
                  <c:v>41.499230205854936</c:v>
                </c:pt>
                <c:pt idx="138">
                  <c:v>41.499230205854936</c:v>
                </c:pt>
                <c:pt idx="139">
                  <c:v>41.499230205854936</c:v>
                </c:pt>
                <c:pt idx="140">
                  <c:v>41.499230205854936</c:v>
                </c:pt>
                <c:pt idx="141">
                  <c:v>41.499230205854936</c:v>
                </c:pt>
                <c:pt idx="142">
                  <c:v>41.499230205854936</c:v>
                </c:pt>
                <c:pt idx="143">
                  <c:v>41.499230205854936</c:v>
                </c:pt>
                <c:pt idx="144">
                  <c:v>41.499230205854936</c:v>
                </c:pt>
                <c:pt idx="145">
                  <c:v>41.499230205854936</c:v>
                </c:pt>
                <c:pt idx="146">
                  <c:v>41.499230205854936</c:v>
                </c:pt>
                <c:pt idx="147">
                  <c:v>41.499230205854936</c:v>
                </c:pt>
                <c:pt idx="148">
                  <c:v>41.499230205854936</c:v>
                </c:pt>
                <c:pt idx="149">
                  <c:v>41.499230205854936</c:v>
                </c:pt>
                <c:pt idx="150">
                  <c:v>41.499230205854936</c:v>
                </c:pt>
                <c:pt idx="151">
                  <c:v>41.499230205854936</c:v>
                </c:pt>
                <c:pt idx="152">
                  <c:v>41.499230205854936</c:v>
                </c:pt>
                <c:pt idx="153">
                  <c:v>41.499230205854936</c:v>
                </c:pt>
                <c:pt idx="154">
                  <c:v>41.499230205854936</c:v>
                </c:pt>
                <c:pt idx="155">
                  <c:v>41.499230205854936</c:v>
                </c:pt>
                <c:pt idx="156">
                  <c:v>41.499230205854936</c:v>
                </c:pt>
                <c:pt idx="157">
                  <c:v>41.499230205854936</c:v>
                </c:pt>
                <c:pt idx="158">
                  <c:v>41.499230205854936</c:v>
                </c:pt>
                <c:pt idx="159">
                  <c:v>41.499230205854936</c:v>
                </c:pt>
                <c:pt idx="160">
                  <c:v>41.499230205854936</c:v>
                </c:pt>
                <c:pt idx="161">
                  <c:v>41.499230205854936</c:v>
                </c:pt>
                <c:pt idx="162">
                  <c:v>41.499230205854936</c:v>
                </c:pt>
                <c:pt idx="163">
                  <c:v>41.499230205854936</c:v>
                </c:pt>
                <c:pt idx="164">
                  <c:v>41.499230205854936</c:v>
                </c:pt>
                <c:pt idx="165">
                  <c:v>41.499230205854936</c:v>
                </c:pt>
                <c:pt idx="166">
                  <c:v>41.499230205854936</c:v>
                </c:pt>
                <c:pt idx="167">
                  <c:v>41.499230205854936</c:v>
                </c:pt>
                <c:pt idx="168">
                  <c:v>41.499230205854936</c:v>
                </c:pt>
                <c:pt idx="169">
                  <c:v>41.499230205854936</c:v>
                </c:pt>
                <c:pt idx="170">
                  <c:v>41.499230205854936</c:v>
                </c:pt>
                <c:pt idx="171">
                  <c:v>41.499230205854936</c:v>
                </c:pt>
                <c:pt idx="172">
                  <c:v>41.499230205854936</c:v>
                </c:pt>
                <c:pt idx="173">
                  <c:v>41.499230205854936</c:v>
                </c:pt>
                <c:pt idx="174">
                  <c:v>41.499230205854936</c:v>
                </c:pt>
                <c:pt idx="175">
                  <c:v>41.499230205854936</c:v>
                </c:pt>
                <c:pt idx="176">
                  <c:v>41.499230205854936</c:v>
                </c:pt>
                <c:pt idx="177">
                  <c:v>41.499230205854936</c:v>
                </c:pt>
                <c:pt idx="178">
                  <c:v>41.499230205854936</c:v>
                </c:pt>
                <c:pt idx="179">
                  <c:v>41.499230205854936</c:v>
                </c:pt>
                <c:pt idx="180">
                  <c:v>41.499230205854936</c:v>
                </c:pt>
                <c:pt idx="181">
                  <c:v>41.499230205854936</c:v>
                </c:pt>
                <c:pt idx="182">
                  <c:v>41.499230205854936</c:v>
                </c:pt>
                <c:pt idx="183">
                  <c:v>41.499230205854936</c:v>
                </c:pt>
                <c:pt idx="184">
                  <c:v>41.499230205854936</c:v>
                </c:pt>
                <c:pt idx="185">
                  <c:v>41.499230205854936</c:v>
                </c:pt>
                <c:pt idx="186">
                  <c:v>41.499230205854936</c:v>
                </c:pt>
                <c:pt idx="187">
                  <c:v>41.499230205854936</c:v>
                </c:pt>
                <c:pt idx="188">
                  <c:v>41.499230205854936</c:v>
                </c:pt>
                <c:pt idx="189">
                  <c:v>41.499230205854936</c:v>
                </c:pt>
                <c:pt idx="190">
                  <c:v>41.499230205854936</c:v>
                </c:pt>
                <c:pt idx="191">
                  <c:v>41.499230205854936</c:v>
                </c:pt>
                <c:pt idx="192">
                  <c:v>41.499230205854936</c:v>
                </c:pt>
                <c:pt idx="193">
                  <c:v>41.499230205854936</c:v>
                </c:pt>
                <c:pt idx="194">
                  <c:v>41.499230205854936</c:v>
                </c:pt>
                <c:pt idx="195">
                  <c:v>41.499230205854936</c:v>
                </c:pt>
                <c:pt idx="196">
                  <c:v>41.499230205854936</c:v>
                </c:pt>
                <c:pt idx="197">
                  <c:v>41.499230205854936</c:v>
                </c:pt>
                <c:pt idx="198">
                  <c:v>41.499230205854936</c:v>
                </c:pt>
                <c:pt idx="199">
                  <c:v>41.499230205854936</c:v>
                </c:pt>
                <c:pt idx="200">
                  <c:v>41.499230205854936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2.514718658713214</c:v>
                </c:pt>
                <c:pt idx="2">
                  <c:v>2.932045820353014</c:v>
                </c:pt>
                <c:pt idx="3">
                  <c:v>3.4188824233074553</c:v>
                </c:pt>
                <c:pt idx="4">
                  <c:v>3.9868455955577722</c:v>
                </c:pt>
                <c:pt idx="5">
                  <c:v>4.6495002693621119</c:v>
                </c:pt>
                <c:pt idx="6">
                  <c:v>5.4226867368903084</c:v>
                </c:pt>
                <c:pt idx="7">
                  <c:v>6.3249034415151906</c:v>
                </c:pt>
                <c:pt idx="8">
                  <c:v>7.3777543427110146</c:v>
                </c:pt>
                <c:pt idx="9">
                  <c:v>8.6064717748026691</c:v>
                </c:pt>
                <c:pt idx="10">
                  <c:v>10.040527570782459</c:v>
                </c:pt>
                <c:pt idx="11">
                  <c:v>11.714347387774083</c:v>
                </c:pt>
                <c:pt idx="12">
                  <c:v>13.668145703976238</c:v>
                </c:pt>
                <c:pt idx="13">
                  <c:v>15.948901920679861</c:v>
                </c:pt>
                <c:pt idx="14">
                  <c:v>18.611501470519848</c:v>
                </c:pt>
                <c:pt idx="15">
                  <c:v>21.720069890288826</c:v>
                </c:pt>
                <c:pt idx="16">
                  <c:v>25.349532563836913</c:v>
                </c:pt>
                <c:pt idx="17">
                  <c:v>29.587438395370487</c:v>
                </c:pt>
                <c:pt idx="18">
                  <c:v>34.53609217347006</c:v>
                </c:pt>
                <c:pt idx="19">
                  <c:v>40.315047992485496</c:v>
                </c:pt>
                <c:pt idx="20">
                  <c:v>47.064024999255871</c:v>
                </c:pt>
                <c:pt idx="21">
                  <c:v>54.946317150164383</c:v>
                </c:pt>
                <c:pt idx="22">
                  <c:v>64.152780854913132</c:v>
                </c:pt>
                <c:pt idx="23">
                  <c:v>74.906498651787004</c:v>
                </c:pt>
                <c:pt idx="24">
                  <c:v>87.468233758982649</c:v>
                </c:pt>
                <c:pt idx="25">
                  <c:v>102.14280989278295</c:v>
                </c:pt>
                <c:pt idx="26">
                  <c:v>119.28657362185623</c:v>
                </c:pt>
                <c:pt idx="27">
                  <c:v>139.31612330671121</c:v>
                </c:pt>
                <c:pt idx="28">
                  <c:v>162.71852002057588</c:v>
                </c:pt>
                <c:pt idx="29">
                  <c:v>190.06323254284834</c:v>
                </c:pt>
                <c:pt idx="30">
                  <c:v>222.01611147238847</c:v>
                </c:pt>
                <c:pt idx="31">
                  <c:v>281.92195353046623</c:v>
                </c:pt>
                <c:pt idx="32">
                  <c:v>189.48680735842365</c:v>
                </c:pt>
                <c:pt idx="33">
                  <c:v>212.48890906626988</c:v>
                </c:pt>
                <c:pt idx="34">
                  <c:v>235.43361754001435</c:v>
                </c:pt>
                <c:pt idx="35">
                  <c:v>258.32731247116993</c:v>
                </c:pt>
                <c:pt idx="36">
                  <c:v>281.17514934741024</c:v>
                </c:pt>
                <c:pt idx="37">
                  <c:v>303.9813769502631</c:v>
                </c:pt>
                <c:pt idx="38">
                  <c:v>254.1387370465701</c:v>
                </c:pt>
                <c:pt idx="39">
                  <c:v>278.74170389407175</c:v>
                </c:pt>
                <c:pt idx="40">
                  <c:v>303.29595629959118</c:v>
                </c:pt>
                <c:pt idx="41">
                  <c:v>327.80599026121445</c:v>
                </c:pt>
                <c:pt idx="42">
                  <c:v>352.27557454354252</c:v>
                </c:pt>
                <c:pt idx="43">
                  <c:v>376.70791171830462</c:v>
                </c:pt>
                <c:pt idx="44">
                  <c:v>401.10575519534763</c:v>
                </c:pt>
                <c:pt idx="45">
                  <c:v>331.98040853554852</c:v>
                </c:pt>
                <c:pt idx="46">
                  <c:v>356.440862370655</c:v>
                </c:pt>
                <c:pt idx="47">
                  <c:v>380.86457497199081</c:v>
                </c:pt>
                <c:pt idx="48">
                  <c:v>405.25423174440584</c:v>
                </c:pt>
                <c:pt idx="49">
                  <c:v>429.61216866264232</c:v>
                </c:pt>
                <c:pt idx="50">
                  <c:v>453.94043537897068</c:v>
                </c:pt>
                <c:pt idx="51">
                  <c:v>478.24084409423403</c:v>
                </c:pt>
                <c:pt idx="52">
                  <c:v>411.72863330997967</c:v>
                </c:pt>
                <c:pt idx="53">
                  <c:v>435.80751120287476</c:v>
                </c:pt>
                <c:pt idx="54">
                  <c:v>459.85784786782165</c:v>
                </c:pt>
                <c:pt idx="55">
                  <c:v>483.88134448149884</c:v>
                </c:pt>
                <c:pt idx="56">
                  <c:v>507.87951966706237</c:v>
                </c:pt>
                <c:pt idx="57">
                  <c:v>531.85373695820283</c:v>
                </c:pt>
                <c:pt idx="58">
                  <c:v>555.8052270551816</c:v>
                </c:pt>
                <c:pt idx="59">
                  <c:v>492.15461753504678</c:v>
                </c:pt>
                <c:pt idx="60">
                  <c:v>515.53048050714631</c:v>
                </c:pt>
                <c:pt idx="61">
                  <c:v>538.88398275204452</c:v>
                </c:pt>
                <c:pt idx="62">
                  <c:v>562.21622862986351</c:v>
                </c:pt>
                <c:pt idx="63">
                  <c:v>585.5282234549619</c:v>
                </c:pt>
                <c:pt idx="64">
                  <c:v>608.82088604769058</c:v>
                </c:pt>
                <c:pt idx="65">
                  <c:v>632.09505926670761</c:v>
                </c:pt>
                <c:pt idx="66">
                  <c:v>563.97828589030587</c:v>
                </c:pt>
                <c:pt idx="67">
                  <c:v>586.30817010771511</c:v>
                </c:pt>
                <c:pt idx="68">
                  <c:v>608.62034247275642</c:v>
                </c:pt>
                <c:pt idx="69">
                  <c:v>630.91554298740778</c:v>
                </c:pt>
                <c:pt idx="70">
                  <c:v>653.19445514535653</c:v>
                </c:pt>
                <c:pt idx="71">
                  <c:v>675.45771206588552</c:v>
                </c:pt>
                <c:pt idx="72">
                  <c:v>697.70590177773647</c:v>
                </c:pt>
                <c:pt idx="73">
                  <c:v>614.23335388511839</c:v>
                </c:pt>
                <c:pt idx="74">
                  <c:v>635.39154504453484</c:v>
                </c:pt>
                <c:pt idx="75">
                  <c:v>656.53518030495661</c:v>
                </c:pt>
                <c:pt idx="76">
                  <c:v>677.66479392431336</c:v>
                </c:pt>
                <c:pt idx="77">
                  <c:v>698.78088416394974</c:v>
                </c:pt>
                <c:pt idx="78">
                  <c:v>719.88391675026003</c:v>
                </c:pt>
                <c:pt idx="79">
                  <c:v>740.97432790971845</c:v>
                </c:pt>
                <c:pt idx="80">
                  <c:v>762.05252704075747</c:v>
                </c:pt>
                <c:pt idx="81">
                  <c:v>783.11889907498062</c:v>
                </c:pt>
                <c:pt idx="82">
                  <c:v>665.11914671205125</c:v>
                </c:pt>
                <c:pt idx="83">
                  <c:v>684.26771059401108</c:v>
                </c:pt>
                <c:pt idx="84">
                  <c:v>703.40528563700525</c:v>
                </c:pt>
                <c:pt idx="85">
                  <c:v>722.53221261370061</c:v>
                </c:pt>
                <c:pt idx="86">
                  <c:v>741.64881280252359</c:v>
                </c:pt>
                <c:pt idx="87">
                  <c:v>760.75538958673053</c:v>
                </c:pt>
                <c:pt idx="88">
                  <c:v>779.85222988464545</c:v>
                </c:pt>
                <c:pt idx="89">
                  <c:v>798.93960543266974</c:v>
                </c:pt>
                <c:pt idx="90">
                  <c:v>818.01777393944485</c:v>
                </c:pt>
                <c:pt idx="91">
                  <c:v>697.22746464887598</c:v>
                </c:pt>
                <c:pt idx="92">
                  <c:v>715.0491812220165</c:v>
                </c:pt>
                <c:pt idx="93">
                  <c:v>732.86182883316712</c:v>
                </c:pt>
                <c:pt idx="94">
                  <c:v>750.66565874172318</c:v>
                </c:pt>
                <c:pt idx="95">
                  <c:v>768.46090932877325</c:v>
                </c:pt>
                <c:pt idx="96">
                  <c:v>786.24780704616751</c:v>
                </c:pt>
                <c:pt idx="97">
                  <c:v>804.02656727532349</c:v>
                </c:pt>
                <c:pt idx="98">
                  <c:v>821.79739510620573</c:v>
                </c:pt>
                <c:pt idx="99">
                  <c:v>839.56048604549733</c:v>
                </c:pt>
                <c:pt idx="100">
                  <c:v>474.65069912253784</c:v>
                </c:pt>
                <c:pt idx="101">
                  <c:v>462.60785555115808</c:v>
                </c:pt>
                <c:pt idx="102">
                  <c:v>332.16299671401367</c:v>
                </c:pt>
                <c:pt idx="103">
                  <c:v>331.85696738542373</c:v>
                </c:pt>
                <c:pt idx="104">
                  <c:v>240.86847989331147</c:v>
                </c:pt>
                <c:pt idx="105">
                  <c:v>242.56667629567787</c:v>
                </c:pt>
                <c:pt idx="106">
                  <c:v>244.26460221870903</c:v>
                </c:pt>
                <c:pt idx="107">
                  <c:v>32.897588886077138</c:v>
                </c:pt>
                <c:pt idx="108">
                  <c:v>32.897588886077138</c:v>
                </c:pt>
                <c:pt idx="109">
                  <c:v>32.897588886077138</c:v>
                </c:pt>
                <c:pt idx="110">
                  <c:v>32.897588886077138</c:v>
                </c:pt>
                <c:pt idx="111">
                  <c:v>32.897588886077138</c:v>
                </c:pt>
                <c:pt idx="112">
                  <c:v>32.897588886077138</c:v>
                </c:pt>
                <c:pt idx="113">
                  <c:v>32.897588886077138</c:v>
                </c:pt>
                <c:pt idx="114">
                  <c:v>32.897588886077138</c:v>
                </c:pt>
                <c:pt idx="115">
                  <c:v>32.897588886077138</c:v>
                </c:pt>
                <c:pt idx="116">
                  <c:v>32.897588886077138</c:v>
                </c:pt>
                <c:pt idx="117">
                  <c:v>32.897588886077138</c:v>
                </c:pt>
                <c:pt idx="118">
                  <c:v>32.897588886077138</c:v>
                </c:pt>
                <c:pt idx="119">
                  <c:v>32.897588886077138</c:v>
                </c:pt>
                <c:pt idx="120">
                  <c:v>32.897588886077138</c:v>
                </c:pt>
                <c:pt idx="121">
                  <c:v>32.897588886077138</c:v>
                </c:pt>
                <c:pt idx="122">
                  <c:v>32.897588886077138</c:v>
                </c:pt>
                <c:pt idx="123">
                  <c:v>32.897588886077138</c:v>
                </c:pt>
                <c:pt idx="124">
                  <c:v>32.897588886077138</c:v>
                </c:pt>
                <c:pt idx="125">
                  <c:v>32.897588886077138</c:v>
                </c:pt>
                <c:pt idx="126">
                  <c:v>32.897588886077138</c:v>
                </c:pt>
                <c:pt idx="127">
                  <c:v>32.897588886077138</c:v>
                </c:pt>
                <c:pt idx="128">
                  <c:v>32.897588886077138</c:v>
                </c:pt>
                <c:pt idx="129">
                  <c:v>32.897588886077138</c:v>
                </c:pt>
                <c:pt idx="130">
                  <c:v>32.897588886077138</c:v>
                </c:pt>
                <c:pt idx="131">
                  <c:v>32.897588886077138</c:v>
                </c:pt>
                <c:pt idx="132">
                  <c:v>32.897588886077138</c:v>
                </c:pt>
                <c:pt idx="133">
                  <c:v>32.897588886077138</c:v>
                </c:pt>
                <c:pt idx="134">
                  <c:v>32.897588886077138</c:v>
                </c:pt>
                <c:pt idx="135">
                  <c:v>32.897588886077138</c:v>
                </c:pt>
                <c:pt idx="136">
                  <c:v>32.897588886077138</c:v>
                </c:pt>
                <c:pt idx="137">
                  <c:v>32.897588886077138</c:v>
                </c:pt>
                <c:pt idx="138">
                  <c:v>32.897588886077138</c:v>
                </c:pt>
                <c:pt idx="139">
                  <c:v>32.897588886077138</c:v>
                </c:pt>
                <c:pt idx="140">
                  <c:v>32.897588886077138</c:v>
                </c:pt>
                <c:pt idx="141">
                  <c:v>32.897588886077138</c:v>
                </c:pt>
                <c:pt idx="142">
                  <c:v>32.897588886077138</c:v>
                </c:pt>
                <c:pt idx="143">
                  <c:v>32.897588886077138</c:v>
                </c:pt>
                <c:pt idx="144">
                  <c:v>32.897588886077138</c:v>
                </c:pt>
                <c:pt idx="145">
                  <c:v>32.897588886077138</c:v>
                </c:pt>
                <c:pt idx="146">
                  <c:v>32.897588886077138</c:v>
                </c:pt>
                <c:pt idx="147">
                  <c:v>32.897588886077138</c:v>
                </c:pt>
                <c:pt idx="148">
                  <c:v>32.897588886077138</c:v>
                </c:pt>
                <c:pt idx="149">
                  <c:v>32.897588886077138</c:v>
                </c:pt>
                <c:pt idx="150">
                  <c:v>32.897588886077138</c:v>
                </c:pt>
                <c:pt idx="151">
                  <c:v>32.897588886077138</c:v>
                </c:pt>
                <c:pt idx="152">
                  <c:v>32.897588886077138</c:v>
                </c:pt>
                <c:pt idx="153">
                  <c:v>32.897588886077138</c:v>
                </c:pt>
                <c:pt idx="154">
                  <c:v>32.897588886077138</c:v>
                </c:pt>
                <c:pt idx="155">
                  <c:v>32.897588886077138</c:v>
                </c:pt>
                <c:pt idx="156">
                  <c:v>32.897588886077138</c:v>
                </c:pt>
                <c:pt idx="157">
                  <c:v>32.897588886077138</c:v>
                </c:pt>
                <c:pt idx="158">
                  <c:v>32.897588886077138</c:v>
                </c:pt>
                <c:pt idx="159">
                  <c:v>32.897588886077138</c:v>
                </c:pt>
                <c:pt idx="160">
                  <c:v>32.897588886077138</c:v>
                </c:pt>
                <c:pt idx="161">
                  <c:v>32.897588886077138</c:v>
                </c:pt>
                <c:pt idx="162">
                  <c:v>32.897588886077138</c:v>
                </c:pt>
                <c:pt idx="163">
                  <c:v>32.897588886077138</c:v>
                </c:pt>
                <c:pt idx="164">
                  <c:v>32.897588886077138</c:v>
                </c:pt>
                <c:pt idx="165">
                  <c:v>32.897588886077138</c:v>
                </c:pt>
                <c:pt idx="166">
                  <c:v>32.897588886077138</c:v>
                </c:pt>
                <c:pt idx="167">
                  <c:v>32.897588886077138</c:v>
                </c:pt>
                <c:pt idx="168">
                  <c:v>32.897588886077138</c:v>
                </c:pt>
                <c:pt idx="169">
                  <c:v>32.897588886077138</c:v>
                </c:pt>
                <c:pt idx="170">
                  <c:v>32.897588886077138</c:v>
                </c:pt>
                <c:pt idx="171">
                  <c:v>32.897588886077138</c:v>
                </c:pt>
                <c:pt idx="172">
                  <c:v>32.897588886077138</c:v>
                </c:pt>
                <c:pt idx="173">
                  <c:v>32.897588886077138</c:v>
                </c:pt>
                <c:pt idx="174">
                  <c:v>32.897588886077138</c:v>
                </c:pt>
                <c:pt idx="175">
                  <c:v>32.897588886077138</c:v>
                </c:pt>
                <c:pt idx="176">
                  <c:v>32.897588886077138</c:v>
                </c:pt>
                <c:pt idx="177">
                  <c:v>32.897588886077138</c:v>
                </c:pt>
                <c:pt idx="178">
                  <c:v>32.897588886077138</c:v>
                </c:pt>
                <c:pt idx="179">
                  <c:v>32.897588886077138</c:v>
                </c:pt>
                <c:pt idx="180">
                  <c:v>32.897588886077138</c:v>
                </c:pt>
                <c:pt idx="181">
                  <c:v>32.897588886077138</c:v>
                </c:pt>
                <c:pt idx="182">
                  <c:v>32.897588886077138</c:v>
                </c:pt>
                <c:pt idx="183">
                  <c:v>32.897588886077138</c:v>
                </c:pt>
                <c:pt idx="184">
                  <c:v>32.897588886077138</c:v>
                </c:pt>
                <c:pt idx="185">
                  <c:v>32.897588886077138</c:v>
                </c:pt>
                <c:pt idx="186">
                  <c:v>32.897588886077138</c:v>
                </c:pt>
                <c:pt idx="187">
                  <c:v>32.897588886077138</c:v>
                </c:pt>
                <c:pt idx="188">
                  <c:v>32.897588886077138</c:v>
                </c:pt>
                <c:pt idx="189">
                  <c:v>32.897588886077138</c:v>
                </c:pt>
                <c:pt idx="190">
                  <c:v>32.897588886077138</c:v>
                </c:pt>
                <c:pt idx="191">
                  <c:v>32.897588886077138</c:v>
                </c:pt>
                <c:pt idx="192">
                  <c:v>32.897588886077138</c:v>
                </c:pt>
                <c:pt idx="193">
                  <c:v>32.897588886077138</c:v>
                </c:pt>
                <c:pt idx="194">
                  <c:v>32.897588886077138</c:v>
                </c:pt>
                <c:pt idx="195">
                  <c:v>32.897588886077138</c:v>
                </c:pt>
                <c:pt idx="196">
                  <c:v>32.897588886077138</c:v>
                </c:pt>
                <c:pt idx="197">
                  <c:v>32.897588886077138</c:v>
                </c:pt>
                <c:pt idx="198">
                  <c:v>32.897588886077138</c:v>
                </c:pt>
                <c:pt idx="199">
                  <c:v>32.897588886077138</c:v>
                </c:pt>
                <c:pt idx="200">
                  <c:v>32.897588886077138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3.0087226414689678</c:v>
                </c:pt>
                <c:pt idx="2">
                  <c:v>3.5108476078946986</c:v>
                </c:pt>
                <c:pt idx="3">
                  <c:v>4.0970748640547061</c:v>
                </c:pt>
                <c:pt idx="4">
                  <c:v>4.7815388031042829</c:v>
                </c:pt>
                <c:pt idx="5">
                  <c:v>5.58075681256107</c:v>
                </c:pt>
                <c:pt idx="6">
                  <c:v>6.5140322202239958</c:v>
                </c:pt>
                <c:pt idx="7">
                  <c:v>7.6039255604146936</c:v>
                </c:pt>
                <c:pt idx="8">
                  <c:v>8.8768057733067263</c:v>
                </c:pt>
                <c:pt idx="9">
                  <c:v>10.363494928489947</c:v>
                </c:pt>
                <c:pt idx="10">
                  <c:v>12.100022380040526</c:v>
                </c:pt>
                <c:pt idx="11">
                  <c:v>14.128506971996892</c:v>
                </c:pt>
                <c:pt idx="12">
                  <c:v>16.498189087941249</c:v>
                </c:pt>
                <c:pt idx="13">
                  <c:v>19.266638055612479</c:v>
                </c:pt>
                <c:pt idx="14">
                  <c:v>22.501164769971794</c:v>
                </c:pt>
                <c:pt idx="15">
                  <c:v>26.280474494666397</c:v>
                </c:pt>
                <c:pt idx="16">
                  <c:v>30.696600769797168</c:v>
                </c:pt>
                <c:pt idx="17">
                  <c:v>35.857168342554253</c:v>
                </c:pt>
                <c:pt idx="18">
                  <c:v>41.888041221504999</c:v>
                </c:pt>
                <c:pt idx="19">
                  <c:v>48.936421539970695</c:v>
                </c:pt>
                <c:pt idx="20">
                  <c:v>57.174476139039477</c:v>
                </c:pt>
                <c:pt idx="21">
                  <c:v>66.803580927560347</c:v>
                </c:pt>
                <c:pt idx="22">
                  <c:v>78.059288474458086</c:v>
                </c:pt>
                <c:pt idx="23">
                  <c:v>91.217142323990871</c:v>
                </c:pt>
                <c:pt idx="24">
                  <c:v>106.59948264954546</c:v>
                </c:pt>
                <c:pt idx="25">
                  <c:v>124.58341260634063</c:v>
                </c:pt>
                <c:pt idx="26">
                  <c:v>145.61012372918682</c:v>
                </c:pt>
                <c:pt idx="27">
                  <c:v>170.19581267616408</c:v>
                </c:pt>
                <c:pt idx="28">
                  <c:v>198.94446139578906</c:v>
                </c:pt>
                <c:pt idx="29">
                  <c:v>232.56279939363762</c:v>
                </c:pt>
                <c:pt idx="30">
                  <c:v>271.87782136604341</c:v>
                </c:pt>
                <c:pt idx="31">
                  <c:v>306.396443018696</c:v>
                </c:pt>
                <c:pt idx="32">
                  <c:v>340.82860271743323</c:v>
                </c:pt>
                <c:pt idx="33">
                  <c:v>375.18425512054756</c:v>
                </c:pt>
                <c:pt idx="34">
                  <c:v>409.47138257589313</c:v>
                </c:pt>
                <c:pt idx="35">
                  <c:v>443.69652188121762</c:v>
                </c:pt>
                <c:pt idx="36">
                  <c:v>321.16259971327423</c:v>
                </c:pt>
                <c:pt idx="37">
                  <c:v>349.02672421811872</c:v>
                </c:pt>
                <c:pt idx="38">
                  <c:v>376.84205222440369</c:v>
                </c:pt>
                <c:pt idx="39">
                  <c:v>404.61268817658879</c:v>
                </c:pt>
                <c:pt idx="40">
                  <c:v>432.34212742340668</c:v>
                </c:pt>
                <c:pt idx="41">
                  <c:v>460.03338067866019</c:v>
                </c:pt>
                <c:pt idx="42">
                  <c:v>385.99092681345502</c:v>
                </c:pt>
                <c:pt idx="43">
                  <c:v>414.17533779557908</c:v>
                </c:pt>
                <c:pt idx="44">
                  <c:v>442.31839157842973</c:v>
                </c:pt>
                <c:pt idx="45">
                  <c:v>470.42308638804462</c:v>
                </c:pt>
                <c:pt idx="46">
                  <c:v>498.49203329527023</c:v>
                </c:pt>
                <c:pt idx="47">
                  <c:v>526.52752563274419</c:v>
                </c:pt>
                <c:pt idx="48">
                  <c:v>554.5315928587562</c:v>
                </c:pt>
                <c:pt idx="49">
                  <c:v>449.62021107279298</c:v>
                </c:pt>
                <c:pt idx="50">
                  <c:v>476.02000064610456</c:v>
                </c:pt>
                <c:pt idx="51">
                  <c:v>502.38865580151611</c:v>
                </c:pt>
                <c:pt idx="52">
                  <c:v>528.72803854644371</c:v>
                </c:pt>
                <c:pt idx="53">
                  <c:v>555.03981043514455</c:v>
                </c:pt>
                <c:pt idx="54">
                  <c:v>581.32546281777411</c:v>
                </c:pt>
                <c:pt idx="55">
                  <c:v>607.58634133657904</c:v>
                </c:pt>
                <c:pt idx="56">
                  <c:v>507.73703373631133</c:v>
                </c:pt>
                <c:pt idx="57">
                  <c:v>532.72708498714167</c:v>
                </c:pt>
                <c:pt idx="58">
                  <c:v>557.6924869123344</c:v>
                </c:pt>
                <c:pt idx="59">
                  <c:v>582.63449687448031</c:v>
                </c:pt>
                <c:pt idx="60">
                  <c:v>607.55425592523807</c:v>
                </c:pt>
                <c:pt idx="61">
                  <c:v>632.45280398899331</c:v>
                </c:pt>
                <c:pt idx="62">
                  <c:v>657.33109253297937</c:v>
                </c:pt>
                <c:pt idx="63">
                  <c:v>682.18999522116337</c:v>
                </c:pt>
                <c:pt idx="64">
                  <c:v>590.46639820384166</c:v>
                </c:pt>
                <c:pt idx="65">
                  <c:v>614.61754893029149</c:v>
                </c:pt>
                <c:pt idx="66">
                  <c:v>638.74902856958317</c:v>
                </c:pt>
                <c:pt idx="67">
                  <c:v>662.86168393782873</c:v>
                </c:pt>
                <c:pt idx="68">
                  <c:v>686.95629529470671</c:v>
                </c:pt>
                <c:pt idx="69">
                  <c:v>711.03358377190716</c:v>
                </c:pt>
                <c:pt idx="70">
                  <c:v>735.09421774409839</c:v>
                </c:pt>
                <c:pt idx="71">
                  <c:v>759.13881832330935</c:v>
                </c:pt>
                <c:pt idx="72">
                  <c:v>671.60406336749122</c:v>
                </c:pt>
                <c:pt idx="73">
                  <c:v>695.09771430876344</c:v>
                </c:pt>
                <c:pt idx="74">
                  <c:v>718.57510776912568</c:v>
                </c:pt>
                <c:pt idx="75">
                  <c:v>742.03684898831909</c:v>
                </c:pt>
                <c:pt idx="76">
                  <c:v>765.48350186285279</c:v>
                </c:pt>
                <c:pt idx="77">
                  <c:v>788.91559297509764</c:v>
                </c:pt>
                <c:pt idx="78">
                  <c:v>812.33361511938926</c:v>
                </c:pt>
                <c:pt idx="79">
                  <c:v>835.73803040089308</c:v>
                </c:pt>
                <c:pt idx="80">
                  <c:v>859.12927296974419</c:v>
                </c:pt>
                <c:pt idx="81">
                  <c:v>754.58190540238013</c:v>
                </c:pt>
                <c:pt idx="82">
                  <c:v>776.74375886328153</c:v>
                </c:pt>
                <c:pt idx="83">
                  <c:v>798.89280994562489</c:v>
                </c:pt>
                <c:pt idx="84">
                  <c:v>821.02946309423294</c:v>
                </c:pt>
                <c:pt idx="85">
                  <c:v>843.15409919591423</c:v>
                </c:pt>
                <c:pt idx="86">
                  <c:v>865.26707754613597</c:v>
                </c:pt>
                <c:pt idx="87">
                  <c:v>887.36873760445849</c:v>
                </c:pt>
                <c:pt idx="88">
                  <c:v>909.45940056623385</c:v>
                </c:pt>
                <c:pt idx="89">
                  <c:v>931.53937077386763</c:v>
                </c:pt>
                <c:pt idx="90">
                  <c:v>815.70799587495048</c:v>
                </c:pt>
                <c:pt idx="91">
                  <c:v>836.85158729914474</c:v>
                </c:pt>
                <c:pt idx="92">
                  <c:v>857.9844434817436</c:v>
                </c:pt>
                <c:pt idx="93">
                  <c:v>879.10686572017414</c:v>
                </c:pt>
                <c:pt idx="94">
                  <c:v>900.21913967265436</c:v>
                </c:pt>
                <c:pt idx="95">
                  <c:v>921.321536525017</c:v>
                </c:pt>
                <c:pt idx="96">
                  <c:v>942.41431404522439</c:v>
                </c:pt>
                <c:pt idx="97">
                  <c:v>963.49771753870164</c:v>
                </c:pt>
                <c:pt idx="98">
                  <c:v>984.57198071582513</c:v>
                </c:pt>
                <c:pt idx="99">
                  <c:v>1005.6373264813883</c:v>
                </c:pt>
                <c:pt idx="100">
                  <c:v>892.80434571395415</c:v>
                </c:pt>
                <c:pt idx="101">
                  <c:v>913.40954370443831</c:v>
                </c:pt>
                <c:pt idx="102">
                  <c:v>934.00548275870278</c:v>
                </c:pt>
                <c:pt idx="103">
                  <c:v>954.59239551414646</c:v>
                </c:pt>
                <c:pt idx="104">
                  <c:v>975.1705037703191</c:v>
                </c:pt>
                <c:pt idx="105">
                  <c:v>995.74001921643037</c:v>
                </c:pt>
                <c:pt idx="106">
                  <c:v>1016.3011440957075</c:v>
                </c:pt>
                <c:pt idx="107">
                  <c:v>1036.8540718132763</c:v>
                </c:pt>
                <c:pt idx="108">
                  <c:v>1057.3989874934132</c:v>
                </c:pt>
                <c:pt idx="109">
                  <c:v>1077.9360684913026</c:v>
                </c:pt>
                <c:pt idx="110">
                  <c:v>956.09509828757302</c:v>
                </c:pt>
                <c:pt idx="111">
                  <c:v>976.02005722680917</c:v>
                </c:pt>
                <c:pt idx="112">
                  <c:v>995.93696782880636</c:v>
                </c:pt>
                <c:pt idx="113">
                  <c:v>1015.8460134822595</c:v>
                </c:pt>
                <c:pt idx="114">
                  <c:v>1035.7473698121528</c:v>
                </c:pt>
                <c:pt idx="115">
                  <c:v>1055.6412051542693</c:v>
                </c:pt>
                <c:pt idx="116">
                  <c:v>1075.5276809921299</c:v>
                </c:pt>
                <c:pt idx="117">
                  <c:v>1095.4069523599876</c:v>
                </c:pt>
                <c:pt idx="118">
                  <c:v>1115.2791682150898</c:v>
                </c:pt>
                <c:pt idx="119">
                  <c:v>1135.1444717820771</c:v>
                </c:pt>
                <c:pt idx="120">
                  <c:v>717.63183985620242</c:v>
                </c:pt>
                <c:pt idx="121">
                  <c:v>716.83776984268491</c:v>
                </c:pt>
                <c:pt idx="122">
                  <c:v>716.04368186697639</c:v>
                </c:pt>
                <c:pt idx="123">
                  <c:v>715.24957590633358</c:v>
                </c:pt>
                <c:pt idx="124">
                  <c:v>500.46266932712228</c:v>
                </c:pt>
                <c:pt idx="125">
                  <c:v>500.88684467357308</c:v>
                </c:pt>
                <c:pt idx="126">
                  <c:v>501.31101241603716</c:v>
                </c:pt>
                <c:pt idx="127">
                  <c:v>501.73517256186511</c:v>
                </c:pt>
                <c:pt idx="128">
                  <c:v>361.8444413330879</c:v>
                </c:pt>
                <c:pt idx="129">
                  <c:v>362.05531135307177</c:v>
                </c:pt>
                <c:pt idx="130">
                  <c:v>362.26617868751083</c:v>
                </c:pt>
                <c:pt idx="131">
                  <c:v>362.47704333819223</c:v>
                </c:pt>
                <c:pt idx="132">
                  <c:v>46.355945316697152</c:v>
                </c:pt>
                <c:pt idx="133">
                  <c:v>46.355945316697152</c:v>
                </c:pt>
                <c:pt idx="134">
                  <c:v>46.355945316697152</c:v>
                </c:pt>
                <c:pt idx="135">
                  <c:v>46.355945316697152</c:v>
                </c:pt>
                <c:pt idx="136">
                  <c:v>46.355945316697152</c:v>
                </c:pt>
                <c:pt idx="137">
                  <c:v>46.355945316697152</c:v>
                </c:pt>
                <c:pt idx="138">
                  <c:v>46.355945316697152</c:v>
                </c:pt>
                <c:pt idx="139">
                  <c:v>46.355945316697152</c:v>
                </c:pt>
                <c:pt idx="140">
                  <c:v>46.355945316697152</c:v>
                </c:pt>
                <c:pt idx="141">
                  <c:v>46.355945316697152</c:v>
                </c:pt>
                <c:pt idx="142">
                  <c:v>46.355945316697152</c:v>
                </c:pt>
                <c:pt idx="143">
                  <c:v>46.355945316697152</c:v>
                </c:pt>
                <c:pt idx="144">
                  <c:v>46.355945316697152</c:v>
                </c:pt>
                <c:pt idx="145">
                  <c:v>46.355945316697152</c:v>
                </c:pt>
                <c:pt idx="146">
                  <c:v>46.355945316697152</c:v>
                </c:pt>
                <c:pt idx="147">
                  <c:v>46.355945316697152</c:v>
                </c:pt>
                <c:pt idx="148">
                  <c:v>46.355945316697152</c:v>
                </c:pt>
                <c:pt idx="149">
                  <c:v>46.355945316697152</c:v>
                </c:pt>
                <c:pt idx="150">
                  <c:v>46.355945316697152</c:v>
                </c:pt>
                <c:pt idx="151">
                  <c:v>46.355945316697152</c:v>
                </c:pt>
                <c:pt idx="152">
                  <c:v>46.355945316697152</c:v>
                </c:pt>
                <c:pt idx="153">
                  <c:v>46.355945316697152</c:v>
                </c:pt>
                <c:pt idx="154">
                  <c:v>46.355945316697152</c:v>
                </c:pt>
                <c:pt idx="155">
                  <c:v>46.355945316697152</c:v>
                </c:pt>
                <c:pt idx="156">
                  <c:v>46.355945316697152</c:v>
                </c:pt>
                <c:pt idx="157">
                  <c:v>46.355945316697152</c:v>
                </c:pt>
                <c:pt idx="158">
                  <c:v>46.355945316697152</c:v>
                </c:pt>
                <c:pt idx="159">
                  <c:v>46.355945316697152</c:v>
                </c:pt>
                <c:pt idx="160">
                  <c:v>46.355945316697152</c:v>
                </c:pt>
                <c:pt idx="161">
                  <c:v>46.355945316697152</c:v>
                </c:pt>
                <c:pt idx="162">
                  <c:v>46.355945316697152</c:v>
                </c:pt>
                <c:pt idx="163">
                  <c:v>46.355945316697152</c:v>
                </c:pt>
                <c:pt idx="164">
                  <c:v>46.355945316697152</c:v>
                </c:pt>
                <c:pt idx="165">
                  <c:v>46.355945316697152</c:v>
                </c:pt>
                <c:pt idx="166">
                  <c:v>46.355945316697152</c:v>
                </c:pt>
                <c:pt idx="167">
                  <c:v>46.355945316697152</c:v>
                </c:pt>
                <c:pt idx="168">
                  <c:v>46.355945316697152</c:v>
                </c:pt>
                <c:pt idx="169">
                  <c:v>46.355945316697152</c:v>
                </c:pt>
                <c:pt idx="170">
                  <c:v>46.355945316697152</c:v>
                </c:pt>
                <c:pt idx="171">
                  <c:v>46.355945316697152</c:v>
                </c:pt>
                <c:pt idx="172">
                  <c:v>46.355945316697152</c:v>
                </c:pt>
                <c:pt idx="173">
                  <c:v>46.355945316697152</c:v>
                </c:pt>
                <c:pt idx="174">
                  <c:v>46.355945316697152</c:v>
                </c:pt>
                <c:pt idx="175">
                  <c:v>46.355945316697152</c:v>
                </c:pt>
                <c:pt idx="176">
                  <c:v>46.355945316697152</c:v>
                </c:pt>
                <c:pt idx="177">
                  <c:v>46.355945316697152</c:v>
                </c:pt>
                <c:pt idx="178">
                  <c:v>46.355945316697152</c:v>
                </c:pt>
                <c:pt idx="179">
                  <c:v>46.355945316697152</c:v>
                </c:pt>
                <c:pt idx="180">
                  <c:v>46.355945316697152</c:v>
                </c:pt>
                <c:pt idx="181">
                  <c:v>46.355945316697152</c:v>
                </c:pt>
                <c:pt idx="182">
                  <c:v>46.355945316697152</c:v>
                </c:pt>
                <c:pt idx="183">
                  <c:v>46.355945316697152</c:v>
                </c:pt>
                <c:pt idx="184">
                  <c:v>46.355945316697152</c:v>
                </c:pt>
                <c:pt idx="185">
                  <c:v>46.355945316697152</c:v>
                </c:pt>
                <c:pt idx="186">
                  <c:v>46.355945316697152</c:v>
                </c:pt>
                <c:pt idx="187">
                  <c:v>46.355945316697152</c:v>
                </c:pt>
                <c:pt idx="188">
                  <c:v>46.355945316697152</c:v>
                </c:pt>
                <c:pt idx="189">
                  <c:v>46.355945316697152</c:v>
                </c:pt>
                <c:pt idx="190">
                  <c:v>46.355945316697152</c:v>
                </c:pt>
                <c:pt idx="191">
                  <c:v>46.355945316697152</c:v>
                </c:pt>
                <c:pt idx="192">
                  <c:v>46.355945316697152</c:v>
                </c:pt>
                <c:pt idx="193">
                  <c:v>46.355945316697152</c:v>
                </c:pt>
                <c:pt idx="194">
                  <c:v>46.355945316697152</c:v>
                </c:pt>
                <c:pt idx="195">
                  <c:v>46.355945316697152</c:v>
                </c:pt>
                <c:pt idx="196">
                  <c:v>46.355945316697152</c:v>
                </c:pt>
                <c:pt idx="197">
                  <c:v>46.355945316697152</c:v>
                </c:pt>
                <c:pt idx="198">
                  <c:v>46.355945316697152</c:v>
                </c:pt>
                <c:pt idx="199">
                  <c:v>46.355945316697152</c:v>
                </c:pt>
                <c:pt idx="200">
                  <c:v>46.355945316697152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2.3771589152136832</c:v>
                </c:pt>
                <c:pt idx="2">
                  <c:v>2.9949424842304286</c:v>
                </c:pt>
                <c:pt idx="3">
                  <c:v>3.7739077794462492</c:v>
                </c:pt>
                <c:pt idx="4">
                  <c:v>4.7562627052095419</c:v>
                </c:pt>
                <c:pt idx="5">
                  <c:v>5.9953059624826457</c:v>
                </c:pt>
                <c:pt idx="6">
                  <c:v>7.5583506142245538</c:v>
                </c:pt>
                <c:pt idx="7">
                  <c:v>9.5304205700421178</c:v>
                </c:pt>
                <c:pt idx="8">
                  <c:v>12.018924879161736</c:v>
                </c:pt>
                <c:pt idx="9">
                  <c:v>15.159569166298086</c:v>
                </c:pt>
                <c:pt idx="10">
                  <c:v>19.123832490408656</c:v>
                </c:pt>
                <c:pt idx="11">
                  <c:v>37.129924657008708</c:v>
                </c:pt>
                <c:pt idx="12">
                  <c:v>54.88875090739392</c:v>
                </c:pt>
                <c:pt idx="13">
                  <c:v>72.494513498617124</c:v>
                </c:pt>
                <c:pt idx="14">
                  <c:v>89.990173613778268</c:v>
                </c:pt>
                <c:pt idx="15">
                  <c:v>107.40030981071855</c:v>
                </c:pt>
                <c:pt idx="16">
                  <c:v>78.012881309795674</c:v>
                </c:pt>
                <c:pt idx="17">
                  <c:v>100.31646113802792</c:v>
                </c:pt>
                <c:pt idx="18">
                  <c:v>122.49645924610253</c:v>
                </c:pt>
                <c:pt idx="19">
                  <c:v>144.57852045501949</c:v>
                </c:pt>
                <c:pt idx="20">
                  <c:v>166.57974956981323</c:v>
                </c:pt>
                <c:pt idx="21">
                  <c:v>134.34850957742924</c:v>
                </c:pt>
                <c:pt idx="22">
                  <c:v>157.97933796889382</c:v>
                </c:pt>
                <c:pt idx="23">
                  <c:v>181.52619054784418</c:v>
                </c:pt>
                <c:pt idx="24">
                  <c:v>205.0015053728589</c:v>
                </c:pt>
                <c:pt idx="25">
                  <c:v>228.41463048777476</c:v>
                </c:pt>
                <c:pt idx="26">
                  <c:v>195.49245385292792</c:v>
                </c:pt>
                <c:pt idx="27">
                  <c:v>217.98082037329846</c:v>
                </c:pt>
                <c:pt idx="28">
                  <c:v>240.41585018926619</c:v>
                </c:pt>
                <c:pt idx="29">
                  <c:v>262.80321996128214</c:v>
                </c:pt>
                <c:pt idx="30">
                  <c:v>285.14755944378322</c:v>
                </c:pt>
                <c:pt idx="31">
                  <c:v>250.19618568369199</c:v>
                </c:pt>
                <c:pt idx="32">
                  <c:v>270.36084436950489</c:v>
                </c:pt>
                <c:pt idx="33">
                  <c:v>290.4916672508881</c:v>
                </c:pt>
                <c:pt idx="34">
                  <c:v>310.59132815273165</c:v>
                </c:pt>
                <c:pt idx="35">
                  <c:v>330.66212656242288</c:v>
                </c:pt>
                <c:pt idx="36">
                  <c:v>293.6342310126339</c:v>
                </c:pt>
                <c:pt idx="37">
                  <c:v>311.53277495970798</c:v>
                </c:pt>
                <c:pt idx="38">
                  <c:v>329.40850810618275</c:v>
                </c:pt>
                <c:pt idx="39">
                  <c:v>347.26284215565846</c:v>
                </c:pt>
                <c:pt idx="40">
                  <c:v>365.09703181844549</c:v>
                </c:pt>
                <c:pt idx="41">
                  <c:v>325.64701898414177</c:v>
                </c:pt>
                <c:pt idx="42">
                  <c:v>341.00051892831283</c:v>
                </c:pt>
                <c:pt idx="43">
                  <c:v>356.33882114313155</c:v>
                </c:pt>
                <c:pt idx="44">
                  <c:v>371.6626718429784</c:v>
                </c:pt>
                <c:pt idx="45">
                  <c:v>386.97275069119183</c:v>
                </c:pt>
                <c:pt idx="46">
                  <c:v>362.90791424748937</c:v>
                </c:pt>
                <c:pt idx="47">
                  <c:v>376.35086351579019</c:v>
                </c:pt>
                <c:pt idx="48">
                  <c:v>389.78335896423386</c:v>
                </c:pt>
                <c:pt idx="49">
                  <c:v>403.20581160192484</c:v>
                </c:pt>
                <c:pt idx="50">
                  <c:v>416.61860284059549</c:v>
                </c:pt>
                <c:pt idx="51">
                  <c:v>398.52467686288401</c:v>
                </c:pt>
                <c:pt idx="52">
                  <c:v>410.06935400448907</c:v>
                </c:pt>
                <c:pt idx="53">
                  <c:v>421.60701499488988</c:v>
                </c:pt>
                <c:pt idx="54">
                  <c:v>433.13787892530354</c:v>
                </c:pt>
                <c:pt idx="55">
                  <c:v>444.66215226871259</c:v>
                </c:pt>
                <c:pt idx="56">
                  <c:v>429.39887113927824</c:v>
                </c:pt>
                <c:pt idx="57">
                  <c:v>439.05655970073695</c:v>
                </c:pt>
                <c:pt idx="58">
                  <c:v>448.70969327309916</c:v>
                </c:pt>
                <c:pt idx="59">
                  <c:v>458.35838369213019</c:v>
                </c:pt>
                <c:pt idx="60">
                  <c:v>468.00273769986558</c:v>
                </c:pt>
                <c:pt idx="61">
                  <c:v>454.31269266448368</c:v>
                </c:pt>
                <c:pt idx="62">
                  <c:v>462.40331218251168</c:v>
                </c:pt>
                <c:pt idx="63">
                  <c:v>470.49091188062221</c:v>
                </c:pt>
                <c:pt idx="64">
                  <c:v>478.57555101045637</c:v>
                </c:pt>
                <c:pt idx="65">
                  <c:v>486.65728665769001</c:v>
                </c:pt>
                <c:pt idx="66">
                  <c:v>473.60073566758007</c:v>
                </c:pt>
                <c:pt idx="67">
                  <c:v>480.75168621261065</c:v>
                </c:pt>
                <c:pt idx="68">
                  <c:v>487.90037643155364</c:v>
                </c:pt>
                <c:pt idx="69">
                  <c:v>495.04684412923598</c:v>
                </c:pt>
                <c:pt idx="70">
                  <c:v>502.19112592946141</c:v>
                </c:pt>
                <c:pt idx="71">
                  <c:v>488.52189609916542</c:v>
                </c:pt>
                <c:pt idx="72">
                  <c:v>495.04684412923598</c:v>
                </c:pt>
                <c:pt idx="73">
                  <c:v>501.56996990242982</c:v>
                </c:pt>
                <c:pt idx="74">
                  <c:v>508.09130047272885</c:v>
                </c:pt>
                <c:pt idx="75">
                  <c:v>514.61086214265538</c:v>
                </c:pt>
                <c:pt idx="76">
                  <c:v>501.56996990242982</c:v>
                </c:pt>
                <c:pt idx="77">
                  <c:v>507.15979072537579</c:v>
                </c:pt>
                <c:pt idx="78">
                  <c:v>512.74830923215643</c:v>
                </c:pt>
                <c:pt idx="79">
                  <c:v>518.33554162748942</c:v>
                </c:pt>
                <c:pt idx="80">
                  <c:v>523.92150373805168</c:v>
                </c:pt>
                <c:pt idx="81">
                  <c:v>506.84927944121517</c:v>
                </c:pt>
                <c:pt idx="82">
                  <c:v>506.84927944121517</c:v>
                </c:pt>
                <c:pt idx="83">
                  <c:v>506.84927944121517</c:v>
                </c:pt>
                <c:pt idx="84">
                  <c:v>506.84927944121517</c:v>
                </c:pt>
                <c:pt idx="85">
                  <c:v>506.84927944121517</c:v>
                </c:pt>
                <c:pt idx="86">
                  <c:v>506.84927944121517</c:v>
                </c:pt>
                <c:pt idx="87">
                  <c:v>506.84927944121517</c:v>
                </c:pt>
                <c:pt idx="88">
                  <c:v>506.84927944121517</c:v>
                </c:pt>
                <c:pt idx="89">
                  <c:v>506.84927944121517</c:v>
                </c:pt>
                <c:pt idx="90">
                  <c:v>506.84927944121517</c:v>
                </c:pt>
                <c:pt idx="91">
                  <c:v>506.84927944121517</c:v>
                </c:pt>
                <c:pt idx="92">
                  <c:v>506.84927944121517</c:v>
                </c:pt>
                <c:pt idx="93">
                  <c:v>506.84927944121517</c:v>
                </c:pt>
                <c:pt idx="94">
                  <c:v>506.84927944121517</c:v>
                </c:pt>
                <c:pt idx="95">
                  <c:v>506.84927944121517</c:v>
                </c:pt>
                <c:pt idx="96">
                  <c:v>506.84927944121517</c:v>
                </c:pt>
                <c:pt idx="97">
                  <c:v>506.84927944121517</c:v>
                </c:pt>
                <c:pt idx="98">
                  <c:v>506.84927944121517</c:v>
                </c:pt>
                <c:pt idx="99">
                  <c:v>506.84927944121517</c:v>
                </c:pt>
                <c:pt idx="100">
                  <c:v>506.84927944121517</c:v>
                </c:pt>
                <c:pt idx="101">
                  <c:v>506.84927944121517</c:v>
                </c:pt>
                <c:pt idx="102">
                  <c:v>506.84927944121517</c:v>
                </c:pt>
                <c:pt idx="103">
                  <c:v>506.84927944121517</c:v>
                </c:pt>
                <c:pt idx="104">
                  <c:v>506.84927944121517</c:v>
                </c:pt>
                <c:pt idx="105">
                  <c:v>506.84927944121517</c:v>
                </c:pt>
                <c:pt idx="106">
                  <c:v>506.84927944121517</c:v>
                </c:pt>
                <c:pt idx="107">
                  <c:v>506.84927944121517</c:v>
                </c:pt>
                <c:pt idx="108">
                  <c:v>506.84927944121517</c:v>
                </c:pt>
                <c:pt idx="109">
                  <c:v>506.84927944121517</c:v>
                </c:pt>
                <c:pt idx="110">
                  <c:v>506.84927944121517</c:v>
                </c:pt>
                <c:pt idx="111">
                  <c:v>506.84927944121517</c:v>
                </c:pt>
                <c:pt idx="112">
                  <c:v>506.84927944121517</c:v>
                </c:pt>
                <c:pt idx="113">
                  <c:v>506.84927944121517</c:v>
                </c:pt>
                <c:pt idx="114">
                  <c:v>506.84927944121517</c:v>
                </c:pt>
                <c:pt idx="115">
                  <c:v>506.84927944121517</c:v>
                </c:pt>
                <c:pt idx="116">
                  <c:v>506.84927944121517</c:v>
                </c:pt>
                <c:pt idx="117">
                  <c:v>506.84927944121517</c:v>
                </c:pt>
                <c:pt idx="118">
                  <c:v>506.84927944121517</c:v>
                </c:pt>
                <c:pt idx="119">
                  <c:v>506.84927944121517</c:v>
                </c:pt>
                <c:pt idx="120">
                  <c:v>506.84927944121517</c:v>
                </c:pt>
                <c:pt idx="121">
                  <c:v>506.84927944121517</c:v>
                </c:pt>
                <c:pt idx="122">
                  <c:v>506.84927944121517</c:v>
                </c:pt>
                <c:pt idx="123">
                  <c:v>506.84927944121517</c:v>
                </c:pt>
                <c:pt idx="124">
                  <c:v>506.84927944121517</c:v>
                </c:pt>
                <c:pt idx="125">
                  <c:v>506.84927944121517</c:v>
                </c:pt>
                <c:pt idx="126">
                  <c:v>506.84927944121517</c:v>
                </c:pt>
                <c:pt idx="127">
                  <c:v>506.84927944121517</c:v>
                </c:pt>
                <c:pt idx="128">
                  <c:v>506.84927944121517</c:v>
                </c:pt>
                <c:pt idx="129">
                  <c:v>506.84927944121517</c:v>
                </c:pt>
                <c:pt idx="130">
                  <c:v>506.84927944121517</c:v>
                </c:pt>
                <c:pt idx="131">
                  <c:v>506.84927944121517</c:v>
                </c:pt>
                <c:pt idx="132">
                  <c:v>506.84927944121517</c:v>
                </c:pt>
                <c:pt idx="133">
                  <c:v>506.84927944121517</c:v>
                </c:pt>
                <c:pt idx="134">
                  <c:v>506.84927944121517</c:v>
                </c:pt>
                <c:pt idx="135">
                  <c:v>506.84927944121517</c:v>
                </c:pt>
                <c:pt idx="136">
                  <c:v>506.84927944121517</c:v>
                </c:pt>
                <c:pt idx="137">
                  <c:v>506.84927944121517</c:v>
                </c:pt>
                <c:pt idx="138">
                  <c:v>506.84927944121517</c:v>
                </c:pt>
                <c:pt idx="139">
                  <c:v>506.84927944121517</c:v>
                </c:pt>
                <c:pt idx="140">
                  <c:v>506.84927944121517</c:v>
                </c:pt>
                <c:pt idx="141">
                  <c:v>506.84927944121517</c:v>
                </c:pt>
                <c:pt idx="142">
                  <c:v>506.84927944121517</c:v>
                </c:pt>
                <c:pt idx="143">
                  <c:v>506.84927944121517</c:v>
                </c:pt>
                <c:pt idx="144">
                  <c:v>506.84927944121517</c:v>
                </c:pt>
                <c:pt idx="145">
                  <c:v>506.84927944121517</c:v>
                </c:pt>
                <c:pt idx="146">
                  <c:v>506.84927944121517</c:v>
                </c:pt>
                <c:pt idx="147">
                  <c:v>506.84927944121517</c:v>
                </c:pt>
                <c:pt idx="148">
                  <c:v>506.84927944121517</c:v>
                </c:pt>
                <c:pt idx="149">
                  <c:v>506.84927944121517</c:v>
                </c:pt>
                <c:pt idx="150">
                  <c:v>506.84927944121517</c:v>
                </c:pt>
                <c:pt idx="151">
                  <c:v>506.84927944121517</c:v>
                </c:pt>
                <c:pt idx="152">
                  <c:v>506.84927944121517</c:v>
                </c:pt>
                <c:pt idx="153">
                  <c:v>506.84927944121517</c:v>
                </c:pt>
                <c:pt idx="154">
                  <c:v>506.84927944121517</c:v>
                </c:pt>
                <c:pt idx="155">
                  <c:v>506.84927944121517</c:v>
                </c:pt>
                <c:pt idx="156">
                  <c:v>506.84927944121517</c:v>
                </c:pt>
                <c:pt idx="157">
                  <c:v>506.84927944121517</c:v>
                </c:pt>
                <c:pt idx="158">
                  <c:v>506.84927944121517</c:v>
                </c:pt>
                <c:pt idx="159">
                  <c:v>506.84927944121517</c:v>
                </c:pt>
                <c:pt idx="160">
                  <c:v>506.84927944121517</c:v>
                </c:pt>
                <c:pt idx="161">
                  <c:v>506.84927944121517</c:v>
                </c:pt>
                <c:pt idx="162">
                  <c:v>506.84927944121517</c:v>
                </c:pt>
                <c:pt idx="163">
                  <c:v>506.84927944121517</c:v>
                </c:pt>
                <c:pt idx="164">
                  <c:v>506.84927944121517</c:v>
                </c:pt>
                <c:pt idx="165">
                  <c:v>506.84927944121517</c:v>
                </c:pt>
                <c:pt idx="166">
                  <c:v>506.84927944121517</c:v>
                </c:pt>
                <c:pt idx="167">
                  <c:v>506.84927944121517</c:v>
                </c:pt>
                <c:pt idx="168">
                  <c:v>506.84927944121517</c:v>
                </c:pt>
                <c:pt idx="169">
                  <c:v>506.84927944121517</c:v>
                </c:pt>
                <c:pt idx="170">
                  <c:v>506.84927944121517</c:v>
                </c:pt>
                <c:pt idx="171">
                  <c:v>506.84927944121517</c:v>
                </c:pt>
                <c:pt idx="172">
                  <c:v>506.84927944121517</c:v>
                </c:pt>
                <c:pt idx="173">
                  <c:v>506.84927944121517</c:v>
                </c:pt>
                <c:pt idx="174">
                  <c:v>506.84927944121517</c:v>
                </c:pt>
                <c:pt idx="175">
                  <c:v>506.84927944121517</c:v>
                </c:pt>
                <c:pt idx="176">
                  <c:v>506.84927944121517</c:v>
                </c:pt>
                <c:pt idx="177">
                  <c:v>506.84927944121517</c:v>
                </c:pt>
                <c:pt idx="178">
                  <c:v>506.84927944121517</c:v>
                </c:pt>
                <c:pt idx="179">
                  <c:v>506.84927944121517</c:v>
                </c:pt>
                <c:pt idx="180">
                  <c:v>506.84927944121517</c:v>
                </c:pt>
                <c:pt idx="181">
                  <c:v>506.84927944121517</c:v>
                </c:pt>
                <c:pt idx="182">
                  <c:v>506.84927944121517</c:v>
                </c:pt>
                <c:pt idx="183">
                  <c:v>506.84927944121517</c:v>
                </c:pt>
                <c:pt idx="184">
                  <c:v>506.84927944121517</c:v>
                </c:pt>
                <c:pt idx="185">
                  <c:v>506.84927944121517</c:v>
                </c:pt>
                <c:pt idx="186">
                  <c:v>506.84927944121517</c:v>
                </c:pt>
                <c:pt idx="187">
                  <c:v>506.84927944121517</c:v>
                </c:pt>
                <c:pt idx="188">
                  <c:v>506.84927944121517</c:v>
                </c:pt>
                <c:pt idx="189">
                  <c:v>506.84927944121517</c:v>
                </c:pt>
                <c:pt idx="190">
                  <c:v>506.84927944121517</c:v>
                </c:pt>
                <c:pt idx="191">
                  <c:v>506.84927944121517</c:v>
                </c:pt>
                <c:pt idx="192">
                  <c:v>506.84927944121517</c:v>
                </c:pt>
                <c:pt idx="193">
                  <c:v>506.84927944121517</c:v>
                </c:pt>
                <c:pt idx="194">
                  <c:v>506.84927944121517</c:v>
                </c:pt>
                <c:pt idx="195">
                  <c:v>506.84927944121517</c:v>
                </c:pt>
                <c:pt idx="196">
                  <c:v>506.84927944121517</c:v>
                </c:pt>
                <c:pt idx="197">
                  <c:v>506.84927944121517</c:v>
                </c:pt>
                <c:pt idx="198">
                  <c:v>506.84927944121517</c:v>
                </c:pt>
                <c:pt idx="199">
                  <c:v>506.84927944121517</c:v>
                </c:pt>
                <c:pt idx="200">
                  <c:v>506.84927944121517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2.7107663053215236</c:v>
                </c:pt>
                <c:pt idx="2">
                  <c:v>3.6004031596664068</c:v>
                </c:pt>
                <c:pt idx="3">
                  <c:v>4.7832008576956815</c:v>
                </c:pt>
                <c:pt idx="4">
                  <c:v>6.3561344603907548</c:v>
                </c:pt>
                <c:pt idx="5">
                  <c:v>8.4483718197588118</c:v>
                </c:pt>
                <c:pt idx="6">
                  <c:v>11.231995762089561</c:v>
                </c:pt>
                <c:pt idx="7">
                  <c:v>14.936308191087944</c:v>
                </c:pt>
                <c:pt idx="8">
                  <c:v>19.866916000031427</c:v>
                </c:pt>
                <c:pt idx="9">
                  <c:v>26.431201628981615</c:v>
                </c:pt>
                <c:pt idx="10">
                  <c:v>35.172319671970541</c:v>
                </c:pt>
                <c:pt idx="11">
                  <c:v>48.765659367999113</c:v>
                </c:pt>
                <c:pt idx="12">
                  <c:v>74.616063262010528</c:v>
                </c:pt>
                <c:pt idx="13">
                  <c:v>100.2341790211712</c:v>
                </c:pt>
                <c:pt idx="14">
                  <c:v>125.68871343321821</c:v>
                </c:pt>
                <c:pt idx="15">
                  <c:v>151.01770664748466</c:v>
                </c:pt>
                <c:pt idx="16">
                  <c:v>105.82562490242275</c:v>
                </c:pt>
                <c:pt idx="17">
                  <c:v>133.68129041989656</c:v>
                </c:pt>
                <c:pt idx="18">
                  <c:v>161.39639888364613</c:v>
                </c:pt>
                <c:pt idx="19">
                  <c:v>188.99857543760822</c:v>
                </c:pt>
                <c:pt idx="20">
                  <c:v>216.50666233809889</c:v>
                </c:pt>
                <c:pt idx="21">
                  <c:v>173.13987981714703</c:v>
                </c:pt>
                <c:pt idx="22">
                  <c:v>202.07571754604893</c:v>
                </c:pt>
                <c:pt idx="23">
                  <c:v>230.91548802122449</c:v>
                </c:pt>
                <c:pt idx="24">
                  <c:v>259.67288191053939</c:v>
                </c:pt>
                <c:pt idx="25">
                  <c:v>288.35830325418618</c:v>
                </c:pt>
                <c:pt idx="26">
                  <c:v>244.6190581615721</c:v>
                </c:pt>
                <c:pt idx="27">
                  <c:v>272.65800236133896</c:v>
                </c:pt>
                <c:pt idx="28">
                  <c:v>300.63210759978887</c:v>
                </c:pt>
                <c:pt idx="29">
                  <c:v>328.5482515646346</c:v>
                </c:pt>
                <c:pt idx="30">
                  <c:v>356.41204743833867</c:v>
                </c:pt>
                <c:pt idx="31">
                  <c:v>310.85173466328649</c:v>
                </c:pt>
                <c:pt idx="32">
                  <c:v>336.70870355604046</c:v>
                </c:pt>
                <c:pt idx="33">
                  <c:v>362.52196090538217</c:v>
                </c:pt>
                <c:pt idx="34">
                  <c:v>388.29505404723028</c:v>
                </c:pt>
                <c:pt idx="35">
                  <c:v>414.03102119238082</c:v>
                </c:pt>
                <c:pt idx="36">
                  <c:v>365.23675297080769</c:v>
                </c:pt>
                <c:pt idx="37">
                  <c:v>387.61730275601627</c:v>
                </c:pt>
                <c:pt idx="38">
                  <c:v>409.96980401857422</c:v>
                </c:pt>
                <c:pt idx="39">
                  <c:v>432.29599994035453</c:v>
                </c:pt>
                <c:pt idx="40">
                  <c:v>454.59743907080411</c:v>
                </c:pt>
                <c:pt idx="41">
                  <c:v>406.24625838591629</c:v>
                </c:pt>
                <c:pt idx="42">
                  <c:v>425.53316796502639</c:v>
                </c:pt>
                <c:pt idx="43">
                  <c:v>444.80127884250447</c:v>
                </c:pt>
                <c:pt idx="44">
                  <c:v>464.05151945493071</c:v>
                </c:pt>
                <c:pt idx="45">
                  <c:v>483.28473497109485</c:v>
                </c:pt>
                <c:pt idx="46">
                  <c:v>455.94827709810426</c:v>
                </c:pt>
                <c:pt idx="47">
                  <c:v>472.48918916409235</c:v>
                </c:pt>
                <c:pt idx="48">
                  <c:v>489.0177774143724</c:v>
                </c:pt>
                <c:pt idx="49">
                  <c:v>505.53451684876785</c:v>
                </c:pt>
                <c:pt idx="50">
                  <c:v>522.03984891229663</c:v>
                </c:pt>
                <c:pt idx="51">
                  <c:v>500.81663116885539</c:v>
                </c:pt>
                <c:pt idx="52">
                  <c:v>514.96750495828326</c:v>
                </c:pt>
                <c:pt idx="53">
                  <c:v>529.11017351371675</c:v>
                </c:pt>
                <c:pt idx="54">
                  <c:v>543.24488697768527</c:v>
                </c:pt>
                <c:pt idx="55">
                  <c:v>557.37188141896695</c:v>
                </c:pt>
                <c:pt idx="56">
                  <c:v>539.54369365856019</c:v>
                </c:pt>
                <c:pt idx="57">
                  <c:v>551.99106495921342</c:v>
                </c:pt>
                <c:pt idx="58">
                  <c:v>564.43255421132858</c:v>
                </c:pt>
                <c:pt idx="59">
                  <c:v>576.86830930740882</c:v>
                </c:pt>
                <c:pt idx="60">
                  <c:v>589.29847124546529</c:v>
                </c:pt>
                <c:pt idx="61">
                  <c:v>570.81918970877257</c:v>
                </c:pt>
                <c:pt idx="62">
                  <c:v>580.90031938116931</c:v>
                </c:pt>
                <c:pt idx="63">
                  <c:v>590.97780129118485</c:v>
                </c:pt>
                <c:pt idx="64">
                  <c:v>601.05170640358597</c:v>
                </c:pt>
                <c:pt idx="65">
                  <c:v>611.12210311064734</c:v>
                </c:pt>
                <c:pt idx="66">
                  <c:v>592.99286623276123</c:v>
                </c:pt>
                <c:pt idx="67">
                  <c:v>601.7231745921265</c:v>
                </c:pt>
                <c:pt idx="68">
                  <c:v>610.45085114558412</c:v>
                </c:pt>
                <c:pt idx="69">
                  <c:v>619.17593882471431</c:v>
                </c:pt>
                <c:pt idx="70">
                  <c:v>627.89847925254264</c:v>
                </c:pt>
                <c:pt idx="71">
                  <c:v>610.78647904168156</c:v>
                </c:pt>
                <c:pt idx="72">
                  <c:v>618.84040589332551</c:v>
                </c:pt>
                <c:pt idx="73">
                  <c:v>626.89216097508961</c:v>
                </c:pt>
                <c:pt idx="74">
                  <c:v>634.94177611424914</c:v>
                </c:pt>
                <c:pt idx="75">
                  <c:v>642.98928226528881</c:v>
                </c:pt>
                <c:pt idx="76">
                  <c:v>626.22126355197054</c:v>
                </c:pt>
                <c:pt idx="77">
                  <c:v>632.92957124167299</c:v>
                </c:pt>
                <c:pt idx="78">
                  <c:v>639.63640905269347</c:v>
                </c:pt>
                <c:pt idx="79">
                  <c:v>646.34179457229197</c:v>
                </c:pt>
                <c:pt idx="80">
                  <c:v>653.0457449930251</c:v>
                </c:pt>
                <c:pt idx="81">
                  <c:v>631.25263281623893</c:v>
                </c:pt>
                <c:pt idx="82">
                  <c:v>631.25263281623893</c:v>
                </c:pt>
                <c:pt idx="83">
                  <c:v>631.25263281623893</c:v>
                </c:pt>
                <c:pt idx="84">
                  <c:v>631.25263281623893</c:v>
                </c:pt>
                <c:pt idx="85">
                  <c:v>631.25263281623893</c:v>
                </c:pt>
                <c:pt idx="86">
                  <c:v>631.25263281623893</c:v>
                </c:pt>
                <c:pt idx="87">
                  <c:v>631.25263281623893</c:v>
                </c:pt>
                <c:pt idx="88">
                  <c:v>631.25263281623893</c:v>
                </c:pt>
                <c:pt idx="89">
                  <c:v>631.25263281623893</c:v>
                </c:pt>
                <c:pt idx="90">
                  <c:v>631.25263281623893</c:v>
                </c:pt>
                <c:pt idx="91">
                  <c:v>631.25263281623893</c:v>
                </c:pt>
                <c:pt idx="92">
                  <c:v>631.25263281623893</c:v>
                </c:pt>
                <c:pt idx="93">
                  <c:v>631.25263281623893</c:v>
                </c:pt>
                <c:pt idx="94">
                  <c:v>631.25263281623893</c:v>
                </c:pt>
                <c:pt idx="95">
                  <c:v>631.25263281623893</c:v>
                </c:pt>
                <c:pt idx="96">
                  <c:v>631.25263281623893</c:v>
                </c:pt>
                <c:pt idx="97">
                  <c:v>631.25263281623893</c:v>
                </c:pt>
                <c:pt idx="98">
                  <c:v>631.25263281623893</c:v>
                </c:pt>
                <c:pt idx="99">
                  <c:v>631.25263281623893</c:v>
                </c:pt>
                <c:pt idx="100">
                  <c:v>631.25263281623893</c:v>
                </c:pt>
                <c:pt idx="101">
                  <c:v>631.25263281623893</c:v>
                </c:pt>
                <c:pt idx="102">
                  <c:v>631.25263281623893</c:v>
                </c:pt>
                <c:pt idx="103">
                  <c:v>631.25263281623893</c:v>
                </c:pt>
                <c:pt idx="104">
                  <c:v>631.25263281623893</c:v>
                </c:pt>
                <c:pt idx="105">
                  <c:v>631.25263281623893</c:v>
                </c:pt>
                <c:pt idx="106">
                  <c:v>631.25263281623893</c:v>
                </c:pt>
                <c:pt idx="107">
                  <c:v>631.25263281623893</c:v>
                </c:pt>
                <c:pt idx="108">
                  <c:v>631.25263281623893</c:v>
                </c:pt>
                <c:pt idx="109">
                  <c:v>631.25263281623893</c:v>
                </c:pt>
                <c:pt idx="110">
                  <c:v>631.25263281623893</c:v>
                </c:pt>
                <c:pt idx="111">
                  <c:v>631.25263281623893</c:v>
                </c:pt>
                <c:pt idx="112">
                  <c:v>631.25263281623893</c:v>
                </c:pt>
                <c:pt idx="113">
                  <c:v>631.25263281623893</c:v>
                </c:pt>
                <c:pt idx="114">
                  <c:v>631.25263281623893</c:v>
                </c:pt>
                <c:pt idx="115">
                  <c:v>631.25263281623893</c:v>
                </c:pt>
                <c:pt idx="116">
                  <c:v>631.25263281623893</c:v>
                </c:pt>
                <c:pt idx="117">
                  <c:v>631.25263281623893</c:v>
                </c:pt>
                <c:pt idx="118">
                  <c:v>631.25263281623893</c:v>
                </c:pt>
                <c:pt idx="119">
                  <c:v>631.25263281623893</c:v>
                </c:pt>
                <c:pt idx="120">
                  <c:v>631.25263281623893</c:v>
                </c:pt>
                <c:pt idx="121">
                  <c:v>631.25263281623893</c:v>
                </c:pt>
                <c:pt idx="122">
                  <c:v>631.25263281623893</c:v>
                </c:pt>
                <c:pt idx="123">
                  <c:v>631.25263281623893</c:v>
                </c:pt>
                <c:pt idx="124">
                  <c:v>631.25263281623893</c:v>
                </c:pt>
                <c:pt idx="125">
                  <c:v>631.25263281623893</c:v>
                </c:pt>
                <c:pt idx="126">
                  <c:v>631.25263281623893</c:v>
                </c:pt>
                <c:pt idx="127">
                  <c:v>631.25263281623893</c:v>
                </c:pt>
                <c:pt idx="128">
                  <c:v>631.25263281623893</c:v>
                </c:pt>
                <c:pt idx="129">
                  <c:v>631.25263281623893</c:v>
                </c:pt>
                <c:pt idx="130">
                  <c:v>631.25263281623893</c:v>
                </c:pt>
                <c:pt idx="131">
                  <c:v>631.25263281623893</c:v>
                </c:pt>
                <c:pt idx="132">
                  <c:v>631.25263281623893</c:v>
                </c:pt>
                <c:pt idx="133">
                  <c:v>631.25263281623893</c:v>
                </c:pt>
                <c:pt idx="134">
                  <c:v>631.25263281623893</c:v>
                </c:pt>
                <c:pt idx="135">
                  <c:v>631.25263281623893</c:v>
                </c:pt>
                <c:pt idx="136">
                  <c:v>631.25263281623893</c:v>
                </c:pt>
                <c:pt idx="137">
                  <c:v>631.25263281623893</c:v>
                </c:pt>
                <c:pt idx="138">
                  <c:v>631.25263281623893</c:v>
                </c:pt>
                <c:pt idx="139">
                  <c:v>631.25263281623893</c:v>
                </c:pt>
                <c:pt idx="140">
                  <c:v>631.25263281623893</c:v>
                </c:pt>
                <c:pt idx="141">
                  <c:v>631.25263281623893</c:v>
                </c:pt>
                <c:pt idx="142">
                  <c:v>631.25263281623893</c:v>
                </c:pt>
                <c:pt idx="143">
                  <c:v>631.25263281623893</c:v>
                </c:pt>
                <c:pt idx="144">
                  <c:v>631.25263281623893</c:v>
                </c:pt>
                <c:pt idx="145">
                  <c:v>631.25263281623893</c:v>
                </c:pt>
                <c:pt idx="146">
                  <c:v>631.25263281623893</c:v>
                </c:pt>
                <c:pt idx="147">
                  <c:v>631.25263281623893</c:v>
                </c:pt>
                <c:pt idx="148">
                  <c:v>631.25263281623893</c:v>
                </c:pt>
                <c:pt idx="149">
                  <c:v>631.25263281623893</c:v>
                </c:pt>
                <c:pt idx="150">
                  <c:v>631.25263281623893</c:v>
                </c:pt>
                <c:pt idx="151">
                  <c:v>631.25263281623893</c:v>
                </c:pt>
                <c:pt idx="152">
                  <c:v>631.25263281623893</c:v>
                </c:pt>
                <c:pt idx="153">
                  <c:v>631.25263281623893</c:v>
                </c:pt>
                <c:pt idx="154">
                  <c:v>631.25263281623893</c:v>
                </c:pt>
                <c:pt idx="155">
                  <c:v>631.25263281623893</c:v>
                </c:pt>
                <c:pt idx="156">
                  <c:v>631.25263281623893</c:v>
                </c:pt>
                <c:pt idx="157">
                  <c:v>631.25263281623893</c:v>
                </c:pt>
                <c:pt idx="158">
                  <c:v>631.25263281623893</c:v>
                </c:pt>
                <c:pt idx="159">
                  <c:v>631.25263281623893</c:v>
                </c:pt>
                <c:pt idx="160">
                  <c:v>631.25263281623893</c:v>
                </c:pt>
                <c:pt idx="161">
                  <c:v>631.25263281623893</c:v>
                </c:pt>
                <c:pt idx="162">
                  <c:v>631.25263281623893</c:v>
                </c:pt>
                <c:pt idx="163">
                  <c:v>631.25263281623893</c:v>
                </c:pt>
                <c:pt idx="164">
                  <c:v>631.25263281623893</c:v>
                </c:pt>
                <c:pt idx="165">
                  <c:v>631.25263281623893</c:v>
                </c:pt>
                <c:pt idx="166">
                  <c:v>631.25263281623893</c:v>
                </c:pt>
                <c:pt idx="167">
                  <c:v>631.25263281623893</c:v>
                </c:pt>
                <c:pt idx="168">
                  <c:v>631.25263281623893</c:v>
                </c:pt>
                <c:pt idx="169">
                  <c:v>631.25263281623893</c:v>
                </c:pt>
                <c:pt idx="170">
                  <c:v>631.25263281623893</c:v>
                </c:pt>
                <c:pt idx="171">
                  <c:v>631.25263281623893</c:v>
                </c:pt>
                <c:pt idx="172">
                  <c:v>631.25263281623893</c:v>
                </c:pt>
                <c:pt idx="173">
                  <c:v>631.25263281623893</c:v>
                </c:pt>
                <c:pt idx="174">
                  <c:v>631.25263281623893</c:v>
                </c:pt>
                <c:pt idx="175">
                  <c:v>631.25263281623893</c:v>
                </c:pt>
                <c:pt idx="176">
                  <c:v>631.25263281623893</c:v>
                </c:pt>
                <c:pt idx="177">
                  <c:v>631.25263281623893</c:v>
                </c:pt>
                <c:pt idx="178">
                  <c:v>631.25263281623893</c:v>
                </c:pt>
                <c:pt idx="179">
                  <c:v>631.25263281623893</c:v>
                </c:pt>
                <c:pt idx="180">
                  <c:v>631.25263281623893</c:v>
                </c:pt>
                <c:pt idx="181">
                  <c:v>631.25263281623893</c:v>
                </c:pt>
                <c:pt idx="182">
                  <c:v>631.25263281623893</c:v>
                </c:pt>
                <c:pt idx="183">
                  <c:v>631.25263281623893</c:v>
                </c:pt>
                <c:pt idx="184">
                  <c:v>631.25263281623893</c:v>
                </c:pt>
                <c:pt idx="185">
                  <c:v>631.25263281623893</c:v>
                </c:pt>
                <c:pt idx="186">
                  <c:v>631.25263281623893</c:v>
                </c:pt>
                <c:pt idx="187">
                  <c:v>631.25263281623893</c:v>
                </c:pt>
                <c:pt idx="188">
                  <c:v>631.25263281623893</c:v>
                </c:pt>
                <c:pt idx="189">
                  <c:v>631.25263281623893</c:v>
                </c:pt>
                <c:pt idx="190">
                  <c:v>631.25263281623893</c:v>
                </c:pt>
                <c:pt idx="191">
                  <c:v>631.25263281623893</c:v>
                </c:pt>
                <c:pt idx="192">
                  <c:v>631.25263281623893</c:v>
                </c:pt>
                <c:pt idx="193">
                  <c:v>631.25263281623893</c:v>
                </c:pt>
                <c:pt idx="194">
                  <c:v>631.25263281623893</c:v>
                </c:pt>
                <c:pt idx="195">
                  <c:v>631.25263281623893</c:v>
                </c:pt>
                <c:pt idx="196">
                  <c:v>631.25263281623893</c:v>
                </c:pt>
                <c:pt idx="197">
                  <c:v>631.25263281623893</c:v>
                </c:pt>
                <c:pt idx="198">
                  <c:v>631.25263281623893</c:v>
                </c:pt>
                <c:pt idx="199">
                  <c:v>631.25263281623893</c:v>
                </c:pt>
                <c:pt idx="200">
                  <c:v>631.25263281623893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82.508596377636763</c:v>
                </c:pt>
                <c:pt idx="17">
                  <c:v>99.006604254682017</c:v>
                </c:pt>
                <c:pt idx="18">
                  <c:v>115.43621516079588</c:v>
                </c:pt>
                <c:pt idx="19">
                  <c:v>131.8085611384661</c:v>
                </c:pt>
                <c:pt idx="20">
                  <c:v>148.13176890752257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263.58734797276003</c:v>
                </c:pt>
                <c:pt idx="35">
                  <c:v>282.83933776674911</c:v>
                </c:pt>
                <c:pt idx="36">
                  <c:v>302.06197856553007</c:v>
                </c:pt>
                <c:pt idx="37">
                  <c:v>321.25740024962437</c:v>
                </c:pt>
                <c:pt idx="38">
                  <c:v>279.73236813579501</c:v>
                </c:pt>
                <c:pt idx="39">
                  <c:v>298.36290228402567</c:v>
                </c:pt>
                <c:pt idx="40">
                  <c:v>316.96751977104657</c:v>
                </c:pt>
                <c:pt idx="41">
                  <c:v>335.5479553564636</c:v>
                </c:pt>
                <c:pt idx="42">
                  <c:v>354.10573601815037</c:v>
                </c:pt>
                <c:pt idx="43">
                  <c:v>372.64221565134466</c:v>
                </c:pt>
                <c:pt idx="44">
                  <c:v>391.15860250001066</c:v>
                </c:pt>
                <c:pt idx="45">
                  <c:v>336.88699770814992</c:v>
                </c:pt>
                <c:pt idx="46">
                  <c:v>354.16518115704025</c:v>
                </c:pt>
                <c:pt idx="47">
                  <c:v>371.42490308727588</c:v>
                </c:pt>
                <c:pt idx="48">
                  <c:v>388.66714186934951</c:v>
                </c:pt>
                <c:pt idx="49">
                  <c:v>405.8927820061424</c:v>
                </c:pt>
                <c:pt idx="50">
                  <c:v>423.10262682279273</c:v>
                </c:pt>
                <c:pt idx="51">
                  <c:v>440.29740898417253</c:v>
                </c:pt>
                <c:pt idx="52">
                  <c:v>457.47779928386586</c:v>
                </c:pt>
                <c:pt idx="53">
                  <c:v>393.44213889474241</c:v>
                </c:pt>
                <c:pt idx="54">
                  <c:v>409.0041420403515</c:v>
                </c:pt>
                <c:pt idx="55">
                  <c:v>424.55336102424553</c:v>
                </c:pt>
                <c:pt idx="56">
                  <c:v>440.09032987714414</c:v>
                </c:pt>
                <c:pt idx="57">
                  <c:v>455.61554185670792</c:v>
                </c:pt>
                <c:pt idx="58">
                  <c:v>471.12945387267996</c:v>
                </c:pt>
                <c:pt idx="59">
                  <c:v>486.63249029889329</c:v>
                </c:pt>
                <c:pt idx="60">
                  <c:v>502.125046274314</c:v>
                </c:pt>
                <c:pt idx="61">
                  <c:v>438.70974904240529</c:v>
                </c:pt>
                <c:pt idx="62">
                  <c:v>453.06329508642119</c:v>
                </c:pt>
                <c:pt idx="63">
                  <c:v>467.40712233198587</c:v>
                </c:pt>
                <c:pt idx="64">
                  <c:v>481.74157097323285</c:v>
                </c:pt>
                <c:pt idx="65">
                  <c:v>496.06695931286293</c:v>
                </c:pt>
                <c:pt idx="66">
                  <c:v>510.38358577553481</c:v>
                </c:pt>
                <c:pt idx="67">
                  <c:v>524.69173068364398</c:v>
                </c:pt>
                <c:pt idx="68">
                  <c:v>538.99165782937473</c:v>
                </c:pt>
                <c:pt idx="69">
                  <c:v>553.28361587129041</c:v>
                </c:pt>
                <c:pt idx="70">
                  <c:v>553.28361587129041</c:v>
                </c:pt>
                <c:pt idx="71">
                  <c:v>553.28361587129041</c:v>
                </c:pt>
                <c:pt idx="72">
                  <c:v>553.28361587129041</c:v>
                </c:pt>
                <c:pt idx="73">
                  <c:v>553.28361587129041</c:v>
                </c:pt>
                <c:pt idx="74">
                  <c:v>553.28361587129041</c:v>
                </c:pt>
                <c:pt idx="75">
                  <c:v>553.28361587129041</c:v>
                </c:pt>
                <c:pt idx="76">
                  <c:v>553.28361587129041</c:v>
                </c:pt>
                <c:pt idx="77">
                  <c:v>553.28361587129041</c:v>
                </c:pt>
                <c:pt idx="78">
                  <c:v>553.28361587129041</c:v>
                </c:pt>
                <c:pt idx="79">
                  <c:v>553.28361587129041</c:v>
                </c:pt>
                <c:pt idx="80">
                  <c:v>553.28361587129041</c:v>
                </c:pt>
                <c:pt idx="81">
                  <c:v>553.28361587129041</c:v>
                </c:pt>
                <c:pt idx="82">
                  <c:v>553.28361587129041</c:v>
                </c:pt>
                <c:pt idx="83">
                  <c:v>553.28361587129041</c:v>
                </c:pt>
                <c:pt idx="84">
                  <c:v>553.28361587129041</c:v>
                </c:pt>
                <c:pt idx="85">
                  <c:v>553.28361587129041</c:v>
                </c:pt>
                <c:pt idx="86">
                  <c:v>553.28361587129041</c:v>
                </c:pt>
                <c:pt idx="87">
                  <c:v>553.28361587129041</c:v>
                </c:pt>
                <c:pt idx="88">
                  <c:v>553.28361587129041</c:v>
                </c:pt>
                <c:pt idx="89">
                  <c:v>553.28361587129041</c:v>
                </c:pt>
                <c:pt idx="90">
                  <c:v>553.28361587129041</c:v>
                </c:pt>
                <c:pt idx="91">
                  <c:v>553.28361587129041</c:v>
                </c:pt>
                <c:pt idx="92">
                  <c:v>553.28361587129041</c:v>
                </c:pt>
                <c:pt idx="93">
                  <c:v>553.28361587129041</c:v>
                </c:pt>
                <c:pt idx="94">
                  <c:v>553.28361587129041</c:v>
                </c:pt>
                <c:pt idx="95">
                  <c:v>553.28361587129041</c:v>
                </c:pt>
                <c:pt idx="96">
                  <c:v>553.28361587129041</c:v>
                </c:pt>
                <c:pt idx="97">
                  <c:v>553.28361587129041</c:v>
                </c:pt>
                <c:pt idx="98">
                  <c:v>553.28361587129041</c:v>
                </c:pt>
                <c:pt idx="99">
                  <c:v>553.28361587129041</c:v>
                </c:pt>
                <c:pt idx="100">
                  <c:v>553.28361587129041</c:v>
                </c:pt>
                <c:pt idx="101">
                  <c:v>553.28361587129041</c:v>
                </c:pt>
                <c:pt idx="102">
                  <c:v>553.28361587129041</c:v>
                </c:pt>
                <c:pt idx="103">
                  <c:v>553.28361587129041</c:v>
                </c:pt>
                <c:pt idx="104">
                  <c:v>553.28361587129041</c:v>
                </c:pt>
                <c:pt idx="105">
                  <c:v>553.28361587129041</c:v>
                </c:pt>
                <c:pt idx="106">
                  <c:v>553.28361587129041</c:v>
                </c:pt>
                <c:pt idx="107">
                  <c:v>553.28361587129041</c:v>
                </c:pt>
                <c:pt idx="108">
                  <c:v>553.28361587129041</c:v>
                </c:pt>
                <c:pt idx="109">
                  <c:v>553.28361587129041</c:v>
                </c:pt>
                <c:pt idx="110">
                  <c:v>553.28361587129041</c:v>
                </c:pt>
                <c:pt idx="111">
                  <c:v>553.28361587129041</c:v>
                </c:pt>
                <c:pt idx="112">
                  <c:v>553.28361587129041</c:v>
                </c:pt>
                <c:pt idx="113">
                  <c:v>553.28361587129041</c:v>
                </c:pt>
                <c:pt idx="114">
                  <c:v>553.28361587129041</c:v>
                </c:pt>
                <c:pt idx="115">
                  <c:v>553.28361587129041</c:v>
                </c:pt>
                <c:pt idx="116">
                  <c:v>553.28361587129041</c:v>
                </c:pt>
                <c:pt idx="117">
                  <c:v>553.28361587129041</c:v>
                </c:pt>
                <c:pt idx="118">
                  <c:v>553.28361587129041</c:v>
                </c:pt>
                <c:pt idx="119">
                  <c:v>553.28361587129041</c:v>
                </c:pt>
                <c:pt idx="120">
                  <c:v>553.28361587129041</c:v>
                </c:pt>
                <c:pt idx="121">
                  <c:v>553.28361587129041</c:v>
                </c:pt>
                <c:pt idx="122">
                  <c:v>553.28361587129041</c:v>
                </c:pt>
                <c:pt idx="123">
                  <c:v>553.28361587129041</c:v>
                </c:pt>
                <c:pt idx="124">
                  <c:v>553.28361587129041</c:v>
                </c:pt>
                <c:pt idx="125">
                  <c:v>553.28361587129041</c:v>
                </c:pt>
                <c:pt idx="126">
                  <c:v>553.28361587129041</c:v>
                </c:pt>
                <c:pt idx="127">
                  <c:v>553.28361587129041</c:v>
                </c:pt>
                <c:pt idx="128">
                  <c:v>553.28361587129041</c:v>
                </c:pt>
                <c:pt idx="129">
                  <c:v>553.28361587129041</c:v>
                </c:pt>
                <c:pt idx="130">
                  <c:v>553.28361587129041</c:v>
                </c:pt>
                <c:pt idx="131">
                  <c:v>553.28361587129041</c:v>
                </c:pt>
                <c:pt idx="132">
                  <c:v>553.28361587129041</c:v>
                </c:pt>
                <c:pt idx="133">
                  <c:v>553.28361587129041</c:v>
                </c:pt>
                <c:pt idx="134">
                  <c:v>553.28361587129041</c:v>
                </c:pt>
                <c:pt idx="135">
                  <c:v>553.28361587129041</c:v>
                </c:pt>
                <c:pt idx="136">
                  <c:v>553.28361587129041</c:v>
                </c:pt>
                <c:pt idx="137">
                  <c:v>553.28361587129041</c:v>
                </c:pt>
                <c:pt idx="138">
                  <c:v>553.28361587129041</c:v>
                </c:pt>
                <c:pt idx="139">
                  <c:v>553.28361587129041</c:v>
                </c:pt>
                <c:pt idx="140">
                  <c:v>553.28361587129041</c:v>
                </c:pt>
                <c:pt idx="141">
                  <c:v>553.28361587129041</c:v>
                </c:pt>
                <c:pt idx="142">
                  <c:v>553.28361587129041</c:v>
                </c:pt>
                <c:pt idx="143">
                  <c:v>553.28361587129041</c:v>
                </c:pt>
                <c:pt idx="144">
                  <c:v>553.28361587129041</c:v>
                </c:pt>
                <c:pt idx="145">
                  <c:v>553.28361587129041</c:v>
                </c:pt>
                <c:pt idx="146">
                  <c:v>553.28361587129041</c:v>
                </c:pt>
                <c:pt idx="147">
                  <c:v>553.28361587129041</c:v>
                </c:pt>
                <c:pt idx="148">
                  <c:v>553.28361587129041</c:v>
                </c:pt>
                <c:pt idx="149">
                  <c:v>553.28361587129041</c:v>
                </c:pt>
                <c:pt idx="150">
                  <c:v>553.28361587129041</c:v>
                </c:pt>
                <c:pt idx="151">
                  <c:v>553.28361587129041</c:v>
                </c:pt>
                <c:pt idx="152">
                  <c:v>553.28361587129041</c:v>
                </c:pt>
                <c:pt idx="153">
                  <c:v>553.28361587129041</c:v>
                </c:pt>
                <c:pt idx="154">
                  <c:v>553.28361587129041</c:v>
                </c:pt>
                <c:pt idx="155">
                  <c:v>553.28361587129041</c:v>
                </c:pt>
                <c:pt idx="156">
                  <c:v>553.28361587129041</c:v>
                </c:pt>
                <c:pt idx="157">
                  <c:v>553.28361587129041</c:v>
                </c:pt>
                <c:pt idx="158">
                  <c:v>553.28361587129041</c:v>
                </c:pt>
                <c:pt idx="159">
                  <c:v>553.28361587129041</c:v>
                </c:pt>
                <c:pt idx="160">
                  <c:v>553.28361587129041</c:v>
                </c:pt>
                <c:pt idx="161">
                  <c:v>553.28361587129041</c:v>
                </c:pt>
                <c:pt idx="162">
                  <c:v>553.28361587129041</c:v>
                </c:pt>
                <c:pt idx="163">
                  <c:v>553.28361587129041</c:v>
                </c:pt>
                <c:pt idx="164">
                  <c:v>553.28361587129041</c:v>
                </c:pt>
                <c:pt idx="165">
                  <c:v>553.28361587129041</c:v>
                </c:pt>
                <c:pt idx="166">
                  <c:v>553.28361587129041</c:v>
                </c:pt>
                <c:pt idx="167">
                  <c:v>553.28361587129041</c:v>
                </c:pt>
                <c:pt idx="168">
                  <c:v>553.28361587129041</c:v>
                </c:pt>
                <c:pt idx="169">
                  <c:v>553.28361587129041</c:v>
                </c:pt>
                <c:pt idx="170">
                  <c:v>553.28361587129041</c:v>
                </c:pt>
                <c:pt idx="171">
                  <c:v>553.28361587129041</c:v>
                </c:pt>
                <c:pt idx="172">
                  <c:v>553.28361587129041</c:v>
                </c:pt>
                <c:pt idx="173">
                  <c:v>553.28361587129041</c:v>
                </c:pt>
                <c:pt idx="174">
                  <c:v>553.28361587129041</c:v>
                </c:pt>
                <c:pt idx="175">
                  <c:v>553.28361587129041</c:v>
                </c:pt>
                <c:pt idx="176">
                  <c:v>553.28361587129041</c:v>
                </c:pt>
                <c:pt idx="177">
                  <c:v>553.28361587129041</c:v>
                </c:pt>
                <c:pt idx="178">
                  <c:v>553.28361587129041</c:v>
                </c:pt>
                <c:pt idx="179">
                  <c:v>553.28361587129041</c:v>
                </c:pt>
                <c:pt idx="180">
                  <c:v>553.28361587129041</c:v>
                </c:pt>
                <c:pt idx="181">
                  <c:v>553.28361587129041</c:v>
                </c:pt>
                <c:pt idx="182">
                  <c:v>553.28361587129041</c:v>
                </c:pt>
                <c:pt idx="183">
                  <c:v>553.28361587129041</c:v>
                </c:pt>
                <c:pt idx="184">
                  <c:v>553.28361587129041</c:v>
                </c:pt>
                <c:pt idx="185">
                  <c:v>553.28361587129041</c:v>
                </c:pt>
                <c:pt idx="186">
                  <c:v>553.28361587129041</c:v>
                </c:pt>
                <c:pt idx="187">
                  <c:v>553.28361587129041</c:v>
                </c:pt>
                <c:pt idx="188">
                  <c:v>553.28361587129041</c:v>
                </c:pt>
                <c:pt idx="189">
                  <c:v>553.28361587129041</c:v>
                </c:pt>
                <c:pt idx="190">
                  <c:v>553.28361587129041</c:v>
                </c:pt>
                <c:pt idx="191">
                  <c:v>553.28361587129041</c:v>
                </c:pt>
                <c:pt idx="192">
                  <c:v>553.28361587129041</c:v>
                </c:pt>
                <c:pt idx="193">
                  <c:v>553.28361587129041</c:v>
                </c:pt>
                <c:pt idx="194">
                  <c:v>553.28361587129041</c:v>
                </c:pt>
                <c:pt idx="195">
                  <c:v>553.28361587129041</c:v>
                </c:pt>
                <c:pt idx="196">
                  <c:v>553.28361587129041</c:v>
                </c:pt>
                <c:pt idx="197">
                  <c:v>553.28361587129041</c:v>
                </c:pt>
                <c:pt idx="198">
                  <c:v>553.28361587129041</c:v>
                </c:pt>
                <c:pt idx="199">
                  <c:v>553.28361587129041</c:v>
                </c:pt>
                <c:pt idx="200">
                  <c:v>553.28361587129041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2.6226570787660513</c:v>
                </c:pt>
                <c:pt idx="2">
                  <c:v>3.3074676524347191</c:v>
                </c:pt>
                <c:pt idx="3">
                  <c:v>4.1717902478374764</c:v>
                </c:pt>
                <c:pt idx="4">
                  <c:v>5.2628537100246024</c:v>
                </c:pt>
                <c:pt idx="5">
                  <c:v>6.6403550855833053</c:v>
                </c:pt>
                <c:pt idx="6">
                  <c:v>8.3797615911680001</c:v>
                </c:pt>
                <c:pt idx="7">
                  <c:v>10.576489592474234</c:v>
                </c:pt>
                <c:pt idx="8">
                  <c:v>13.351194149895173</c:v>
                </c:pt>
                <c:pt idx="9">
                  <c:v>16.856465036001829</c:v>
                </c:pt>
                <c:pt idx="10">
                  <c:v>21.285304159707806</c:v>
                </c:pt>
                <c:pt idx="11">
                  <c:v>26.881859514119139</c:v>
                </c:pt>
                <c:pt idx="12">
                  <c:v>33.955017772055356</c:v>
                </c:pt>
                <c:pt idx="13">
                  <c:v>42.895618681292397</c:v>
                </c:pt>
                <c:pt idx="14">
                  <c:v>54.198258590746377</c:v>
                </c:pt>
                <c:pt idx="15">
                  <c:v>68.488909353343658</c:v>
                </c:pt>
                <c:pt idx="16">
                  <c:v>62.361466590328156</c:v>
                </c:pt>
                <c:pt idx="17">
                  <c:v>83.211344052224646</c:v>
                </c:pt>
                <c:pt idx="18">
                  <c:v>103.92838758980967</c:v>
                </c:pt>
                <c:pt idx="19">
                  <c:v>124.54300535423552</c:v>
                </c:pt>
                <c:pt idx="20">
                  <c:v>145.07460486529598</c:v>
                </c:pt>
                <c:pt idx="21">
                  <c:v>117.79987679600281</c:v>
                </c:pt>
                <c:pt idx="22">
                  <c:v>140.12550916282296</c:v>
                </c:pt>
                <c:pt idx="23">
                  <c:v>162.36560837552486</c:v>
                </c:pt>
                <c:pt idx="24">
                  <c:v>184.5335587844996</c:v>
                </c:pt>
                <c:pt idx="25">
                  <c:v>206.63925413557965</c:v>
                </c:pt>
                <c:pt idx="26">
                  <c:v>178.2065931117728</c:v>
                </c:pt>
                <c:pt idx="27">
                  <c:v>198.92636489646625</c:v>
                </c:pt>
                <c:pt idx="28">
                  <c:v>219.5960728520653</c:v>
                </c:pt>
                <c:pt idx="29">
                  <c:v>240.22109256685007</c:v>
                </c:pt>
                <c:pt idx="30">
                  <c:v>260.80580020638388</c:v>
                </c:pt>
                <c:pt idx="31">
                  <c:v>230.78777111964931</c:v>
                </c:pt>
                <c:pt idx="32">
                  <c:v>249.64598194061804</c:v>
                </c:pt>
                <c:pt idx="33">
                  <c:v>268.47188986404808</c:v>
                </c:pt>
                <c:pt idx="34">
                  <c:v>287.26807832489447</c:v>
                </c:pt>
                <c:pt idx="35">
                  <c:v>306.03676500452588</c:v>
                </c:pt>
                <c:pt idx="36">
                  <c:v>274.04412300873832</c:v>
                </c:pt>
                <c:pt idx="37">
                  <c:v>290.74577498968887</c:v>
                </c:pt>
                <c:pt idx="38">
                  <c:v>307.42599859997205</c:v>
                </c:pt>
                <c:pt idx="39">
                  <c:v>324.0861199880448</c:v>
                </c:pt>
                <c:pt idx="40">
                  <c:v>340.72731782352463</c:v>
                </c:pt>
                <c:pt idx="41">
                  <c:v>306.38408652237484</c:v>
                </c:pt>
                <c:pt idx="42">
                  <c:v>320.6168590632679</c:v>
                </c:pt>
                <c:pt idx="43">
                  <c:v>334.83565591359422</c:v>
                </c:pt>
                <c:pt idx="44">
                  <c:v>349.04115416302778</c:v>
                </c:pt>
                <c:pt idx="45">
                  <c:v>363.23397128485459</c:v>
                </c:pt>
                <c:pt idx="46">
                  <c:v>337.6084846109411</c:v>
                </c:pt>
                <c:pt idx="47">
                  <c:v>350.08007582809643</c:v>
                </c:pt>
                <c:pt idx="48">
                  <c:v>362.54192422951866</c:v>
                </c:pt>
                <c:pt idx="49">
                  <c:v>374.99441195677679</c:v>
                </c:pt>
                <c:pt idx="50">
                  <c:v>387.43789369626387</c:v>
                </c:pt>
                <c:pt idx="51">
                  <c:v>368.42340983207049</c:v>
                </c:pt>
                <c:pt idx="52">
                  <c:v>378.79752673207048</c:v>
                </c:pt>
                <c:pt idx="53">
                  <c:v>389.16546165993583</c:v>
                </c:pt>
                <c:pt idx="54">
                  <c:v>399.52740258860331</c:v>
                </c:pt>
                <c:pt idx="55">
                  <c:v>409.88352694182026</c:v>
                </c:pt>
                <c:pt idx="56">
                  <c:v>396.41943892845512</c:v>
                </c:pt>
                <c:pt idx="57">
                  <c:v>405.39657623414723</c:v>
                </c:pt>
                <c:pt idx="58">
                  <c:v>414.36941703418364</c:v>
                </c:pt>
                <c:pt idx="59">
                  <c:v>423.33806752801564</c:v>
                </c:pt>
                <c:pt idx="60">
                  <c:v>432.30262904622094</c:v>
                </c:pt>
                <c:pt idx="61">
                  <c:v>419.19920449941787</c:v>
                </c:pt>
                <c:pt idx="62">
                  <c:v>426.78645432329751</c:v>
                </c:pt>
                <c:pt idx="63">
                  <c:v>434.37080363760282</c:v>
                </c:pt>
                <c:pt idx="64">
                  <c:v>441.95231025909084</c:v>
                </c:pt>
                <c:pt idx="65">
                  <c:v>449.53102985794345</c:v>
                </c:pt>
                <c:pt idx="66">
                  <c:v>437.12804107015171</c:v>
                </c:pt>
                <c:pt idx="67">
                  <c:v>443.67498930140238</c:v>
                </c:pt>
                <c:pt idx="68">
                  <c:v>450.21986803667011</c:v>
                </c:pt>
                <c:pt idx="69">
                  <c:v>456.7627116241062</c:v>
                </c:pt>
                <c:pt idx="70">
                  <c:v>463.30355334692064</c:v>
                </c:pt>
                <c:pt idx="71">
                  <c:v>451.94186491705608</c:v>
                </c:pt>
                <c:pt idx="72">
                  <c:v>457.79560835488581</c:v>
                </c:pt>
                <c:pt idx="73">
                  <c:v>463.64775333711032</c:v>
                </c:pt>
                <c:pt idx="74">
                  <c:v>469.49832289995226</c:v>
                </c:pt>
                <c:pt idx="75">
                  <c:v>475.34733945827821</c:v>
                </c:pt>
                <c:pt idx="76">
                  <c:v>464.68032061955677</c:v>
                </c:pt>
                <c:pt idx="77">
                  <c:v>469.49832289995226</c:v>
                </c:pt>
                <c:pt idx="78">
                  <c:v>474.31527194246542</c:v>
                </c:pt>
                <c:pt idx="79">
                  <c:v>479.13117996114801</c:v>
                </c:pt>
                <c:pt idx="80">
                  <c:v>483.94605890429216</c:v>
                </c:pt>
                <c:pt idx="81">
                  <c:v>470.18652267359886</c:v>
                </c:pt>
                <c:pt idx="82">
                  <c:v>470.18652267359886</c:v>
                </c:pt>
                <c:pt idx="83">
                  <c:v>470.18652267359886</c:v>
                </c:pt>
                <c:pt idx="84">
                  <c:v>470.18652267359886</c:v>
                </c:pt>
                <c:pt idx="85">
                  <c:v>470.18652267359886</c:v>
                </c:pt>
                <c:pt idx="86">
                  <c:v>470.18652267359886</c:v>
                </c:pt>
                <c:pt idx="87">
                  <c:v>470.18652267359886</c:v>
                </c:pt>
                <c:pt idx="88">
                  <c:v>470.18652267359886</c:v>
                </c:pt>
                <c:pt idx="89">
                  <c:v>470.18652267359886</c:v>
                </c:pt>
                <c:pt idx="90">
                  <c:v>470.18652267359886</c:v>
                </c:pt>
                <c:pt idx="91">
                  <c:v>470.18652267359886</c:v>
                </c:pt>
                <c:pt idx="92">
                  <c:v>470.18652267359886</c:v>
                </c:pt>
                <c:pt idx="93">
                  <c:v>470.18652267359886</c:v>
                </c:pt>
                <c:pt idx="94">
                  <c:v>470.18652267359886</c:v>
                </c:pt>
                <c:pt idx="95">
                  <c:v>470.18652267359886</c:v>
                </c:pt>
                <c:pt idx="96">
                  <c:v>470.18652267359886</c:v>
                </c:pt>
                <c:pt idx="97">
                  <c:v>470.18652267359886</c:v>
                </c:pt>
                <c:pt idx="98">
                  <c:v>470.18652267359886</c:v>
                </c:pt>
                <c:pt idx="99">
                  <c:v>470.18652267359886</c:v>
                </c:pt>
                <c:pt idx="100">
                  <c:v>470.18652267359886</c:v>
                </c:pt>
                <c:pt idx="101">
                  <c:v>470.18652267359886</c:v>
                </c:pt>
                <c:pt idx="102">
                  <c:v>470.18652267359886</c:v>
                </c:pt>
                <c:pt idx="103">
                  <c:v>470.18652267359886</c:v>
                </c:pt>
                <c:pt idx="104">
                  <c:v>470.18652267359886</c:v>
                </c:pt>
                <c:pt idx="105">
                  <c:v>470.18652267359886</c:v>
                </c:pt>
                <c:pt idx="106">
                  <c:v>470.18652267359886</c:v>
                </c:pt>
                <c:pt idx="107">
                  <c:v>470.18652267359886</c:v>
                </c:pt>
                <c:pt idx="108">
                  <c:v>470.18652267359886</c:v>
                </c:pt>
                <c:pt idx="109">
                  <c:v>470.18652267359886</c:v>
                </c:pt>
                <c:pt idx="110">
                  <c:v>470.18652267359886</c:v>
                </c:pt>
                <c:pt idx="111">
                  <c:v>470.18652267359886</c:v>
                </c:pt>
                <c:pt idx="112">
                  <c:v>470.18652267359886</c:v>
                </c:pt>
                <c:pt idx="113">
                  <c:v>470.18652267359886</c:v>
                </c:pt>
                <c:pt idx="114">
                  <c:v>470.18652267359886</c:v>
                </c:pt>
                <c:pt idx="115">
                  <c:v>470.18652267359886</c:v>
                </c:pt>
                <c:pt idx="116">
                  <c:v>470.18652267359886</c:v>
                </c:pt>
                <c:pt idx="117">
                  <c:v>470.18652267359886</c:v>
                </c:pt>
                <c:pt idx="118">
                  <c:v>470.18652267359886</c:v>
                </c:pt>
                <c:pt idx="119">
                  <c:v>470.18652267359886</c:v>
                </c:pt>
                <c:pt idx="120">
                  <c:v>470.18652267359886</c:v>
                </c:pt>
                <c:pt idx="121">
                  <c:v>470.18652267359886</c:v>
                </c:pt>
                <c:pt idx="122">
                  <c:v>470.18652267359886</c:v>
                </c:pt>
                <c:pt idx="123">
                  <c:v>470.18652267359886</c:v>
                </c:pt>
                <c:pt idx="124">
                  <c:v>470.18652267359886</c:v>
                </c:pt>
                <c:pt idx="125">
                  <c:v>470.18652267359886</c:v>
                </c:pt>
                <c:pt idx="126">
                  <c:v>470.18652267359886</c:v>
                </c:pt>
                <c:pt idx="127">
                  <c:v>470.18652267359886</c:v>
                </c:pt>
                <c:pt idx="128">
                  <c:v>470.18652267359886</c:v>
                </c:pt>
                <c:pt idx="129">
                  <c:v>470.18652267359886</c:v>
                </c:pt>
                <c:pt idx="130">
                  <c:v>470.18652267359886</c:v>
                </c:pt>
                <c:pt idx="131">
                  <c:v>470.18652267359886</c:v>
                </c:pt>
                <c:pt idx="132">
                  <c:v>470.18652267359886</c:v>
                </c:pt>
                <c:pt idx="133">
                  <c:v>470.18652267359886</c:v>
                </c:pt>
                <c:pt idx="134">
                  <c:v>470.18652267359886</c:v>
                </c:pt>
                <c:pt idx="135">
                  <c:v>470.18652267359886</c:v>
                </c:pt>
                <c:pt idx="136">
                  <c:v>470.18652267359886</c:v>
                </c:pt>
                <c:pt idx="137">
                  <c:v>470.18652267359886</c:v>
                </c:pt>
                <c:pt idx="138">
                  <c:v>470.18652267359886</c:v>
                </c:pt>
                <c:pt idx="139">
                  <c:v>470.18652267359886</c:v>
                </c:pt>
                <c:pt idx="140">
                  <c:v>470.18652267359886</c:v>
                </c:pt>
                <c:pt idx="141">
                  <c:v>470.18652267359886</c:v>
                </c:pt>
                <c:pt idx="142">
                  <c:v>470.18652267359886</c:v>
                </c:pt>
                <c:pt idx="143">
                  <c:v>470.18652267359886</c:v>
                </c:pt>
                <c:pt idx="144">
                  <c:v>470.18652267359886</c:v>
                </c:pt>
                <c:pt idx="145">
                  <c:v>470.18652267359886</c:v>
                </c:pt>
                <c:pt idx="146">
                  <c:v>470.18652267359886</c:v>
                </c:pt>
                <c:pt idx="147">
                  <c:v>470.18652267359886</c:v>
                </c:pt>
                <c:pt idx="148">
                  <c:v>470.18652267359886</c:v>
                </c:pt>
                <c:pt idx="149">
                  <c:v>470.18652267359886</c:v>
                </c:pt>
                <c:pt idx="150">
                  <c:v>470.18652267359886</c:v>
                </c:pt>
                <c:pt idx="151">
                  <c:v>470.18652267359886</c:v>
                </c:pt>
                <c:pt idx="152">
                  <c:v>470.18652267359886</c:v>
                </c:pt>
                <c:pt idx="153">
                  <c:v>470.18652267359886</c:v>
                </c:pt>
                <c:pt idx="154">
                  <c:v>470.18652267359886</c:v>
                </c:pt>
                <c:pt idx="155">
                  <c:v>470.18652267359886</c:v>
                </c:pt>
                <c:pt idx="156">
                  <c:v>470.18652267359886</c:v>
                </c:pt>
                <c:pt idx="157">
                  <c:v>470.18652267359886</c:v>
                </c:pt>
                <c:pt idx="158">
                  <c:v>470.18652267359886</c:v>
                </c:pt>
                <c:pt idx="159">
                  <c:v>470.18652267359886</c:v>
                </c:pt>
                <c:pt idx="160">
                  <c:v>470.18652267359886</c:v>
                </c:pt>
                <c:pt idx="161">
                  <c:v>470.18652267359886</c:v>
                </c:pt>
                <c:pt idx="162">
                  <c:v>470.18652267359886</c:v>
                </c:pt>
                <c:pt idx="163">
                  <c:v>470.18652267359886</c:v>
                </c:pt>
                <c:pt idx="164">
                  <c:v>470.18652267359886</c:v>
                </c:pt>
                <c:pt idx="165">
                  <c:v>470.18652267359886</c:v>
                </c:pt>
                <c:pt idx="166">
                  <c:v>470.18652267359886</c:v>
                </c:pt>
                <c:pt idx="167">
                  <c:v>470.18652267359886</c:v>
                </c:pt>
                <c:pt idx="168">
                  <c:v>470.18652267359886</c:v>
                </c:pt>
                <c:pt idx="169">
                  <c:v>470.18652267359886</c:v>
                </c:pt>
                <c:pt idx="170">
                  <c:v>470.18652267359886</c:v>
                </c:pt>
                <c:pt idx="171">
                  <c:v>470.18652267359886</c:v>
                </c:pt>
                <c:pt idx="172">
                  <c:v>470.18652267359886</c:v>
                </c:pt>
                <c:pt idx="173">
                  <c:v>470.18652267359886</c:v>
                </c:pt>
                <c:pt idx="174">
                  <c:v>470.18652267359886</c:v>
                </c:pt>
                <c:pt idx="175">
                  <c:v>470.18652267359886</c:v>
                </c:pt>
                <c:pt idx="176">
                  <c:v>470.18652267359886</c:v>
                </c:pt>
                <c:pt idx="177">
                  <c:v>470.18652267359886</c:v>
                </c:pt>
                <c:pt idx="178">
                  <c:v>470.18652267359886</c:v>
                </c:pt>
                <c:pt idx="179">
                  <c:v>470.18652267359886</c:v>
                </c:pt>
                <c:pt idx="180">
                  <c:v>470.18652267359886</c:v>
                </c:pt>
                <c:pt idx="181">
                  <c:v>470.18652267359886</c:v>
                </c:pt>
                <c:pt idx="182">
                  <c:v>470.18652267359886</c:v>
                </c:pt>
                <c:pt idx="183">
                  <c:v>470.18652267359886</c:v>
                </c:pt>
                <c:pt idx="184">
                  <c:v>470.18652267359886</c:v>
                </c:pt>
                <c:pt idx="185">
                  <c:v>470.18652267359886</c:v>
                </c:pt>
                <c:pt idx="186">
                  <c:v>470.18652267359886</c:v>
                </c:pt>
                <c:pt idx="187">
                  <c:v>470.18652267359886</c:v>
                </c:pt>
                <c:pt idx="188">
                  <c:v>470.18652267359886</c:v>
                </c:pt>
                <c:pt idx="189">
                  <c:v>470.18652267359886</c:v>
                </c:pt>
                <c:pt idx="190">
                  <c:v>470.18652267359886</c:v>
                </c:pt>
                <c:pt idx="191">
                  <c:v>470.18652267359886</c:v>
                </c:pt>
                <c:pt idx="192">
                  <c:v>470.18652267359886</c:v>
                </c:pt>
                <c:pt idx="193">
                  <c:v>470.18652267359886</c:v>
                </c:pt>
                <c:pt idx="194">
                  <c:v>470.18652267359886</c:v>
                </c:pt>
                <c:pt idx="195">
                  <c:v>470.18652267359886</c:v>
                </c:pt>
                <c:pt idx="196">
                  <c:v>470.18652267359886</c:v>
                </c:pt>
                <c:pt idx="197">
                  <c:v>470.18652267359886</c:v>
                </c:pt>
                <c:pt idx="198">
                  <c:v>470.18652267359886</c:v>
                </c:pt>
                <c:pt idx="199">
                  <c:v>470.18652267359886</c:v>
                </c:pt>
                <c:pt idx="200">
                  <c:v>470.18652267359886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194" zoomScaleNormal="100" workbookViewId="0">
      <selection activeCell="E15" sqref="E15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6.9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325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14</v>
      </c>
      <c r="C9" s="264">
        <v>0.2</v>
      </c>
      <c r="D9" s="33">
        <f t="shared" ref="D9:D18" si="0">C9*$C$5</f>
        <v>1.3800000000000001</v>
      </c>
      <c r="E9" s="265">
        <v>131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11</v>
      </c>
      <c r="C10" s="264">
        <v>0.2</v>
      </c>
      <c r="D10" s="33">
        <f t="shared" si="0"/>
        <v>1.3800000000000001</v>
      </c>
      <c r="E10" s="265">
        <v>106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326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12</v>
      </c>
      <c r="C11" s="264">
        <v>0.2</v>
      </c>
      <c r="D11" s="33">
        <f t="shared" si="0"/>
        <v>1.3800000000000001</v>
      </c>
      <c r="E11" s="265">
        <v>131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325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 t="s">
        <v>8</v>
      </c>
      <c r="C12" s="264">
        <v>0.10009999999999999</v>
      </c>
      <c r="D12" s="33">
        <f t="shared" si="0"/>
        <v>0.69069000000000003</v>
      </c>
      <c r="E12" s="265">
        <v>80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325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23</v>
      </c>
      <c r="C13" s="32">
        <v>9.9900000000000003E-2</v>
      </c>
      <c r="D13" s="33">
        <f t="shared" si="0"/>
        <v>0.68931000000000009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G13" s="23" t="s">
        <v>326</v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29</v>
      </c>
      <c r="C14" s="32">
        <v>0.10009999999999999</v>
      </c>
      <c r="D14" s="33">
        <f t="shared" si="0"/>
        <v>0.69069000000000003</v>
      </c>
      <c r="E14" s="34">
        <v>69</v>
      </c>
      <c r="F14" s="35" t="str">
        <f t="array" ref="F14">IF(E14="","",IF(INDEX(A:A,MAX(IF(ISNUMBER($A$166:$A$185),ROW($A$166:$A$185),"")))&lt;&gt;E14,"Corrigez : révolution incorrecte","OK"))</f>
        <v>OK</v>
      </c>
      <c r="G14" s="23" t="s">
        <v>326</v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30</v>
      </c>
      <c r="C15" s="32">
        <v>9.9900000000000003E-2</v>
      </c>
      <c r="D15" s="33">
        <f t="shared" si="0"/>
        <v>0.68931000000000009</v>
      </c>
      <c r="E15" s="34">
        <v>80</v>
      </c>
      <c r="F15" s="35" t="str">
        <f t="array" ref="F15">IF(E15="","",IF(INDEX(A:A,MAX(IF(ISNUMBER($A$192:$A$211),ROW($A$192:$A$211),"")))&lt;&gt;E15,"Corrigez : révolution incorrecte","OK"))</f>
        <v>OK</v>
      </c>
      <c r="G15" s="23" t="s">
        <v>324</v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6.9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sessile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30</v>
      </c>
      <c r="B36" s="259">
        <v>121.8846154</v>
      </c>
      <c r="C36" s="259"/>
      <c r="D36" s="259"/>
      <c r="E36" s="260"/>
      <c r="F36" s="260"/>
      <c r="G36" s="260"/>
      <c r="H36" s="260"/>
      <c r="I36" s="49">
        <f>IFERROR(B36/A36,"")</f>
        <v>4.0628205133333335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35</v>
      </c>
      <c r="B37" s="259">
        <v>201.29</v>
      </c>
      <c r="C37" s="259">
        <v>1</v>
      </c>
      <c r="D37" s="259">
        <v>69.58</v>
      </c>
      <c r="E37" s="260">
        <v>1</v>
      </c>
      <c r="F37" s="260"/>
      <c r="G37" s="260"/>
      <c r="H37" s="260"/>
      <c r="I37" s="53">
        <f t="shared" ref="I37:I55" si="1">IF(A37&lt;&gt;0,(B37-(B36-D36))/(A37-A36),"")</f>
        <v>15.881076919999998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41</v>
      </c>
      <c r="B38" s="259">
        <v>208.88</v>
      </c>
      <c r="C38" s="259">
        <v>2</v>
      </c>
      <c r="D38" s="259">
        <v>47.41</v>
      </c>
      <c r="E38" s="260">
        <v>1</v>
      </c>
      <c r="F38" s="260"/>
      <c r="G38" s="260"/>
      <c r="H38" s="260"/>
      <c r="I38" s="53">
        <f t="shared" si="1"/>
        <v>12.86166666666667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48</v>
      </c>
      <c r="B39" s="259">
        <v>252.89</v>
      </c>
      <c r="C39" s="259">
        <v>3</v>
      </c>
      <c r="D39" s="259">
        <v>61.12</v>
      </c>
      <c r="E39" s="260">
        <v>1</v>
      </c>
      <c r="F39" s="260"/>
      <c r="G39" s="260"/>
      <c r="H39" s="260"/>
      <c r="I39" s="49">
        <f t="shared" si="1"/>
        <v>13.059999999999999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55</v>
      </c>
      <c r="B40" s="259">
        <v>277.67</v>
      </c>
      <c r="C40" s="259">
        <v>4</v>
      </c>
      <c r="D40" s="259">
        <v>58.24</v>
      </c>
      <c r="E40" s="260">
        <v>1</v>
      </c>
      <c r="F40" s="260"/>
      <c r="G40" s="260"/>
      <c r="H40" s="260"/>
      <c r="I40" s="49">
        <f t="shared" si="1"/>
        <v>12.271428571428576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63</v>
      </c>
      <c r="B41" s="259">
        <v>312.58999999999997</v>
      </c>
      <c r="C41" s="259">
        <v>5</v>
      </c>
      <c r="D41" s="259">
        <v>54.21</v>
      </c>
      <c r="E41" s="260">
        <v>1</v>
      </c>
      <c r="F41" s="260"/>
      <c r="G41" s="260"/>
      <c r="H41" s="260"/>
      <c r="I41" s="53">
        <f t="shared" si="1"/>
        <v>11.644999999999996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71</v>
      </c>
      <c r="B42" s="259">
        <v>348.69</v>
      </c>
      <c r="C42" s="259">
        <v>6</v>
      </c>
      <c r="D42" s="259">
        <v>52.07</v>
      </c>
      <c r="E42" s="260">
        <v>1</v>
      </c>
      <c r="F42" s="260"/>
      <c r="G42" s="260"/>
      <c r="H42" s="260"/>
      <c r="I42" s="53">
        <f t="shared" si="1"/>
        <v>11.28875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80</v>
      </c>
      <c r="B43" s="259">
        <v>395.71</v>
      </c>
      <c r="C43" s="259">
        <v>7</v>
      </c>
      <c r="D43" s="259">
        <v>59.57</v>
      </c>
      <c r="E43" s="260">
        <v>1</v>
      </c>
      <c r="F43" s="260"/>
      <c r="G43" s="260"/>
      <c r="H43" s="260"/>
      <c r="I43" s="49">
        <f t="shared" si="1"/>
        <v>11.009999999999998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89</v>
      </c>
      <c r="B44" s="259">
        <v>429.83</v>
      </c>
      <c r="C44" s="259">
        <v>8</v>
      </c>
      <c r="D44" s="259">
        <v>64.5</v>
      </c>
      <c r="E44" s="260">
        <v>1</v>
      </c>
      <c r="F44" s="260"/>
      <c r="G44" s="260"/>
      <c r="H44" s="260"/>
      <c r="I44" s="49">
        <f t="shared" si="1"/>
        <v>10.41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99</v>
      </c>
      <c r="B45" s="261">
        <v>464.8</v>
      </c>
      <c r="C45" s="259">
        <v>9</v>
      </c>
      <c r="D45" s="261">
        <v>62.94</v>
      </c>
      <c r="E45" s="260">
        <v>1</v>
      </c>
      <c r="F45" s="260"/>
      <c r="G45" s="260"/>
      <c r="H45" s="260"/>
      <c r="I45" s="49">
        <f t="shared" si="1"/>
        <v>9.9470000000000027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109</v>
      </c>
      <c r="B46" s="262">
        <v>498.97</v>
      </c>
      <c r="C46" s="259">
        <v>10</v>
      </c>
      <c r="D46" s="262">
        <v>66.959999999999994</v>
      </c>
      <c r="E46" s="260">
        <v>1</v>
      </c>
      <c r="F46" s="260"/>
      <c r="G46" s="260"/>
      <c r="H46" s="260"/>
      <c r="I46" s="49">
        <f t="shared" si="1"/>
        <v>9.7110000000000021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119</v>
      </c>
      <c r="B47" s="261">
        <v>526.04</v>
      </c>
      <c r="C47" s="259">
        <v>11</v>
      </c>
      <c r="D47" s="261">
        <v>196.46</v>
      </c>
      <c r="E47" s="260">
        <v>1</v>
      </c>
      <c r="F47" s="260"/>
      <c r="G47" s="260"/>
      <c r="H47" s="260"/>
      <c r="I47" s="49">
        <f t="shared" si="1"/>
        <v>9.4029999999999916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123</v>
      </c>
      <c r="B48" s="261">
        <v>328.09</v>
      </c>
      <c r="C48" s="259">
        <v>12</v>
      </c>
      <c r="D48" s="261">
        <v>100.6</v>
      </c>
      <c r="E48" s="260">
        <v>1</v>
      </c>
      <c r="F48" s="260"/>
      <c r="G48" s="260"/>
      <c r="H48" s="260"/>
      <c r="I48" s="49">
        <f t="shared" si="1"/>
        <v>-0.37249999999998806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127</v>
      </c>
      <c r="B49" s="261">
        <v>228.28</v>
      </c>
      <c r="C49" s="259">
        <v>13</v>
      </c>
      <c r="D49" s="261">
        <v>65.02</v>
      </c>
      <c r="E49" s="260">
        <v>1</v>
      </c>
      <c r="F49" s="260"/>
      <c r="G49" s="260"/>
      <c r="H49" s="260"/>
      <c r="I49" s="49">
        <f t="shared" si="1"/>
        <v>0.19750000000000512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>
        <v>131</v>
      </c>
      <c r="B50" s="261">
        <v>163.65</v>
      </c>
      <c r="C50" s="261">
        <v>14</v>
      </c>
      <c r="D50" s="261">
        <v>143.84</v>
      </c>
      <c r="E50" s="260">
        <v>1</v>
      </c>
      <c r="F50" s="260"/>
      <c r="G50" s="260"/>
      <c r="H50" s="260"/>
      <c r="I50" s="49">
        <f t="shared" si="1"/>
        <v>9.7500000000003695E-2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1"/>
      <c r="C51" s="261"/>
      <c r="D51" s="261"/>
      <c r="E51" s="260"/>
      <c r="F51" s="260"/>
      <c r="G51" s="260"/>
      <c r="H51" s="260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1"/>
      <c r="C52" s="261"/>
      <c r="D52" s="261"/>
      <c r="E52" s="260"/>
      <c r="F52" s="260"/>
      <c r="G52" s="260"/>
      <c r="H52" s="260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1"/>
      <c r="C53" s="261"/>
      <c r="D53" s="261"/>
      <c r="E53" s="260"/>
      <c r="F53" s="260"/>
      <c r="G53" s="260"/>
      <c r="H53" s="260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pédonculé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30</v>
      </c>
      <c r="B62" s="261">
        <v>119.19871790000001</v>
      </c>
      <c r="C62" s="261"/>
      <c r="D62" s="261"/>
      <c r="E62" s="260"/>
      <c r="F62" s="260"/>
      <c r="G62" s="260"/>
      <c r="H62" s="260"/>
      <c r="I62" s="53">
        <f>IFERROR(B62/A62,"")</f>
        <v>3.9732905966666667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31</v>
      </c>
      <c r="B63" s="261">
        <v>152.27000000000001</v>
      </c>
      <c r="C63" s="261">
        <v>1</v>
      </c>
      <c r="D63" s="261">
        <v>63.58</v>
      </c>
      <c r="E63" s="260">
        <v>1</v>
      </c>
      <c r="F63" s="260"/>
      <c r="G63" s="260"/>
      <c r="H63" s="260"/>
      <c r="I63" s="49">
        <f>IF(A63&lt;&gt;0,(B63-(B62-D62))/(A63-A62),"")</f>
        <v>33.071282100000005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37</v>
      </c>
      <c r="B64" s="261">
        <v>164.49</v>
      </c>
      <c r="C64" s="261">
        <v>2</v>
      </c>
      <c r="D64" s="261">
        <v>41.18</v>
      </c>
      <c r="E64" s="260">
        <v>1</v>
      </c>
      <c r="F64" s="260"/>
      <c r="G64" s="260"/>
      <c r="H64" s="260"/>
      <c r="I64" s="49">
        <f>IF(A64&lt;&gt;0,(B64-(B63-D63))/(A64-A63),"")</f>
        <v>12.633333333333333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44</v>
      </c>
      <c r="B65" s="261">
        <v>218.51</v>
      </c>
      <c r="C65" s="261">
        <v>3</v>
      </c>
      <c r="D65" s="261">
        <v>52.08</v>
      </c>
      <c r="E65" s="260">
        <v>1</v>
      </c>
      <c r="F65" s="260"/>
      <c r="G65" s="260"/>
      <c r="H65" s="260"/>
      <c r="I65" s="49">
        <f>IF(A65&lt;&gt;0,(B65-(B64-D64))/(A65-A64),"")</f>
        <v>13.599999999999998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51</v>
      </c>
      <c r="B66" s="261">
        <v>261.62</v>
      </c>
      <c r="C66" s="261">
        <v>4</v>
      </c>
      <c r="D66" s="261">
        <v>50.63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13.598571428571429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58</v>
      </c>
      <c r="B67" s="261">
        <v>305.12</v>
      </c>
      <c r="C67" s="261">
        <v>5</v>
      </c>
      <c r="D67" s="261">
        <v>48.81</v>
      </c>
      <c r="E67" s="260">
        <v>1</v>
      </c>
      <c r="F67" s="260"/>
      <c r="G67" s="260"/>
      <c r="H67" s="260"/>
      <c r="I67" s="49">
        <f t="shared" si="2"/>
        <v>13.447142857142856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65</v>
      </c>
      <c r="B68" s="261">
        <v>348.03</v>
      </c>
      <c r="C68" s="261">
        <v>6</v>
      </c>
      <c r="D68" s="261">
        <v>50.87</v>
      </c>
      <c r="E68" s="260">
        <v>1</v>
      </c>
      <c r="F68" s="260"/>
      <c r="G68" s="260"/>
      <c r="H68" s="260"/>
      <c r="I68" s="49">
        <f t="shared" si="2"/>
        <v>13.102857142857138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72</v>
      </c>
      <c r="B69" s="261">
        <v>385.02</v>
      </c>
      <c r="C69" s="261">
        <v>7</v>
      </c>
      <c r="D69" s="261">
        <v>58.96</v>
      </c>
      <c r="E69" s="260">
        <v>1</v>
      </c>
      <c r="F69" s="260"/>
      <c r="G69" s="260"/>
      <c r="H69" s="260"/>
      <c r="I69" s="49">
        <f t="shared" si="2"/>
        <v>12.551428571428573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81</v>
      </c>
      <c r="B70" s="261">
        <v>433.28</v>
      </c>
      <c r="C70" s="261">
        <v>8</v>
      </c>
      <c r="D70" s="261">
        <v>77.44</v>
      </c>
      <c r="E70" s="260">
        <v>1</v>
      </c>
      <c r="F70" s="260"/>
      <c r="G70" s="260"/>
      <c r="H70" s="260"/>
      <c r="I70" s="49">
        <f t="shared" si="2"/>
        <v>11.91333333333333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90</v>
      </c>
      <c r="B71" s="261">
        <v>453.03</v>
      </c>
      <c r="C71" s="261">
        <v>9</v>
      </c>
      <c r="D71" s="261">
        <v>78.34</v>
      </c>
      <c r="E71" s="260">
        <v>1</v>
      </c>
      <c r="F71" s="260"/>
      <c r="G71" s="260"/>
      <c r="H71" s="260"/>
      <c r="I71" s="49">
        <f t="shared" si="2"/>
        <v>10.798888888888889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99</v>
      </c>
      <c r="B72" s="261">
        <v>465.23</v>
      </c>
      <c r="C72" s="261">
        <v>10</v>
      </c>
      <c r="D72" s="261">
        <v>198.88</v>
      </c>
      <c r="E72" s="260">
        <v>1</v>
      </c>
      <c r="F72" s="260"/>
      <c r="G72" s="260"/>
      <c r="H72" s="260"/>
      <c r="I72" s="49">
        <f t="shared" si="2"/>
        <v>10.060000000000009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101</v>
      </c>
      <c r="B73" s="261">
        <v>252.87</v>
      </c>
      <c r="C73" s="261">
        <v>11</v>
      </c>
      <c r="D73" s="261">
        <v>72.569999999999993</v>
      </c>
      <c r="E73" s="260">
        <v>1</v>
      </c>
      <c r="F73" s="260"/>
      <c r="G73" s="260"/>
      <c r="H73" s="260"/>
      <c r="I73" s="49">
        <f t="shared" si="2"/>
        <v>-6.7400000000000091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>
        <v>103</v>
      </c>
      <c r="B74" s="261">
        <v>179.96</v>
      </c>
      <c r="C74" s="261">
        <v>12</v>
      </c>
      <c r="D74" s="261">
        <v>51.31</v>
      </c>
      <c r="E74" s="260">
        <v>1</v>
      </c>
      <c r="F74" s="260"/>
      <c r="G74" s="260"/>
      <c r="H74" s="260"/>
      <c r="I74" s="49">
        <f t="shared" si="2"/>
        <v>-0.17000000000000171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>
        <v>106</v>
      </c>
      <c r="B75" s="261">
        <v>131.46</v>
      </c>
      <c r="C75" s="261">
        <v>13</v>
      </c>
      <c r="D75" s="261">
        <v>114.71</v>
      </c>
      <c r="E75" s="260">
        <v>1</v>
      </c>
      <c r="F75" s="260"/>
      <c r="G75" s="260"/>
      <c r="H75" s="260"/>
      <c r="I75" s="49">
        <f t="shared" si="2"/>
        <v>0.93666666666666742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/>
      <c r="B76" s="261"/>
      <c r="C76" s="261"/>
      <c r="D76" s="261"/>
      <c r="E76" s="260"/>
      <c r="F76" s="260"/>
      <c r="G76" s="260"/>
      <c r="H76" s="260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Chêne pubescent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30</v>
      </c>
      <c r="B88" s="261">
        <v>121.8846154</v>
      </c>
      <c r="C88" s="261"/>
      <c r="D88" s="261"/>
      <c r="E88" s="260"/>
      <c r="F88" s="260"/>
      <c r="G88" s="260"/>
      <c r="H88" s="260"/>
      <c r="I88" s="53">
        <f>IFERROR(B88/A88,"")</f>
        <v>4.0628205133333335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35</v>
      </c>
      <c r="B89" s="261">
        <v>201.29</v>
      </c>
      <c r="C89" s="261">
        <v>1</v>
      </c>
      <c r="D89" s="261">
        <v>69.58</v>
      </c>
      <c r="E89" s="260">
        <v>1</v>
      </c>
      <c r="F89" s="260"/>
      <c r="G89" s="260"/>
      <c r="H89" s="260"/>
      <c r="I89" s="53">
        <f t="shared" ref="I89:I107" si="3">IF(A89&lt;&gt;0,(B89-(B88-D88))/(A89-A88),"")</f>
        <v>15.881076919999998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41</v>
      </c>
      <c r="B90" s="261">
        <v>208.88</v>
      </c>
      <c r="C90" s="261">
        <v>2</v>
      </c>
      <c r="D90" s="261">
        <v>47.41</v>
      </c>
      <c r="E90" s="260">
        <v>1</v>
      </c>
      <c r="F90" s="260"/>
      <c r="G90" s="260"/>
      <c r="H90" s="260"/>
      <c r="I90" s="53">
        <f t="shared" si="3"/>
        <v>12.86166666666667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>
        <v>48</v>
      </c>
      <c r="B91" s="261">
        <v>252.89</v>
      </c>
      <c r="C91" s="261">
        <v>3</v>
      </c>
      <c r="D91" s="261">
        <v>61.12</v>
      </c>
      <c r="E91" s="260">
        <v>1</v>
      </c>
      <c r="F91" s="260"/>
      <c r="G91" s="260"/>
      <c r="H91" s="260"/>
      <c r="I91" s="53">
        <f t="shared" si="3"/>
        <v>13.059999999999999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>
        <v>55</v>
      </c>
      <c r="B92" s="261">
        <v>277.67</v>
      </c>
      <c r="C92" s="261">
        <v>4</v>
      </c>
      <c r="D92" s="261">
        <v>58.24</v>
      </c>
      <c r="E92" s="260">
        <v>1</v>
      </c>
      <c r="F92" s="260"/>
      <c r="G92" s="260"/>
      <c r="H92" s="260"/>
      <c r="I92" s="53">
        <f t="shared" si="3"/>
        <v>12.271428571428576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>
        <v>63</v>
      </c>
      <c r="B93" s="261">
        <v>312.58999999999997</v>
      </c>
      <c r="C93" s="261">
        <v>5</v>
      </c>
      <c r="D93" s="261">
        <v>54.21</v>
      </c>
      <c r="E93" s="260">
        <v>1</v>
      </c>
      <c r="F93" s="260"/>
      <c r="G93" s="260"/>
      <c r="H93" s="260"/>
      <c r="I93" s="53">
        <f t="shared" si="3"/>
        <v>11.644999999999996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>
        <v>71</v>
      </c>
      <c r="B94" s="261">
        <v>348.69</v>
      </c>
      <c r="C94" s="261">
        <v>6</v>
      </c>
      <c r="D94" s="261">
        <v>52.07</v>
      </c>
      <c r="E94" s="260">
        <v>1</v>
      </c>
      <c r="F94" s="260"/>
      <c r="G94" s="260"/>
      <c r="H94" s="260"/>
      <c r="I94" s="53">
        <f t="shared" si="3"/>
        <v>11.28875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>
        <v>80</v>
      </c>
      <c r="B95" s="261">
        <v>395.71</v>
      </c>
      <c r="C95" s="261">
        <v>7</v>
      </c>
      <c r="D95" s="261">
        <v>59.57</v>
      </c>
      <c r="E95" s="260">
        <v>1</v>
      </c>
      <c r="F95" s="260"/>
      <c r="G95" s="260"/>
      <c r="H95" s="260"/>
      <c r="I95" s="53">
        <f t="shared" si="3"/>
        <v>11.009999999999998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>
        <v>89</v>
      </c>
      <c r="B96" s="261">
        <v>429.83</v>
      </c>
      <c r="C96" s="261">
        <v>8</v>
      </c>
      <c r="D96" s="261">
        <v>64.5</v>
      </c>
      <c r="E96" s="260">
        <v>1</v>
      </c>
      <c r="F96" s="260"/>
      <c r="G96" s="260"/>
      <c r="H96" s="260"/>
      <c r="I96" s="53">
        <f t="shared" si="3"/>
        <v>10.41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>
        <v>99</v>
      </c>
      <c r="B97" s="261">
        <v>464.8</v>
      </c>
      <c r="C97" s="261">
        <v>9</v>
      </c>
      <c r="D97" s="261">
        <v>62.94</v>
      </c>
      <c r="E97" s="260">
        <v>1</v>
      </c>
      <c r="F97" s="260"/>
      <c r="G97" s="260"/>
      <c r="H97" s="260"/>
      <c r="I97" s="53">
        <f t="shared" si="3"/>
        <v>9.9470000000000027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>
        <v>109</v>
      </c>
      <c r="B98" s="261">
        <v>498.97</v>
      </c>
      <c r="C98" s="261">
        <v>10</v>
      </c>
      <c r="D98" s="261">
        <v>66.959999999999994</v>
      </c>
      <c r="E98" s="260">
        <v>1</v>
      </c>
      <c r="F98" s="260"/>
      <c r="G98" s="260"/>
      <c r="H98" s="260"/>
      <c r="I98" s="53">
        <f t="shared" si="3"/>
        <v>9.7110000000000021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>
        <v>119</v>
      </c>
      <c r="B99" s="261">
        <v>526.04</v>
      </c>
      <c r="C99" s="261">
        <v>11</v>
      </c>
      <c r="D99" s="261">
        <v>196.46</v>
      </c>
      <c r="E99" s="260">
        <v>1</v>
      </c>
      <c r="F99" s="260"/>
      <c r="G99" s="260"/>
      <c r="H99" s="260"/>
      <c r="I99" s="53">
        <f t="shared" si="3"/>
        <v>9.4029999999999916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>
        <v>123</v>
      </c>
      <c r="B100" s="261">
        <v>328.09</v>
      </c>
      <c r="C100" s="261">
        <v>12</v>
      </c>
      <c r="D100" s="261">
        <v>100.6</v>
      </c>
      <c r="E100" s="260">
        <v>1</v>
      </c>
      <c r="F100" s="260"/>
      <c r="G100" s="260"/>
      <c r="H100" s="260"/>
      <c r="I100" s="53">
        <f t="shared" si="3"/>
        <v>-0.37249999999998806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>
        <v>127</v>
      </c>
      <c r="B101" s="261">
        <v>228.28</v>
      </c>
      <c r="C101" s="261">
        <v>13</v>
      </c>
      <c r="D101" s="261">
        <v>65.02</v>
      </c>
      <c r="E101" s="260">
        <v>1</v>
      </c>
      <c r="F101" s="260"/>
      <c r="G101" s="260"/>
      <c r="H101" s="260"/>
      <c r="I101" s="53">
        <f t="shared" si="3"/>
        <v>0.19750000000000512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>
        <v>131</v>
      </c>
      <c r="B102" s="261">
        <v>163.65</v>
      </c>
      <c r="C102" s="261">
        <v>14</v>
      </c>
      <c r="D102" s="261">
        <v>143.84</v>
      </c>
      <c r="E102" s="260">
        <v>1</v>
      </c>
      <c r="F102" s="260"/>
      <c r="G102" s="260"/>
      <c r="H102" s="260"/>
      <c r="I102" s="53">
        <f t="shared" si="3"/>
        <v>9.7500000000003695E-2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Châtaignier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>
        <v>10</v>
      </c>
      <c r="B114" s="261">
        <v>11</v>
      </c>
      <c r="C114" s="261"/>
      <c r="D114" s="261">
        <v>0</v>
      </c>
      <c r="E114" s="260"/>
      <c r="F114" s="260"/>
      <c r="G114" s="260"/>
      <c r="H114" s="260"/>
      <c r="I114" s="53">
        <f>IFERROR(B114/A114,"")</f>
        <v>1.1000000000000001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>
        <v>15</v>
      </c>
      <c r="B115" s="261">
        <v>65</v>
      </c>
      <c r="C115" s="261">
        <v>1</v>
      </c>
      <c r="D115" s="261">
        <v>32</v>
      </c>
      <c r="E115" s="260"/>
      <c r="F115" s="260"/>
      <c r="G115" s="260"/>
      <c r="H115" s="260">
        <v>1</v>
      </c>
      <c r="I115" s="53">
        <f t="shared" ref="I115:I133" si="4">IF(A115&lt;&gt;0,(B115-(B114-D114))/(A115-A114),"")</f>
        <v>10.8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>
        <v>20</v>
      </c>
      <c r="B116" s="261">
        <v>102</v>
      </c>
      <c r="C116" s="261">
        <v>2</v>
      </c>
      <c r="D116" s="261">
        <v>35</v>
      </c>
      <c r="E116" s="260"/>
      <c r="F116" s="260"/>
      <c r="G116" s="260"/>
      <c r="H116" s="260">
        <v>1</v>
      </c>
      <c r="I116" s="53">
        <f t="shared" si="4"/>
        <v>13.8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>
        <v>25</v>
      </c>
      <c r="B117" s="261">
        <v>141</v>
      </c>
      <c r="C117" s="261">
        <v>3</v>
      </c>
      <c r="D117" s="261">
        <v>35</v>
      </c>
      <c r="E117" s="260"/>
      <c r="F117" s="260"/>
      <c r="G117" s="260"/>
      <c r="H117" s="260">
        <v>1</v>
      </c>
      <c r="I117" s="53">
        <f t="shared" si="4"/>
        <v>14.8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>
        <v>30</v>
      </c>
      <c r="B118" s="261">
        <v>177</v>
      </c>
      <c r="C118" s="261">
        <v>4</v>
      </c>
      <c r="D118" s="261">
        <v>35</v>
      </c>
      <c r="E118" s="260"/>
      <c r="F118" s="260"/>
      <c r="G118" s="260"/>
      <c r="H118" s="260">
        <v>1</v>
      </c>
      <c r="I118" s="53">
        <f t="shared" si="4"/>
        <v>14.2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>
        <v>35</v>
      </c>
      <c r="B119" s="261">
        <v>206</v>
      </c>
      <c r="C119" s="261">
        <v>5</v>
      </c>
      <c r="D119" s="261">
        <v>35</v>
      </c>
      <c r="E119" s="260">
        <v>1</v>
      </c>
      <c r="F119" s="260"/>
      <c r="G119" s="260"/>
      <c r="H119" s="260"/>
      <c r="I119" s="53">
        <f t="shared" si="4"/>
        <v>12.8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>
        <v>40</v>
      </c>
      <c r="B120" s="261">
        <v>228</v>
      </c>
      <c r="C120" s="261">
        <v>6</v>
      </c>
      <c r="D120" s="261">
        <v>35</v>
      </c>
      <c r="E120" s="260">
        <v>1</v>
      </c>
      <c r="F120" s="260"/>
      <c r="G120" s="260"/>
      <c r="H120" s="260"/>
      <c r="I120" s="53">
        <f t="shared" si="4"/>
        <v>11.4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>
        <v>45</v>
      </c>
      <c r="B121" s="261">
        <v>242</v>
      </c>
      <c r="C121" s="261">
        <v>7</v>
      </c>
      <c r="D121" s="261">
        <v>24</v>
      </c>
      <c r="E121" s="260">
        <v>1</v>
      </c>
      <c r="F121" s="260"/>
      <c r="G121" s="260"/>
      <c r="H121" s="260"/>
      <c r="I121" s="53">
        <f t="shared" si="4"/>
        <v>9.8000000000000007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>
        <v>50</v>
      </c>
      <c r="B122" s="261">
        <v>261</v>
      </c>
      <c r="C122" s="261">
        <v>8</v>
      </c>
      <c r="D122" s="261">
        <v>19</v>
      </c>
      <c r="E122" s="260">
        <v>1</v>
      </c>
      <c r="F122" s="260"/>
      <c r="G122" s="260"/>
      <c r="H122" s="260"/>
      <c r="I122" s="53">
        <f t="shared" si="4"/>
        <v>8.6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>
        <v>55</v>
      </c>
      <c r="B123" s="261">
        <v>279</v>
      </c>
      <c r="C123" s="261">
        <v>9</v>
      </c>
      <c r="D123" s="261">
        <v>16</v>
      </c>
      <c r="E123" s="260">
        <v>1</v>
      </c>
      <c r="F123" s="260"/>
      <c r="G123" s="260"/>
      <c r="H123" s="260"/>
      <c r="I123" s="53">
        <f t="shared" si="4"/>
        <v>7.4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>
        <v>60</v>
      </c>
      <c r="B124" s="261">
        <v>294</v>
      </c>
      <c r="C124" s="261">
        <v>10</v>
      </c>
      <c r="D124" s="261">
        <v>14</v>
      </c>
      <c r="E124" s="260">
        <v>1</v>
      </c>
      <c r="F124" s="260"/>
      <c r="G124" s="260"/>
      <c r="H124" s="260"/>
      <c r="I124" s="53">
        <f t="shared" si="4"/>
        <v>6.2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>
        <v>65</v>
      </c>
      <c r="B125" s="261">
        <v>306</v>
      </c>
      <c r="C125" s="261">
        <v>11</v>
      </c>
      <c r="D125" s="261">
        <v>13</v>
      </c>
      <c r="E125" s="260">
        <v>1</v>
      </c>
      <c r="F125" s="260"/>
      <c r="G125" s="260"/>
      <c r="H125" s="260"/>
      <c r="I125" s="53">
        <f t="shared" si="4"/>
        <v>5.2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>
        <v>70</v>
      </c>
      <c r="B126" s="261">
        <v>316</v>
      </c>
      <c r="C126" s="261">
        <v>12</v>
      </c>
      <c r="D126" s="261">
        <v>13</v>
      </c>
      <c r="E126" s="260">
        <v>1</v>
      </c>
      <c r="F126" s="260"/>
      <c r="G126" s="260"/>
      <c r="H126" s="260"/>
      <c r="I126" s="53">
        <f t="shared" si="4"/>
        <v>4.5999999999999996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>
        <v>75</v>
      </c>
      <c r="B127" s="261">
        <v>324</v>
      </c>
      <c r="C127" s="261">
        <v>13</v>
      </c>
      <c r="D127" s="261">
        <v>12</v>
      </c>
      <c r="E127" s="260">
        <v>1</v>
      </c>
      <c r="F127" s="260"/>
      <c r="G127" s="260"/>
      <c r="H127" s="260"/>
      <c r="I127" s="53">
        <f t="shared" si="4"/>
        <v>4.2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>
        <v>80</v>
      </c>
      <c r="B128" s="261">
        <v>330</v>
      </c>
      <c r="C128" s="261">
        <v>14</v>
      </c>
      <c r="D128" s="261">
        <v>11</v>
      </c>
      <c r="E128" s="260">
        <v>1</v>
      </c>
      <c r="F128" s="260"/>
      <c r="G128" s="260"/>
      <c r="H128" s="260"/>
      <c r="I128" s="53">
        <f t="shared" si="4"/>
        <v>3.6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Erable sycomore</v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10</v>
      </c>
      <c r="B140" s="60">
        <v>19</v>
      </c>
      <c r="C140" s="50">
        <v>1</v>
      </c>
      <c r="D140" s="60">
        <v>7</v>
      </c>
      <c r="E140" s="51"/>
      <c r="F140" s="51"/>
      <c r="G140" s="51"/>
      <c r="H140" s="51">
        <v>1</v>
      </c>
      <c r="I140" s="57">
        <f>IFERROR(B140/A140,"")</f>
        <v>1.9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15</v>
      </c>
      <c r="B141" s="60">
        <v>85</v>
      </c>
      <c r="C141" s="50">
        <v>2</v>
      </c>
      <c r="D141" s="60">
        <v>42</v>
      </c>
      <c r="E141" s="51"/>
      <c r="F141" s="51"/>
      <c r="G141" s="51"/>
      <c r="H141" s="51">
        <v>1</v>
      </c>
      <c r="I141" s="57">
        <f t="shared" ref="I141:I159" si="5">IF(A141&lt;&gt;0,(B141-(B140-D140))/(A141-A140),"")</f>
        <v>14.6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20</v>
      </c>
      <c r="B142" s="60">
        <v>123</v>
      </c>
      <c r="C142" s="50">
        <v>3</v>
      </c>
      <c r="D142" s="60">
        <v>42</v>
      </c>
      <c r="E142" s="51"/>
      <c r="F142" s="51"/>
      <c r="G142" s="51"/>
      <c r="H142" s="51">
        <v>1</v>
      </c>
      <c r="I142" s="57">
        <f t="shared" si="5"/>
        <v>16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25</v>
      </c>
      <c r="B143" s="60">
        <v>165</v>
      </c>
      <c r="C143" s="50">
        <v>4</v>
      </c>
      <c r="D143" s="60">
        <v>42</v>
      </c>
      <c r="E143" s="51"/>
      <c r="F143" s="51"/>
      <c r="G143" s="51"/>
      <c r="H143" s="51">
        <v>1</v>
      </c>
      <c r="I143" s="57">
        <f t="shared" si="5"/>
        <v>16.8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30</v>
      </c>
      <c r="B144" s="60">
        <v>205</v>
      </c>
      <c r="C144" s="50">
        <v>5</v>
      </c>
      <c r="D144" s="60">
        <v>42</v>
      </c>
      <c r="E144" s="51"/>
      <c r="F144" s="51"/>
      <c r="G144" s="51"/>
      <c r="H144" s="51">
        <v>1</v>
      </c>
      <c r="I144" s="57">
        <f t="shared" si="5"/>
        <v>16.399999999999999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35</v>
      </c>
      <c r="B145" s="60">
        <v>239</v>
      </c>
      <c r="C145" s="50">
        <v>6</v>
      </c>
      <c r="D145" s="60">
        <v>42</v>
      </c>
      <c r="E145" s="51">
        <v>1</v>
      </c>
      <c r="F145" s="51"/>
      <c r="G145" s="51"/>
      <c r="H145" s="51"/>
      <c r="I145" s="57">
        <f t="shared" si="5"/>
        <v>15.2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40</v>
      </c>
      <c r="B146" s="60">
        <v>263</v>
      </c>
      <c r="C146" s="50">
        <v>7</v>
      </c>
      <c r="D146" s="60">
        <v>40</v>
      </c>
      <c r="E146" s="51">
        <v>1</v>
      </c>
      <c r="F146" s="51"/>
      <c r="G146" s="51"/>
      <c r="H146" s="51"/>
      <c r="I146" s="57">
        <f t="shared" si="5"/>
        <v>13.2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45</v>
      </c>
      <c r="B147" s="60">
        <v>280</v>
      </c>
      <c r="C147" s="50">
        <v>8</v>
      </c>
      <c r="D147" s="60">
        <v>26</v>
      </c>
      <c r="E147" s="51">
        <v>1</v>
      </c>
      <c r="F147" s="51"/>
      <c r="G147" s="51"/>
      <c r="H147" s="51"/>
      <c r="I147" s="57">
        <f>IF(A147&lt;&gt;0,(B147-(B146-D146))/(A147-A146),"")</f>
        <v>11.4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50</v>
      </c>
      <c r="B148" s="60">
        <v>303</v>
      </c>
      <c r="C148" s="50">
        <v>9</v>
      </c>
      <c r="D148" s="60">
        <v>21</v>
      </c>
      <c r="E148" s="51">
        <v>1</v>
      </c>
      <c r="F148" s="51"/>
      <c r="G148" s="51"/>
      <c r="H148" s="51"/>
      <c r="I148" s="57">
        <f t="shared" si="5"/>
        <v>9.8000000000000007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55</v>
      </c>
      <c r="B149" s="60">
        <v>324</v>
      </c>
      <c r="C149" s="50">
        <v>10</v>
      </c>
      <c r="D149" s="60">
        <v>18</v>
      </c>
      <c r="E149" s="51">
        <v>1</v>
      </c>
      <c r="F149" s="51"/>
      <c r="G149" s="51"/>
      <c r="H149" s="51"/>
      <c r="I149" s="57">
        <f t="shared" si="5"/>
        <v>8.4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60</v>
      </c>
      <c r="B150" s="60">
        <v>343</v>
      </c>
      <c r="C150" s="50">
        <v>11</v>
      </c>
      <c r="D150" s="60">
        <v>17</v>
      </c>
      <c r="E150" s="51">
        <v>1</v>
      </c>
      <c r="F150" s="51"/>
      <c r="G150" s="51"/>
      <c r="H150" s="51"/>
      <c r="I150" s="57">
        <f t="shared" si="5"/>
        <v>7.4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65</v>
      </c>
      <c r="B151" s="60">
        <v>356</v>
      </c>
      <c r="C151" s="50">
        <v>12</v>
      </c>
      <c r="D151" s="60">
        <v>16</v>
      </c>
      <c r="E151" s="51">
        <v>1</v>
      </c>
      <c r="F151" s="51"/>
      <c r="G151" s="51"/>
      <c r="H151" s="51"/>
      <c r="I151" s="57">
        <f t="shared" si="5"/>
        <v>6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70</v>
      </c>
      <c r="B152" s="60">
        <v>366</v>
      </c>
      <c r="C152" s="50">
        <v>13</v>
      </c>
      <c r="D152" s="60">
        <v>15</v>
      </c>
      <c r="E152" s="54">
        <v>1</v>
      </c>
      <c r="F152" s="54"/>
      <c r="G152" s="54"/>
      <c r="H152" s="54"/>
      <c r="I152" s="57">
        <f t="shared" si="5"/>
        <v>5.2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>
        <v>75</v>
      </c>
      <c r="B153" s="60">
        <v>375</v>
      </c>
      <c r="C153" s="50">
        <v>14</v>
      </c>
      <c r="D153" s="60">
        <v>14</v>
      </c>
      <c r="E153" s="54">
        <v>1</v>
      </c>
      <c r="F153" s="54"/>
      <c r="G153" s="54"/>
      <c r="H153" s="54"/>
      <c r="I153" s="57">
        <f t="shared" si="5"/>
        <v>4.8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>
        <v>80</v>
      </c>
      <c r="B154" s="56">
        <v>381</v>
      </c>
      <c r="C154" s="50">
        <v>15</v>
      </c>
      <c r="D154" s="50">
        <v>13</v>
      </c>
      <c r="E154" s="54">
        <v>1</v>
      </c>
      <c r="F154" s="54"/>
      <c r="G154" s="54"/>
      <c r="H154" s="54"/>
      <c r="I154" s="57">
        <f t="shared" si="5"/>
        <v>4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Merisier</v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15</v>
      </c>
      <c r="B166" s="60">
        <v>40</v>
      </c>
      <c r="C166" s="60">
        <v>1</v>
      </c>
      <c r="D166" s="60">
        <v>3</v>
      </c>
      <c r="E166" s="51"/>
      <c r="F166" s="51"/>
      <c r="G166" s="51"/>
      <c r="H166" s="51">
        <v>1</v>
      </c>
      <c r="I166" s="49">
        <f>IFERROR(B166/A166,"")</f>
        <v>2.6666666666666665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20</v>
      </c>
      <c r="B167" s="60">
        <v>85</v>
      </c>
      <c r="C167" s="60">
        <v>2</v>
      </c>
      <c r="D167" s="60">
        <v>25</v>
      </c>
      <c r="E167" s="51"/>
      <c r="F167" s="51"/>
      <c r="G167" s="51"/>
      <c r="H167" s="51">
        <v>1</v>
      </c>
      <c r="I167" s="49">
        <f t="shared" ref="I167:I185" si="6">IF(A167&lt;&gt;0,(B167-(B166-D166))/(A167-A166),"")</f>
        <v>9.6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25</v>
      </c>
      <c r="B168" s="60">
        <v>113</v>
      </c>
      <c r="C168" s="60">
        <v>3</v>
      </c>
      <c r="D168" s="60">
        <v>27</v>
      </c>
      <c r="E168" s="51"/>
      <c r="F168" s="51"/>
      <c r="G168" s="51"/>
      <c r="H168" s="51">
        <v>1</v>
      </c>
      <c r="I168" s="49">
        <f t="shared" si="6"/>
        <v>10.6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31</v>
      </c>
      <c r="B169" s="60">
        <v>155</v>
      </c>
      <c r="C169" s="60">
        <v>4</v>
      </c>
      <c r="D169" s="60">
        <v>36</v>
      </c>
      <c r="E169" s="51">
        <v>1</v>
      </c>
      <c r="F169" s="51"/>
      <c r="G169" s="51"/>
      <c r="H169" s="51"/>
      <c r="I169" s="49">
        <f t="shared" si="6"/>
        <v>11.5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37</v>
      </c>
      <c r="B170" s="60">
        <v>188</v>
      </c>
      <c r="C170" s="60">
        <v>5</v>
      </c>
      <c r="D170" s="60">
        <v>36</v>
      </c>
      <c r="E170" s="51">
        <v>1</v>
      </c>
      <c r="F170" s="51"/>
      <c r="G170" s="51"/>
      <c r="H170" s="51"/>
      <c r="I170" s="49">
        <f t="shared" si="6"/>
        <v>11.5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44</v>
      </c>
      <c r="B171" s="60">
        <v>230</v>
      </c>
      <c r="C171" s="60">
        <v>6</v>
      </c>
      <c r="D171" s="60">
        <v>43</v>
      </c>
      <c r="E171" s="51">
        <v>1</v>
      </c>
      <c r="F171" s="51"/>
      <c r="G171" s="51"/>
      <c r="H171" s="51"/>
      <c r="I171" s="49">
        <f t="shared" si="6"/>
        <v>11.142857142857142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52</v>
      </c>
      <c r="B172" s="60">
        <v>270</v>
      </c>
      <c r="C172" s="60">
        <v>7</v>
      </c>
      <c r="D172" s="60">
        <v>48</v>
      </c>
      <c r="E172" s="51">
        <v>1</v>
      </c>
      <c r="F172" s="51"/>
      <c r="G172" s="51"/>
      <c r="H172" s="51"/>
      <c r="I172" s="49">
        <f t="shared" si="6"/>
        <v>10.375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60</v>
      </c>
      <c r="B173" s="50">
        <v>297</v>
      </c>
      <c r="C173" s="50">
        <v>8</v>
      </c>
      <c r="D173" s="50">
        <v>47</v>
      </c>
      <c r="E173" s="51">
        <v>1</v>
      </c>
      <c r="F173" s="51"/>
      <c r="G173" s="51"/>
      <c r="H173" s="51"/>
      <c r="I173" s="49">
        <f t="shared" si="6"/>
        <v>9.375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>
        <v>69</v>
      </c>
      <c r="B174" s="50">
        <v>328</v>
      </c>
      <c r="C174" s="50"/>
      <c r="D174" s="50"/>
      <c r="E174" s="51"/>
      <c r="F174" s="51"/>
      <c r="G174" s="51"/>
      <c r="H174" s="51"/>
      <c r="I174" s="49">
        <f t="shared" si="6"/>
        <v>8.6666666666666661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Noyer</v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>
        <v>15</v>
      </c>
      <c r="B192" s="60">
        <v>37</v>
      </c>
      <c r="C192" s="60">
        <v>1</v>
      </c>
      <c r="D192" s="60">
        <v>15</v>
      </c>
      <c r="E192" s="51"/>
      <c r="F192" s="51"/>
      <c r="G192" s="51"/>
      <c r="H192" s="51">
        <v>1</v>
      </c>
      <c r="I192" s="49">
        <f>IFERROR(B192/A192,"")</f>
        <v>2.4666666666666668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>
        <v>20</v>
      </c>
      <c r="B193" s="60">
        <v>80</v>
      </c>
      <c r="C193" s="60">
        <v>2</v>
      </c>
      <c r="D193" s="60">
        <v>28</v>
      </c>
      <c r="E193" s="51"/>
      <c r="F193" s="51"/>
      <c r="G193" s="51"/>
      <c r="H193" s="51">
        <v>1</v>
      </c>
      <c r="I193" s="49">
        <f t="shared" ref="I193:I211" si="7">IF(A193&lt;&gt;0,(B193-(B192-D192))/(A193-A192),"")</f>
        <v>11.6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>
        <v>25</v>
      </c>
      <c r="B194" s="60">
        <v>115</v>
      </c>
      <c r="C194" s="60">
        <v>3</v>
      </c>
      <c r="D194" s="60">
        <v>28</v>
      </c>
      <c r="E194" s="51"/>
      <c r="F194" s="51"/>
      <c r="G194" s="51"/>
      <c r="H194" s="51">
        <v>1</v>
      </c>
      <c r="I194" s="49">
        <f t="shared" si="7"/>
        <v>12.6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>
        <v>30</v>
      </c>
      <c r="B195" s="60">
        <v>146</v>
      </c>
      <c r="C195" s="60">
        <v>4</v>
      </c>
      <c r="D195" s="60">
        <v>28</v>
      </c>
      <c r="E195" s="51"/>
      <c r="F195" s="51"/>
      <c r="G195" s="51"/>
      <c r="H195" s="51">
        <v>1</v>
      </c>
      <c r="I195" s="49">
        <f t="shared" si="7"/>
        <v>11.8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>
        <v>35</v>
      </c>
      <c r="B196" s="60">
        <v>172</v>
      </c>
      <c r="C196" s="60">
        <v>5</v>
      </c>
      <c r="D196" s="60">
        <v>28</v>
      </c>
      <c r="E196" s="51">
        <v>1</v>
      </c>
      <c r="F196" s="51"/>
      <c r="G196" s="51"/>
      <c r="H196" s="51"/>
      <c r="I196" s="49">
        <f t="shared" si="7"/>
        <v>10.8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>
        <v>40</v>
      </c>
      <c r="B197" s="60">
        <v>192</v>
      </c>
      <c r="C197" s="60">
        <v>6</v>
      </c>
      <c r="D197" s="60">
        <v>28</v>
      </c>
      <c r="E197" s="51">
        <v>1</v>
      </c>
      <c r="F197" s="51"/>
      <c r="G197" s="51"/>
      <c r="H197" s="51"/>
      <c r="I197" s="49">
        <f t="shared" si="7"/>
        <v>9.6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>
        <v>45</v>
      </c>
      <c r="B198" s="60">
        <v>205</v>
      </c>
      <c r="C198" s="60">
        <v>7</v>
      </c>
      <c r="D198" s="60">
        <v>22</v>
      </c>
      <c r="E198" s="51">
        <v>1</v>
      </c>
      <c r="F198" s="51"/>
      <c r="G198" s="51"/>
      <c r="H198" s="51"/>
      <c r="I198" s="49">
        <f t="shared" si="7"/>
        <v>8.1999999999999993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>
        <v>50</v>
      </c>
      <c r="B199" s="50">
        <v>219</v>
      </c>
      <c r="C199" s="50">
        <v>8</v>
      </c>
      <c r="D199" s="50">
        <v>17</v>
      </c>
      <c r="E199" s="51">
        <v>1</v>
      </c>
      <c r="F199" s="51"/>
      <c r="G199" s="51"/>
      <c r="H199" s="51"/>
      <c r="I199" s="49">
        <f t="shared" si="7"/>
        <v>7.2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>
        <v>55</v>
      </c>
      <c r="B200" s="50">
        <v>232</v>
      </c>
      <c r="C200" s="50">
        <v>9</v>
      </c>
      <c r="D200" s="50">
        <v>13</v>
      </c>
      <c r="E200" s="51">
        <v>1</v>
      </c>
      <c r="F200" s="51"/>
      <c r="G200" s="51"/>
      <c r="H200" s="51"/>
      <c r="I200" s="49">
        <f t="shared" si="7"/>
        <v>6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>
        <v>60</v>
      </c>
      <c r="B201" s="50">
        <v>245</v>
      </c>
      <c r="C201" s="50">
        <v>10</v>
      </c>
      <c r="D201" s="50">
        <v>12</v>
      </c>
      <c r="E201" s="51">
        <v>1</v>
      </c>
      <c r="F201" s="51"/>
      <c r="G201" s="51"/>
      <c r="H201" s="51"/>
      <c r="I201" s="49">
        <f t="shared" si="7"/>
        <v>5.2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>
        <v>65</v>
      </c>
      <c r="B202" s="50">
        <v>255</v>
      </c>
      <c r="C202" s="50">
        <v>11</v>
      </c>
      <c r="D202" s="50">
        <v>11</v>
      </c>
      <c r="E202" s="51">
        <v>1</v>
      </c>
      <c r="F202" s="51"/>
      <c r="G202" s="51"/>
      <c r="H202" s="51"/>
      <c r="I202" s="49">
        <f t="shared" si="7"/>
        <v>4.4000000000000004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>
        <v>70</v>
      </c>
      <c r="B203" s="50">
        <v>263</v>
      </c>
      <c r="C203" s="50">
        <v>12</v>
      </c>
      <c r="D203" s="50">
        <v>10</v>
      </c>
      <c r="E203" s="51">
        <v>1</v>
      </c>
      <c r="F203" s="51"/>
      <c r="G203" s="51"/>
      <c r="H203" s="51"/>
      <c r="I203" s="49">
        <f t="shared" si="7"/>
        <v>3.8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>
        <v>75</v>
      </c>
      <c r="B204" s="50">
        <v>270</v>
      </c>
      <c r="C204" s="50">
        <v>13</v>
      </c>
      <c r="D204" s="50">
        <v>9</v>
      </c>
      <c r="E204" s="51">
        <v>1</v>
      </c>
      <c r="F204" s="51"/>
      <c r="G204" s="51"/>
      <c r="H204" s="51"/>
      <c r="I204" s="49">
        <f t="shared" si="7"/>
        <v>3.4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>
        <v>80</v>
      </c>
      <c r="B205" s="50">
        <v>275</v>
      </c>
      <c r="C205" s="50">
        <v>14</v>
      </c>
      <c r="D205" s="50">
        <v>8</v>
      </c>
      <c r="E205" s="51">
        <v>1</v>
      </c>
      <c r="F205" s="51"/>
      <c r="G205" s="51"/>
      <c r="H205" s="51"/>
      <c r="I205" s="49">
        <f t="shared" si="7"/>
        <v>2.8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C25" sqref="C25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Chêne sessile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 pédonculé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Chêne pubescent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>Châtaignier</v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>Erable sycomore</v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>Merisier</v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>Noyer</v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256.66666666666669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530.15029472203241</v>
      </c>
      <c r="T3" s="59">
        <f>IF('Données projet'!E9&gt;30,$R$33-$H$33,LOOKUP('Données projet'!$E$9,$A$3:$A$203,R3:R203)-LOOKUP('Données projet'!$E$9,$A$3:$A$203,$H$3:$H$203))</f>
        <v>279.93992816625956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427.33925047942938</v>
      </c>
      <c r="AO3" s="59">
        <f>IF('Données projet'!E10&gt;30,$AM$33-$H$33,LOOKUP('Données projet'!$E$10,$A$3:$A$203,AM3:AM203)-LOOKUP('Données projet'!$E$10,$A$3:$A$203,$H$3:$H$203))</f>
        <v>258.68277813905507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588.81597636287211</v>
      </c>
      <c r="BJ3" s="59">
        <f>IF('Données projet'!E11&gt;30,$BH$33-$H$33,LOOKUP('Données projet'!$E$11,$A$3:$A$203,BH3:BH203)-LOOKUP('Données projet'!$E$11,$A$3:$A$203,$H$3:$H$203))</f>
        <v>308.54448803271003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328.55201074501201</v>
      </c>
      <c r="CE3" s="59">
        <f>IF('Données projet'!E12&gt;30,$CC$33-$H$33,LOOKUP('Données projet'!$E$12,$A$3:$A$203,CC3:CC203)-LOOKUP('Données projet'!$E$12,$A$3:$A$203,$H$3:$H$203))</f>
        <v>321.81422611044985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405.40026823646758</v>
      </c>
      <c r="CZ3" s="59">
        <f>IF('Données projet'!E13&gt;30,$CX$33-$H$33,LOOKUP('Données projet'!$E$13,$A$3:$A$203,CX3:CX203)-LOOKUP('Données projet'!$E$13,$A$3:$A$203,$H$3:$H$203))</f>
        <v>393.0787141050053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288.82868507674738</v>
      </c>
      <c r="DU3" s="59">
        <f>IF('Données projet'!E14&gt;30,$DS$33-$H$33,LOOKUP('Données projet'!$E$14,$A$3:$A$203,DS3:DS203)-LOOKUP('Données projet'!$E$14,$A$3:$A$203,$H$3:$H$203))</f>
        <v>283.48738729114024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256.66666666666669</v>
      </c>
      <c r="EO3" s="59">
        <f ca="1">AVERAGE(OFFSET($EN$3,0,0,'Données projet'!$E$15+1,1))-AVERAGE(OFFSET($H$3,0,0,'Données projet'!$E$15+1,1))</f>
        <v>304.26232113495314</v>
      </c>
      <c r="EP3" s="59">
        <f>IF('Données projet'!E15&gt;30,$EN$33-$H$33,LOOKUP('Données projet'!$E$15,$A$3:$A$203,EN3:EN203)-LOOKUP('Données projet'!$E$15,$A$3:$A$203,$H$3:$H$203))</f>
        <v>297.47246687305056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6">
        <f t="shared" ref="H4:H67" si="1">(B4+E4+F4)*44/12+(C4+D4)*0.475*44/12</f>
        <v>256.66666666666669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4.0628205133333335</v>
      </c>
      <c r="N4" s="13">
        <f>IF('Données projet'!$A$36&gt;35,N3+M4-V3,IF(A4&lt;'Données projet'!$A$36,$K$205^A4,IF(A4='Données projet'!$A$36,'Données projet'!$B$36,N3+M4-V3)))</f>
        <v>1.1736311550493581</v>
      </c>
      <c r="O4" s="13">
        <f>N4*VLOOKUP('Données projet'!$B$9,Paramètres!$A$1:$I$89,3,0)*VLOOKUP('Données projet'!$B$9,Paramètres!$A$1:$I$89,5,0)</f>
        <v>1.0619014690886592</v>
      </c>
      <c r="P4" s="13">
        <f>EXP(-1.0587+0.8836*LN(O4)+0.284)</f>
        <v>0.48595950733071469</v>
      </c>
      <c r="Q4" s="20">
        <f t="shared" ref="Q4:Q34" si="2">(O4+P4)*0.475*44/12</f>
        <v>2.6958578672637423</v>
      </c>
      <c r="R4" s="59">
        <f t="shared" si="0"/>
        <v>260.58474675615258</v>
      </c>
      <c r="S4" s="59">
        <f ca="1">AVERAGE(OFFSET($R$3,0,0,'Données projet'!$E$9+1,1))-AVERAGE(OFFSET($H$3,0,0,'Données projet'!$E$9+1,1))</f>
        <v>530.15029472203241</v>
      </c>
      <c r="T4" s="59">
        <f>$T$3</f>
        <v>279.93992816625956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3.9732905966666667</v>
      </c>
      <c r="AI4" s="13">
        <f>IF('Données projet'!$A$62&gt;35,AI3+AH4-AQ3,IF(A4&lt;'Données projet'!$A$62,$AF$205^A4,IF(A4='Données projet'!$A$62,'Données projet'!$B$62,AI3+AH4-AQ3)))</f>
        <v>1.1727597515313797</v>
      </c>
      <c r="AJ4" s="13">
        <f>AI4*VLOOKUP('Données projet'!$B$10,Paramètres!$A$1:$I$89,3,0)*VLOOKUP('Données projet'!$B$10,Paramètres!$A$1:$I$89,5,0)</f>
        <v>0.98793281469003424</v>
      </c>
      <c r="AK4" s="13">
        <f>EXP(-1.0587+0.8836*LN(AJ4)+0.284)</f>
        <v>0.45592478839889244</v>
      </c>
      <c r="AL4" s="20">
        <f t="shared" ref="AL4:AL67" si="4">(AJ4+AK4)*0.475*44/12</f>
        <v>2.514718658713214</v>
      </c>
      <c r="AM4" s="59">
        <f t="shared" ref="AM4:AM67" si="5">AL4+(AD4+AE4)*44/12</f>
        <v>260.40360754760206</v>
      </c>
      <c r="AN4" s="59">
        <f ca="1">AVERAGE(OFFSET($AM$3,0,0,'Données projet'!$E$10+1,1))-AVERAGE(OFFSET($H$3,0,0,'Données projet'!$E$10+1,1))</f>
        <v>427.33925047942938</v>
      </c>
      <c r="AO4" s="59">
        <f>$AO$3</f>
        <v>258.68277813905507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4.0628205133333335</v>
      </c>
      <c r="BD4" s="12">
        <f>IF('Données projet'!$A$88&gt;35,BD3+BC4-BL3,IF(A4&lt;'Données projet'!$A$88,$BA$205^A4,IF(A4='Données projet'!$A$88,'Données projet'!$B$88,BD3+BC4-BL3)))</f>
        <v>1.1736311550493581</v>
      </c>
      <c r="BE4" s="13">
        <f>BD4*VLOOKUP('Données projet'!$B$11,Paramètres!$A$1:$I$89,3,0)*VLOOKUP('Données projet'!$B$11,Paramètres!$A$1:$I$89,5,0)</f>
        <v>1.1900619912200492</v>
      </c>
      <c r="BF4" s="13">
        <f>EXP(-1.0587+0.8836*LN(BE4)+0.284)</f>
        <v>0.53743426225495639</v>
      </c>
      <c r="BG4" s="20">
        <f t="shared" ref="BG4:BG67" si="7">(BE4+BF4)*0.475*44/12</f>
        <v>3.0087226414689678</v>
      </c>
      <c r="BH4" s="59">
        <f t="shared" ref="BH4:BH67" si="8">BG4+(AY4+AZ4)*44/12</f>
        <v>260.89761153035784</v>
      </c>
      <c r="BI4" s="59">
        <f ca="1">AVERAGE(OFFSET($BH$3,0,0,'Données projet'!$E$11+1,1))-AVERAGE(OFFSET($H$3,0,0,'Données projet'!$E$11+1,1))</f>
        <v>588.81597636287211</v>
      </c>
      <c r="BJ4" s="59">
        <f>$BJ$3</f>
        <v>308.54448803271003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1.1000000000000001</v>
      </c>
      <c r="BY4" s="12">
        <f>IF('Données projet'!$A$114&gt;35,BY3+BX4-CG3,IF(A4&lt;'Données projet'!$A$114,$BV$205^A4,IF(A4='Données projet'!$A$114,'Données projet'!$B$114,BY3+BX4-CG3)))</f>
        <v>1.2709816152101407</v>
      </c>
      <c r="BZ4" s="13">
        <f>BY4*VLOOKUP('Données projet'!$B$12,Paramètres!$A$1:$I$89,3,0)*VLOOKUP('Données projet'!$B$12,Paramètres!$A$1:$I$89,5,0)</f>
        <v>0.93188372027207511</v>
      </c>
      <c r="CA4" s="13">
        <f>EXP(-1.0587+0.8836*LN(BZ4)+0.284)</f>
        <v>0.43299221190803017</v>
      </c>
      <c r="CB4" s="20">
        <f t="shared" ref="CB4:CB67" si="10">(BZ4+CA4)*0.475*44/12</f>
        <v>2.3771589152136832</v>
      </c>
      <c r="CC4" s="59">
        <f t="shared" ref="CC4:CC67" si="11">CB4+(BT4+BU4)*44/12</f>
        <v>260.26604780410253</v>
      </c>
      <c r="CD4" s="59">
        <f ca="1">AVERAGE(OFFSET($CC$3,0,0,'Données projet'!$E$12+1,1))-AVERAGE(OFFSET($H$3,0,0,'Données projet'!$E$12+1,1))</f>
        <v>328.55201074501201</v>
      </c>
      <c r="CE4" s="59">
        <f>$CE$3</f>
        <v>321.81422611044985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1.9</v>
      </c>
      <c r="CT4" s="12">
        <f>IF('Données projet'!$A$140&gt;35,CT3+CS4-DB3,IF(A4&lt;'Données projet'!$A$140,$CQ$205^A4,IF(A4='Données projet'!$A$140,'Données projet'!$B$140,CT3+CS4-DB3)))</f>
        <v>1.3423796509621049</v>
      </c>
      <c r="CU4" s="17">
        <f>CT4*VLOOKUP('Données projet'!$B$13,Paramètres!$A$1:$I$89,3,0)*VLOOKUP('Données projet'!$B$13,Paramètres!$A$1:$I$89,5,0)</f>
        <v>1.0679972503054507</v>
      </c>
      <c r="CV4" s="13">
        <f>EXP(-1.0587+0.8836*LN(CU4)+0.284)</f>
        <v>0.48842359485523285</v>
      </c>
      <c r="CW4" s="20">
        <f t="shared" ref="CW4:CW67" si="13">(CU4+CV4)*0.475*44/12</f>
        <v>2.7107663053215236</v>
      </c>
      <c r="CX4" s="59">
        <f t="shared" ref="CX4:CX67" si="14">CW4+(CO4+CP4)*44/12</f>
        <v>260.59965519421036</v>
      </c>
      <c r="CY4" s="59">
        <f ca="1">AVERAGE(OFFSET($CX$3,0,0,'Données projet'!$E$13+1,1))-AVERAGE(OFFSET($H$3,0,0,'Données projet'!$E$13+1,1))</f>
        <v>405.40026823646758</v>
      </c>
      <c r="CZ4" s="59">
        <f>$CZ$3</f>
        <v>393.0787141050053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2.6666666666666665</v>
      </c>
      <c r="DO4" s="12">
        <f>IF('Données projet'!$A$166&gt;35,DO3+DN4-DW3,IF(A4&lt;'Données projet'!$A$166,$DL$205^A4,IF(A4='Données projet'!$A$166,'Données projet'!$B$166,DO3+DN4-DW3)))</f>
        <v>1.2788040393997409</v>
      </c>
      <c r="DP4" s="17">
        <f>DO4*VLOOKUP('Données projet'!$B$14,Paramètres!$A$1:$I$89,3,0)*VLOOKUP('Données projet'!$B$14,Paramètres!$A$1:$I$89,5,0)</f>
        <v>0.99746715073179792</v>
      </c>
      <c r="DQ4" s="13">
        <f>EXP(-1.0587+0.8836*LN(DP4)+0.284)</f>
        <v>0.45981048445793882</v>
      </c>
      <c r="DR4" s="20">
        <f t="shared" ref="DR4:DR67" si="16">(DP4+DQ4)*0.475*44/12</f>
        <v>2.5380918812887914</v>
      </c>
      <c r="DS4" s="59">
        <f t="shared" ref="DS4:DS67" si="17">DR4+(DJ4+DK4)*44/12</f>
        <v>260.42698077017764</v>
      </c>
      <c r="DT4" s="59">
        <f ca="1">AVERAGE(OFFSET($DS$3,0,0,'Données projet'!$E$14+1,1))-AVERAGE(OFFSET($H$3,0,0,'Données projet'!$E$14+1,1))</f>
        <v>288.82868507674738</v>
      </c>
      <c r="DU4" s="59">
        <f>$DU$3</f>
        <v>283.48738729114024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2.4666666666666668</v>
      </c>
      <c r="EJ4" s="12">
        <f>IF('Données projet'!$A$192&gt;35,EJ3+EI4-ER3,IF(A4&lt;'Données projet'!$A$192,$EG$205^A4,IF(A4='Données projet'!$A$192,'Données projet'!$B$192,EJ3+EI4-ER3)))</f>
        <v>1.2721747796233518</v>
      </c>
      <c r="EK4" s="17">
        <f>EJ4*VLOOKUP('Données projet'!$B$15,Paramètres!$A$1:$I$89,3,0)*VLOOKUP('Données projet'!$B$15,Paramètres!$A$1:$I$89,5,0)</f>
        <v>1.031988181230463</v>
      </c>
      <c r="EL4" s="13">
        <f>EXP(-1.0587+0.8836*LN(EK4)+0.284)</f>
        <v>0.47384363432899212</v>
      </c>
      <c r="EM4" s="20">
        <f t="shared" ref="EM4:EM67" si="19">(EK4+EL4)*0.475*44/12</f>
        <v>2.6226570787660513</v>
      </c>
      <c r="EN4" s="59">
        <f t="shared" ref="EN4:EN67" si="20">EM4+(EE4+EF4)*44/12</f>
        <v>260.51154596765491</v>
      </c>
      <c r="EO4" s="59">
        <f ca="1">AVERAGE(OFFSET($EN$3,0,0,'Données projet'!$E$15+1,1))-AVERAGE(OFFSET($H$3,0,0,'Données projet'!$E$15+1,1))</f>
        <v>304.26232113495314</v>
      </c>
      <c r="EP4" s="59">
        <f>$EP$3</f>
        <v>297.47246687305056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6">
        <f t="shared" si="1"/>
        <v>256.66666666666669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4.0628205133333335</v>
      </c>
      <c r="N5" s="13">
        <f>IF('Données projet'!$A$36&gt;35,N4+M5-V4,IF(A5&lt;'Données projet'!$A$36,$K$205^A5,IF(A5='Données projet'!$A$36,'Données projet'!$B$36,N4+M5-V4)))</f>
        <v>1.3774100881024904</v>
      </c>
      <c r="O5" s="13">
        <f>N5*VLOOKUP('Données projet'!$B$9,Paramètres!$A$1:$I$89,3,0)*VLOOKUP('Données projet'!$B$9,Paramètres!$A$1:$I$89,5,0)</f>
        <v>1.2462806477151334</v>
      </c>
      <c r="P5" s="13">
        <f t="shared" ref="P5:P68" si="33">EXP(-1.0587+0.8836*LN(O5)+0.284)</f>
        <v>0.55980687934033857</v>
      </c>
      <c r="Q5" s="20">
        <f t="shared" si="2"/>
        <v>3.1456024429549463</v>
      </c>
      <c r="R5" s="59">
        <f t="shared" si="0"/>
        <v>262.2567135540661</v>
      </c>
      <c r="S5" s="59">
        <f ca="1">AVERAGE(OFFSET($R$3,0,0,'Données projet'!$E$9+1,1))-AVERAGE(OFFSET($H$3,0,0,'Données projet'!$E$9+1,1))</f>
        <v>530.15029472203241</v>
      </c>
      <c r="T5" s="59">
        <f t="shared" ref="T5:T68" si="34">$T$3</f>
        <v>279.93992816625956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3.9732905966666667</v>
      </c>
      <c r="AI5" s="13">
        <f>IF('Données projet'!$A$62&gt;35,AI4+AH5-AQ4,IF(A5&lt;'Données projet'!$A$62,$AF$205^A5,IF(A5='Données projet'!$A$62,'Données projet'!$B$62,AI4+AH5-AQ4)))</f>
        <v>1.3753654348119435</v>
      </c>
      <c r="AJ5" s="13">
        <f>AI5*VLOOKUP('Données projet'!$B$10,Paramètres!$A$1:$I$89,3,0)*VLOOKUP('Données projet'!$B$10,Paramètres!$A$1:$I$89,5,0)</f>
        <v>1.1586078422855814</v>
      </c>
      <c r="AK5" s="13">
        <f t="shared" ref="AK5:AK68" si="35">EXP(-1.0587+0.8836*LN(AJ5)+0.284)</f>
        <v>0.52486344212763236</v>
      </c>
      <c r="AL5" s="20">
        <f t="shared" si="4"/>
        <v>2.932045820353014</v>
      </c>
      <c r="AM5" s="59">
        <f t="shared" si="5"/>
        <v>262.04315693146418</v>
      </c>
      <c r="AN5" s="59">
        <f ca="1">AVERAGE(OFFSET($AM$3,0,0,'Données projet'!$E$10+1,1))-AVERAGE(OFFSET($H$3,0,0,'Données projet'!$E$10+1,1))</f>
        <v>427.33925047942938</v>
      </c>
      <c r="AO5" s="59">
        <f t="shared" ref="AO5:AO68" si="36">$AO$3</f>
        <v>258.68277813905507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4.0628205133333335</v>
      </c>
      <c r="BD5" s="12">
        <f>IF('Données projet'!$A$88&gt;35,BD4+BC5-BL4,IF(A5&lt;'Données projet'!$A$88,$BA$205^A5,IF(A5='Données projet'!$A$88,'Données projet'!$B$88,BD4+BC5-BL4)))</f>
        <v>1.3774100881024904</v>
      </c>
      <c r="BE5" s="13">
        <f>BD5*VLOOKUP('Données projet'!$B$11,Paramètres!$A$1:$I$89,3,0)*VLOOKUP('Données projet'!$B$11,Paramètres!$A$1:$I$89,5,0)</f>
        <v>1.3966938293359255</v>
      </c>
      <c r="BF5" s="13">
        <f t="shared" ref="BF5:BF68" si="37">EXP(-1.0587+0.8836*LN(BE5)+0.284)</f>
        <v>0.61910384026868615</v>
      </c>
      <c r="BG5" s="20">
        <f t="shared" si="7"/>
        <v>3.5108476078946986</v>
      </c>
      <c r="BH5" s="59">
        <f t="shared" si="8"/>
        <v>262.62195871900582</v>
      </c>
      <c r="BI5" s="59">
        <f ca="1">AVERAGE(OFFSET($BH$3,0,0,'Données projet'!$E$11+1,1))-AVERAGE(OFFSET($H$3,0,0,'Données projet'!$E$11+1,1))</f>
        <v>588.81597636287211</v>
      </c>
      <c r="BJ5" s="59">
        <f t="shared" ref="BJ5:BJ68" si="38">$BJ$3</f>
        <v>308.54448803271003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1.1000000000000001</v>
      </c>
      <c r="BY5" s="12">
        <f>IF('Données projet'!$A$114&gt;35,BY4+BX5-CG4,IF(A5&lt;'Données projet'!$A$114,$BV$205^A5,IF(A5='Données projet'!$A$114,'Données projet'!$B$114,BY4+BX5-CG4)))</f>
        <v>1.6153942662021783</v>
      </c>
      <c r="BZ5" s="13">
        <f>BY5*VLOOKUP('Données projet'!$B$12,Paramètres!$A$1:$I$89,3,0)*VLOOKUP('Données projet'!$B$12,Paramètres!$A$1:$I$89,5,0)</f>
        <v>1.1844070759794372</v>
      </c>
      <c r="CA5" s="13">
        <f t="shared" ref="CA5:CA68" si="39">EXP(-1.0587+0.8836*LN(BZ5)+0.284)</f>
        <v>0.53517712549257934</v>
      </c>
      <c r="CB5" s="20">
        <f t="shared" si="10"/>
        <v>2.9949424842304286</v>
      </c>
      <c r="CC5" s="59">
        <f t="shared" si="11"/>
        <v>262.10605359534156</v>
      </c>
      <c r="CD5" s="59">
        <f ca="1">AVERAGE(OFFSET($CC$3,0,0,'Données projet'!$E$12+1,1))-AVERAGE(OFFSET($H$3,0,0,'Données projet'!$E$12+1,1))</f>
        <v>328.55201074501201</v>
      </c>
      <c r="CE5" s="59">
        <f t="shared" ref="CE5:CE68" si="40">$CE$3</f>
        <v>321.81422611044985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1.9</v>
      </c>
      <c r="CT5" s="12">
        <f>IF('Données projet'!$A$140&gt;35,CT4+CS5-DB4,IF(A5&lt;'Données projet'!$A$140,$CQ$205^A5,IF(A5='Données projet'!$A$140,'Données projet'!$B$140,CT4+CS5-DB4)))</f>
        <v>1.8019831273171425</v>
      </c>
      <c r="CU5" s="17">
        <f>CT5*VLOOKUP('Données projet'!$B$13,Paramètres!$A$1:$I$89,3,0)*VLOOKUP('Données projet'!$B$13,Paramètres!$A$1:$I$89,5,0)</f>
        <v>1.4336577760935185</v>
      </c>
      <c r="CV5" s="13">
        <f t="shared" ref="CV5:CV68" si="41">EXP(-1.0587+0.8836*LN(CU5)+0.284)</f>
        <v>0.63355934907379652</v>
      </c>
      <c r="CW5" s="20">
        <f t="shared" si="13"/>
        <v>3.6004031596664068</v>
      </c>
      <c r="CX5" s="59">
        <f t="shared" si="14"/>
        <v>262.71151427077757</v>
      </c>
      <c r="CY5" s="59">
        <f ca="1">AVERAGE(OFFSET($CX$3,0,0,'Données projet'!$E$13+1,1))-AVERAGE(OFFSET($H$3,0,0,'Données projet'!$E$13+1,1))</f>
        <v>405.40026823646758</v>
      </c>
      <c r="CZ5" s="59">
        <f t="shared" ref="CZ5:CZ68" si="42">$CZ$3</f>
        <v>393.0787141050053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2.6666666666666665</v>
      </c>
      <c r="DO5" s="12">
        <f>IF('Données projet'!$A$166&gt;35,DO4+DN5-DW4,IF(A5&lt;'Données projet'!$A$166,$DL$205^A5,IF(A5='Données projet'!$A$166,'Données projet'!$B$166,DO4+DN5-DW4)))</f>
        <v>1.6353397711850939</v>
      </c>
      <c r="DP5" s="17">
        <f>DO5*VLOOKUP('Données projet'!$B$14,Paramètres!$A$1:$I$89,3,0)*VLOOKUP('Données projet'!$B$14,Paramètres!$A$1:$I$89,5,0)</f>
        <v>1.2755650215243732</v>
      </c>
      <c r="DQ5" s="13">
        <f t="shared" ref="DQ5:DQ68" si="43">EXP(-1.0587+0.8836*LN(DP5)+0.284)</f>
        <v>0.57141400910743001</v>
      </c>
      <c r="DR5" s="20">
        <f t="shared" si="16"/>
        <v>3.2168218116837237</v>
      </c>
      <c r="DS5" s="59">
        <f t="shared" si="17"/>
        <v>262.32793292279484</v>
      </c>
      <c r="DT5" s="59">
        <f ca="1">AVERAGE(OFFSET($DS$3,0,0,'Données projet'!$E$14+1,1))-AVERAGE(OFFSET($H$3,0,0,'Données projet'!$E$14+1,1))</f>
        <v>288.82868507674738</v>
      </c>
      <c r="DU5" s="59">
        <f t="shared" ref="DU5:DU68" si="44">$DU$3</f>
        <v>283.48738729114024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2.4666666666666668</v>
      </c>
      <c r="EJ5" s="12">
        <f>IF('Données projet'!$A$192&gt;35,EJ4+EI5-ER4,IF(A5&lt;'Données projet'!$A$192,$EG$205^A5,IF(A5='Données projet'!$A$192,'Données projet'!$B$192,EJ4+EI5-ER4)))</f>
        <v>1.6184286699097237</v>
      </c>
      <c r="EK5" s="17">
        <f>EJ5*VLOOKUP('Données projet'!$B$15,Paramètres!$A$1:$I$89,3,0)*VLOOKUP('Données projet'!$B$15,Paramètres!$A$1:$I$89,5,0)</f>
        <v>1.312869337030768</v>
      </c>
      <c r="EL5" s="13">
        <f t="shared" ref="EL5:EL68" si="45">EXP(-1.0587+0.8836*LN(EK5)+0.284)</f>
        <v>0.58615515240543437</v>
      </c>
      <c r="EM5" s="20">
        <f t="shared" si="19"/>
        <v>3.3074676524347191</v>
      </c>
      <c r="EN5" s="59">
        <f t="shared" si="20"/>
        <v>262.41857876354584</v>
      </c>
      <c r="EO5" s="59">
        <f ca="1">AVERAGE(OFFSET($EN$3,0,0,'Données projet'!$E$15+1,1))-AVERAGE(OFFSET($H$3,0,0,'Données projet'!$E$15+1,1))</f>
        <v>304.26232113495314</v>
      </c>
      <c r="EP5" s="59">
        <f t="shared" ref="EP5:EP68" si="46">$EP$3</f>
        <v>297.47246687305056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6">
        <f t="shared" si="1"/>
        <v>256.66666666666669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4.0628205133333335</v>
      </c>
      <c r="N6" s="13">
        <f>IF('Données projet'!$A$36&gt;35,N5+M6-V5,IF(A6&lt;'Données projet'!$A$36,$K$205^A6,IF(A6='Données projet'!$A$36,'Données projet'!$B$36,N5+M6-V5)))</f>
        <v>1.6165713926763641</v>
      </c>
      <c r="O6" s="13">
        <f>N6*VLOOKUP('Données projet'!$B$9,Paramètres!$A$1:$I$89,3,0)*VLOOKUP('Données projet'!$B$9,Paramètres!$A$1:$I$89,5,0)</f>
        <v>1.4626737960935743</v>
      </c>
      <c r="P6" s="13">
        <f t="shared" si="33"/>
        <v>0.64487624468574989</v>
      </c>
      <c r="Q6" s="20">
        <f t="shared" si="2"/>
        <v>3.670649654357323</v>
      </c>
      <c r="R6" s="59">
        <f t="shared" si="0"/>
        <v>264.00398298769062</v>
      </c>
      <c r="S6" s="59">
        <f ca="1">AVERAGE(OFFSET($R$3,0,0,'Données projet'!$E$9+1,1))-AVERAGE(OFFSET($H$3,0,0,'Données projet'!$E$9+1,1))</f>
        <v>530.15029472203241</v>
      </c>
      <c r="T6" s="59">
        <f t="shared" si="34"/>
        <v>279.93992816625956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3.9732905966666667</v>
      </c>
      <c r="AI6" s="13">
        <f>IF('Données projet'!$A$62&gt;35,AI5+AH6-AQ5,IF(A6&lt;'Données projet'!$A$62,$AF$205^A6,IF(A6='Données projet'!$A$62,'Données projet'!$B$62,AI5+AH6-AQ5)))</f>
        <v>1.6129732255949027</v>
      </c>
      <c r="AJ6" s="13">
        <f>AI6*VLOOKUP('Données projet'!$B$10,Paramètres!$A$1:$I$89,3,0)*VLOOKUP('Données projet'!$B$10,Paramètres!$A$1:$I$89,5,0)</f>
        <v>1.3587686452411463</v>
      </c>
      <c r="AK6" s="13">
        <f t="shared" si="35"/>
        <v>0.60422604756696219</v>
      </c>
      <c r="AL6" s="20">
        <f t="shared" si="4"/>
        <v>3.4188824233074553</v>
      </c>
      <c r="AM6" s="59">
        <f t="shared" si="5"/>
        <v>263.75221575664079</v>
      </c>
      <c r="AN6" s="59">
        <f ca="1">AVERAGE(OFFSET($AM$3,0,0,'Données projet'!$E$10+1,1))-AVERAGE(OFFSET($H$3,0,0,'Données projet'!$E$10+1,1))</f>
        <v>427.33925047942938</v>
      </c>
      <c r="AO6" s="59">
        <f t="shared" si="36"/>
        <v>258.68277813905507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4.0628205133333335</v>
      </c>
      <c r="BD6" s="12">
        <f>IF('Données projet'!$A$88&gt;35,BD5+BC6-BL5,IF(A6&lt;'Données projet'!$A$88,$BA$205^A6,IF(A6='Données projet'!$A$88,'Données projet'!$B$88,BD5+BC6-BL5)))</f>
        <v>1.6165713926763641</v>
      </c>
      <c r="BE6" s="13">
        <f>BD6*VLOOKUP('Données projet'!$B$11,Paramètres!$A$1:$I$89,3,0)*VLOOKUP('Données projet'!$B$11,Paramètres!$A$1:$I$89,5,0)</f>
        <v>1.6392033921738332</v>
      </c>
      <c r="BF6" s="13">
        <f t="shared" si="37"/>
        <v>0.71318408958006496</v>
      </c>
      <c r="BG6" s="20">
        <f t="shared" si="7"/>
        <v>4.0970748640547061</v>
      </c>
      <c r="BH6" s="59">
        <f t="shared" si="8"/>
        <v>264.43040819738803</v>
      </c>
      <c r="BI6" s="59">
        <f ca="1">AVERAGE(OFFSET($BH$3,0,0,'Données projet'!$E$11+1,1))-AVERAGE(OFFSET($H$3,0,0,'Données projet'!$E$11+1,1))</f>
        <v>588.81597636287211</v>
      </c>
      <c r="BJ6" s="59">
        <f t="shared" si="38"/>
        <v>308.54448803271003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1.1000000000000001</v>
      </c>
      <c r="BY6" s="12">
        <f>IF('Données projet'!$A$114&gt;35,BY5+BX6-CG5,IF(A6&lt;'Données projet'!$A$114,$BV$205^A6,IF(A6='Données projet'!$A$114,'Données projet'!$B$114,BY5+BX6-CG5)))</f>
        <v>2.0531364136588448</v>
      </c>
      <c r="BZ6" s="13">
        <f>BY6*VLOOKUP('Données projet'!$B$12,Paramètres!$A$1:$I$89,3,0)*VLOOKUP('Données projet'!$B$12,Paramètres!$A$1:$I$89,5,0)</f>
        <v>1.5053596184946649</v>
      </c>
      <c r="CA6" s="13">
        <f t="shared" si="39"/>
        <v>0.66147738405820555</v>
      </c>
      <c r="CB6" s="20">
        <f t="shared" si="10"/>
        <v>3.7739077794462492</v>
      </c>
      <c r="CC6" s="59">
        <f t="shared" si="11"/>
        <v>264.10724111277955</v>
      </c>
      <c r="CD6" s="59">
        <f ca="1">AVERAGE(OFFSET($CC$3,0,0,'Données projet'!$E$12+1,1))-AVERAGE(OFFSET($H$3,0,0,'Données projet'!$E$12+1,1))</f>
        <v>328.55201074501201</v>
      </c>
      <c r="CE6" s="59">
        <f t="shared" si="40"/>
        <v>321.81422611044985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1.9</v>
      </c>
      <c r="CT6" s="12">
        <f>IF('Données projet'!$A$140&gt;35,CT5+CS6-DB5,IF(A6&lt;'Données projet'!$A$140,$CQ$205^A6,IF(A6='Données projet'!$A$140,'Données projet'!$B$140,CT5+CS6-DB5)))</f>
        <v>2.4189454814875879</v>
      </c>
      <c r="CU6" s="17">
        <f>CT6*VLOOKUP('Données projet'!$B$13,Paramètres!$A$1:$I$89,3,0)*VLOOKUP('Données projet'!$B$13,Paramètres!$A$1:$I$89,5,0)</f>
        <v>1.9245130250715252</v>
      </c>
      <c r="CV6" s="13">
        <f t="shared" si="41"/>
        <v>0.82182239561499026</v>
      </c>
      <c r="CW6" s="20">
        <f t="shared" si="13"/>
        <v>4.7832008576956815</v>
      </c>
      <c r="CX6" s="59">
        <f t="shared" si="14"/>
        <v>265.11653419102902</v>
      </c>
      <c r="CY6" s="59">
        <f ca="1">AVERAGE(OFFSET($CX$3,0,0,'Données projet'!$E$13+1,1))-AVERAGE(OFFSET($H$3,0,0,'Données projet'!$E$13+1,1))</f>
        <v>405.40026823646758</v>
      </c>
      <c r="CZ6" s="59">
        <f t="shared" si="42"/>
        <v>393.0787141050053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2.6666666666666665</v>
      </c>
      <c r="DO6" s="12">
        <f>IF('Données projet'!$A$166&gt;35,DO5+DN6-DW5,IF(A6&lt;'Données projet'!$A$166,$DL$205^A6,IF(A6='Données projet'!$A$166,'Données projet'!$B$166,DO5+DN6-DW5)))</f>
        <v>2.0912791051825459</v>
      </c>
      <c r="DP6" s="17">
        <f>DO6*VLOOKUP('Données projet'!$B$14,Paramètres!$A$1:$I$89,3,0)*VLOOKUP('Données projet'!$B$14,Paramètres!$A$1:$I$89,5,0)</f>
        <v>1.6311977020423858</v>
      </c>
      <c r="DQ6" s="13">
        <f t="shared" si="43"/>
        <v>0.71010553443370616</v>
      </c>
      <c r="DR6" s="20">
        <f t="shared" si="16"/>
        <v>4.0777698035291934</v>
      </c>
      <c r="DS6" s="59">
        <f t="shared" si="17"/>
        <v>264.41110313686249</v>
      </c>
      <c r="DT6" s="59">
        <f ca="1">AVERAGE(OFFSET($DS$3,0,0,'Données projet'!$E$14+1,1))-AVERAGE(OFFSET($H$3,0,0,'Données projet'!$E$14+1,1))</f>
        <v>288.82868507674738</v>
      </c>
      <c r="DU6" s="59">
        <f t="shared" si="44"/>
        <v>283.48738729114024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2.4666666666666668</v>
      </c>
      <c r="EJ6" s="12">
        <f>IF('Données projet'!$A$192&gt;35,EJ5+EI6-ER5,IF(A6&lt;'Données projet'!$A$192,$EG$205^A6,IF(A6='Données projet'!$A$192,'Données projet'!$B$192,EJ5+EI6-ER5)))</f>
        <v>2.0589241364785171</v>
      </c>
      <c r="EK6" s="17">
        <f>EJ6*VLOOKUP('Données projet'!$B$15,Paramètres!$A$1:$I$89,3,0)*VLOOKUP('Données projet'!$B$15,Paramètres!$A$1:$I$89,5,0)</f>
        <v>1.6701992595113733</v>
      </c>
      <c r="EL6" s="13">
        <f t="shared" si="45"/>
        <v>0.72508700718957031</v>
      </c>
      <c r="EM6" s="20">
        <f t="shared" si="19"/>
        <v>4.1717902478374764</v>
      </c>
      <c r="EN6" s="59">
        <f t="shared" si="20"/>
        <v>264.50512358117078</v>
      </c>
      <c r="EO6" s="59">
        <f ca="1">AVERAGE(OFFSET($EN$3,0,0,'Données projet'!$E$15+1,1))-AVERAGE(OFFSET($H$3,0,0,'Données projet'!$E$15+1,1))</f>
        <v>304.26232113495314</v>
      </c>
      <c r="EP6" s="59">
        <f t="shared" si="46"/>
        <v>297.47246687305056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6">
        <f t="shared" si="1"/>
        <v>256.66666666666669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4.0628205133333335</v>
      </c>
      <c r="N7" s="13">
        <f>IF('Données projet'!$A$36&gt;35,N6+M7-V6,IF(A7&lt;'Données projet'!$A$36,$K$205^A7,IF(A7='Données projet'!$A$36,'Données projet'!$B$36,N6+M7-V6)))</f>
        <v>1.8972585508065105</v>
      </c>
      <c r="O7" s="13">
        <f>N7*VLOOKUP('Données projet'!$B$9,Paramètres!$A$1:$I$89,3,0)*VLOOKUP('Données projet'!$B$9,Paramètres!$A$1:$I$89,5,0)</f>
        <v>1.7166395367697307</v>
      </c>
      <c r="P7" s="13">
        <f t="shared" si="33"/>
        <v>0.74287291976482961</v>
      </c>
      <c r="Q7" s="20">
        <f t="shared" si="2"/>
        <v>4.2836508617976925</v>
      </c>
      <c r="R7" s="59">
        <f t="shared" si="0"/>
        <v>265.83920641735324</v>
      </c>
      <c r="S7" s="59">
        <f ca="1">AVERAGE(OFFSET($R$3,0,0,'Données projet'!$E$9+1,1))-AVERAGE(OFFSET($H$3,0,0,'Données projet'!$E$9+1,1))</f>
        <v>530.15029472203241</v>
      </c>
      <c r="T7" s="59">
        <f t="shared" si="34"/>
        <v>279.93992816625956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3.9732905966666667</v>
      </c>
      <c r="AI7" s="13">
        <f>IF('Données projet'!$A$62&gt;35,AI6+AH7-AQ6,IF(A7&lt;'Données projet'!$A$62,$AF$205^A7,IF(A7='Données projet'!$A$62,'Données projet'!$B$62,AI6+AH7-AQ6)))</f>
        <v>1.8916300792754464</v>
      </c>
      <c r="AJ7" s="13">
        <f>AI7*VLOOKUP('Données projet'!$B$10,Paramètres!$A$1:$I$89,3,0)*VLOOKUP('Données projet'!$B$10,Paramètres!$A$1:$I$89,5,0)</f>
        <v>1.593509178781636</v>
      </c>
      <c r="AK7" s="13">
        <f t="shared" si="35"/>
        <v>0.69558877082091242</v>
      </c>
      <c r="AL7" s="20">
        <f t="shared" si="4"/>
        <v>3.9868455955577722</v>
      </c>
      <c r="AM7" s="59">
        <f t="shared" si="5"/>
        <v>265.54240115111332</v>
      </c>
      <c r="AN7" s="59">
        <f ca="1">AVERAGE(OFFSET($AM$3,0,0,'Données projet'!$E$10+1,1))-AVERAGE(OFFSET($H$3,0,0,'Données projet'!$E$10+1,1))</f>
        <v>427.33925047942938</v>
      </c>
      <c r="AO7" s="59">
        <f t="shared" si="36"/>
        <v>258.68277813905507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4.0628205133333335</v>
      </c>
      <c r="BD7" s="12">
        <f>IF('Données projet'!$A$88&gt;35,BD6+BC7-BL6,IF(A7&lt;'Données projet'!$A$88,$BA$205^A7,IF(A7='Données projet'!$A$88,'Données projet'!$B$88,BD6+BC7-BL6)))</f>
        <v>1.8972585508065105</v>
      </c>
      <c r="BE7" s="13">
        <f>BD7*VLOOKUP('Données projet'!$B$11,Paramètres!$A$1:$I$89,3,0)*VLOOKUP('Données projet'!$B$11,Paramètres!$A$1:$I$89,5,0)</f>
        <v>1.9238201705178017</v>
      </c>
      <c r="BF7" s="13">
        <f t="shared" si="37"/>
        <v>0.82156096045116445</v>
      </c>
      <c r="BG7" s="20">
        <f t="shared" si="7"/>
        <v>4.7815388031042829</v>
      </c>
      <c r="BH7" s="59">
        <f t="shared" si="8"/>
        <v>266.33709435865984</v>
      </c>
      <c r="BI7" s="59">
        <f ca="1">AVERAGE(OFFSET($BH$3,0,0,'Données projet'!$E$11+1,1))-AVERAGE(OFFSET($H$3,0,0,'Données projet'!$E$11+1,1))</f>
        <v>588.81597636287211</v>
      </c>
      <c r="BJ7" s="59">
        <f t="shared" si="38"/>
        <v>308.54448803271003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1.1000000000000001</v>
      </c>
      <c r="BY7" s="12">
        <f>IF('Données projet'!$A$114&gt;35,BY6+BX7-CG6,IF(A7&lt;'Données projet'!$A$114,$BV$205^A7,IF(A7='Données projet'!$A$114,'Données projet'!$B$114,BY6+BX7-CG6)))</f>
        <v>2.6094986352788743</v>
      </c>
      <c r="BZ7" s="13">
        <f>BY7*VLOOKUP('Données projet'!$B$12,Paramètres!$A$1:$I$89,3,0)*VLOOKUP('Données projet'!$B$12,Paramètres!$A$1:$I$89,5,0)</f>
        <v>1.9132843993864705</v>
      </c>
      <c r="CA7" s="13">
        <f t="shared" si="39"/>
        <v>0.81758413948982178</v>
      </c>
      <c r="CB7" s="20">
        <f t="shared" si="10"/>
        <v>4.7562627052095419</v>
      </c>
      <c r="CC7" s="59">
        <f t="shared" si="11"/>
        <v>266.31181826076511</v>
      </c>
      <c r="CD7" s="59">
        <f ca="1">AVERAGE(OFFSET($CC$3,0,0,'Données projet'!$E$12+1,1))-AVERAGE(OFFSET($H$3,0,0,'Données projet'!$E$12+1,1))</f>
        <v>328.55201074501201</v>
      </c>
      <c r="CE7" s="59">
        <f t="shared" si="40"/>
        <v>321.81422611044985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1.9</v>
      </c>
      <c r="CT7" s="12">
        <f>IF('Données projet'!$A$140&gt;35,CT6+CS7-DB6,IF(A7&lt;'Données projet'!$A$140,$CQ$205^A7,IF(A7='Données projet'!$A$140,'Données projet'!$B$140,CT6+CS7-DB6)))</f>
        <v>3.247143191135669</v>
      </c>
      <c r="CU7" s="17">
        <f>CT7*VLOOKUP('Données projet'!$B$13,Paramètres!$A$1:$I$89,3,0)*VLOOKUP('Données projet'!$B$13,Paramètres!$A$1:$I$89,5,0)</f>
        <v>2.5834271228675387</v>
      </c>
      <c r="CV7" s="13">
        <f t="shared" si="41"/>
        <v>1.066028069701316</v>
      </c>
      <c r="CW7" s="20">
        <f t="shared" si="13"/>
        <v>6.3561344603907548</v>
      </c>
      <c r="CX7" s="59">
        <f t="shared" si="14"/>
        <v>267.91169001594631</v>
      </c>
      <c r="CY7" s="59">
        <f ca="1">AVERAGE(OFFSET($CX$3,0,0,'Données projet'!$E$13+1,1))-AVERAGE(OFFSET($H$3,0,0,'Données projet'!$E$13+1,1))</f>
        <v>405.40026823646758</v>
      </c>
      <c r="CZ7" s="59">
        <f t="shared" si="42"/>
        <v>393.0787141050053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2.6666666666666665</v>
      </c>
      <c r="DO7" s="12">
        <f>IF('Données projet'!$A$166&gt;35,DO6+DN7-DW6,IF(A7&lt;'Données projet'!$A$166,$DL$205^A7,IF(A7='Données projet'!$A$166,'Données projet'!$B$166,DO6+DN7-DW6)))</f>
        <v>2.6743361672197152</v>
      </c>
      <c r="DP7" s="17">
        <f>DO7*VLOOKUP('Données projet'!$B$14,Paramètres!$A$1:$I$89,3,0)*VLOOKUP('Données projet'!$B$14,Paramètres!$A$1:$I$89,5,0)</f>
        <v>2.0859822104313781</v>
      </c>
      <c r="DQ7" s="13">
        <f t="shared" si="43"/>
        <v>0.88245976121767966</v>
      </c>
      <c r="DR7" s="20">
        <f t="shared" si="16"/>
        <v>5.1700364339554419</v>
      </c>
      <c r="DS7" s="59">
        <f t="shared" si="17"/>
        <v>266.72559198951097</v>
      </c>
      <c r="DT7" s="59">
        <f ca="1">AVERAGE(OFFSET($DS$3,0,0,'Données projet'!$E$14+1,1))-AVERAGE(OFFSET($H$3,0,0,'Données projet'!$E$14+1,1))</f>
        <v>288.82868507674738</v>
      </c>
      <c r="DU7" s="59">
        <f t="shared" si="44"/>
        <v>283.48738729114024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2.4666666666666668</v>
      </c>
      <c r="EJ7" s="12">
        <f>IF('Données projet'!$A$192&gt;35,EJ6+EI7-ER6,IF(A7&lt;'Données projet'!$A$192,$EG$205^A7,IF(A7='Données projet'!$A$192,'Données projet'!$B$192,EJ6+EI7-ER6)))</f>
        <v>2.6193113595857573</v>
      </c>
      <c r="EK7" s="17">
        <f>EJ7*VLOOKUP('Données projet'!$B$15,Paramètres!$A$1:$I$89,3,0)*VLOOKUP('Données projet'!$B$15,Paramètres!$A$1:$I$89,5,0)</f>
        <v>2.1247853748959664</v>
      </c>
      <c r="EL7" s="13">
        <f t="shared" si="45"/>
        <v>0.89694881267796833</v>
      </c>
      <c r="EM7" s="20">
        <f t="shared" si="19"/>
        <v>5.2628537100246024</v>
      </c>
      <c r="EN7" s="59">
        <f t="shared" si="20"/>
        <v>266.81840926558016</v>
      </c>
      <c r="EO7" s="59">
        <f ca="1">AVERAGE(OFFSET($EN$3,0,0,'Données projet'!$E$15+1,1))-AVERAGE(OFFSET($H$3,0,0,'Données projet'!$E$15+1,1))</f>
        <v>304.26232113495314</v>
      </c>
      <c r="EP7" s="59">
        <f t="shared" si="46"/>
        <v>297.47246687305056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6">
        <f t="shared" si="1"/>
        <v>256.66666666666669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4.0628205133333335</v>
      </c>
      <c r="N8" s="13">
        <f>IF('Données projet'!$A$36&gt;35,N7+M8-V7,IF(A8&lt;'Données projet'!$A$36,$K$205^A8,IF(A8='Données projet'!$A$36,'Données projet'!$B$36,N7+M8-V7)))</f>
        <v>2.2266817444103162</v>
      </c>
      <c r="O8" s="13">
        <f>N8*VLOOKUP('Données projet'!$B$9,Paramètres!$A$1:$I$89,3,0)*VLOOKUP('Données projet'!$B$9,Paramètres!$A$1:$I$89,5,0)</f>
        <v>2.014701642342454</v>
      </c>
      <c r="P8" s="13">
        <f t="shared" si="33"/>
        <v>0.85576136424260163</v>
      </c>
      <c r="Q8" s="20">
        <f t="shared" si="2"/>
        <v>4.999389736468971</v>
      </c>
      <c r="R8" s="59">
        <f t="shared" si="0"/>
        <v>267.77716751424674</v>
      </c>
      <c r="S8" s="59">
        <f ca="1">AVERAGE(OFFSET($R$3,0,0,'Données projet'!$E$9+1,1))-AVERAGE(OFFSET($H$3,0,0,'Données projet'!$E$9+1,1))</f>
        <v>530.15029472203241</v>
      </c>
      <c r="T8" s="59">
        <f t="shared" si="34"/>
        <v>279.93992816625956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3.9732905966666667</v>
      </c>
      <c r="AI8" s="13">
        <f>IF('Données projet'!$A$62&gt;35,AI7+AH8-AQ7,IF(A8&lt;'Données projet'!$A$62,$AF$205^A8,IF(A8='Données projet'!$A$62,'Données projet'!$B$62,AI7+AH8-AQ7)))</f>
        <v>2.2184276217603567</v>
      </c>
      <c r="AJ8" s="13">
        <f>AI8*VLOOKUP('Données projet'!$B$10,Paramètres!$A$1:$I$89,3,0)*VLOOKUP('Données projet'!$B$10,Paramètres!$A$1:$I$89,5,0)</f>
        <v>1.8688034285709247</v>
      </c>
      <c r="AK8" s="13">
        <f t="shared" si="35"/>
        <v>0.80076610407717808</v>
      </c>
      <c r="AL8" s="20">
        <f t="shared" si="4"/>
        <v>4.6495002693621119</v>
      </c>
      <c r="AM8" s="59">
        <f t="shared" si="5"/>
        <v>267.42727804713991</v>
      </c>
      <c r="AN8" s="59">
        <f ca="1">AVERAGE(OFFSET($AM$3,0,0,'Données projet'!$E$10+1,1))-AVERAGE(OFFSET($H$3,0,0,'Données projet'!$E$10+1,1))</f>
        <v>427.33925047942938</v>
      </c>
      <c r="AO8" s="59">
        <f t="shared" si="36"/>
        <v>258.68277813905507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4.0628205133333335</v>
      </c>
      <c r="BD8" s="12">
        <f>IF('Données projet'!$A$88&gt;35,BD7+BC8-BL7,IF(A8&lt;'Données projet'!$A$88,$BA$205^A8,IF(A8='Données projet'!$A$88,'Données projet'!$B$88,BD7+BC8-BL7)))</f>
        <v>2.2266817444103162</v>
      </c>
      <c r="BE8" s="13">
        <f>BD8*VLOOKUP('Données projet'!$B$11,Paramètres!$A$1:$I$89,3,0)*VLOOKUP('Données projet'!$B$11,Paramètres!$A$1:$I$89,5,0)</f>
        <v>2.2578552888320607</v>
      </c>
      <c r="BF8" s="13">
        <f t="shared" si="37"/>
        <v>0.94640699589199906</v>
      </c>
      <c r="BG8" s="20">
        <f t="shared" si="7"/>
        <v>5.58075681256107</v>
      </c>
      <c r="BH8" s="59">
        <f t="shared" si="8"/>
        <v>268.35853459033882</v>
      </c>
      <c r="BI8" s="59">
        <f ca="1">AVERAGE(OFFSET($BH$3,0,0,'Données projet'!$E$11+1,1))-AVERAGE(OFFSET($H$3,0,0,'Données projet'!$E$11+1,1))</f>
        <v>588.81597636287211</v>
      </c>
      <c r="BJ8" s="59">
        <f t="shared" si="38"/>
        <v>308.54448803271003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1.1000000000000001</v>
      </c>
      <c r="BY8" s="12">
        <f>IF('Données projet'!$A$114&gt;35,BY7+BX8-CG7,IF(A8&lt;'Données projet'!$A$114,$BV$205^A8,IF(A8='Données projet'!$A$114,'Données projet'!$B$114,BY7+BX8-CG7)))</f>
        <v>3.3166247903554016</v>
      </c>
      <c r="BZ8" s="13">
        <f>BY8*VLOOKUP('Données projet'!$B$12,Paramètres!$A$1:$I$89,3,0)*VLOOKUP('Données projet'!$B$12,Paramètres!$A$1:$I$89,5,0)</f>
        <v>2.4317492962885807</v>
      </c>
      <c r="CA8" s="13">
        <f t="shared" si="39"/>
        <v>1.010531639108154</v>
      </c>
      <c r="CB8" s="20">
        <f t="shared" si="10"/>
        <v>5.9953059624826457</v>
      </c>
      <c r="CC8" s="59">
        <f t="shared" si="11"/>
        <v>268.7730837402604</v>
      </c>
      <c r="CD8" s="59">
        <f ca="1">AVERAGE(OFFSET($CC$3,0,0,'Données projet'!$E$12+1,1))-AVERAGE(OFFSET($H$3,0,0,'Données projet'!$E$12+1,1))</f>
        <v>328.55201074501201</v>
      </c>
      <c r="CE8" s="59">
        <f t="shared" si="40"/>
        <v>321.81422611044985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1.9</v>
      </c>
      <c r="CT8" s="12">
        <f>IF('Données projet'!$A$140&gt;35,CT7+CS8-DB7,IF(A8&lt;'Données projet'!$A$140,$CQ$205^A8,IF(A8='Données projet'!$A$140,'Données projet'!$B$140,CT7+CS8-DB7)))</f>
        <v>4.3588989435406749</v>
      </c>
      <c r="CU8" s="17">
        <f>CT8*VLOOKUP('Données projet'!$B$13,Paramètres!$A$1:$I$89,3,0)*VLOOKUP('Données projet'!$B$13,Paramètres!$A$1:$I$89,5,0)</f>
        <v>3.467939999480961</v>
      </c>
      <c r="CV8" s="13">
        <f t="shared" si="41"/>
        <v>1.382799801337496</v>
      </c>
      <c r="CW8" s="20">
        <f t="shared" si="13"/>
        <v>8.4483718197588118</v>
      </c>
      <c r="CX8" s="59">
        <f t="shared" si="14"/>
        <v>271.22614959753656</v>
      </c>
      <c r="CY8" s="59">
        <f ca="1">AVERAGE(OFFSET($CX$3,0,0,'Données projet'!$E$13+1,1))-AVERAGE(OFFSET($H$3,0,0,'Données projet'!$E$13+1,1))</f>
        <v>405.40026823646758</v>
      </c>
      <c r="CZ8" s="59">
        <f t="shared" si="42"/>
        <v>393.0787141050053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2.6666666666666665</v>
      </c>
      <c r="DO8" s="12">
        <f>IF('Données projet'!$A$166&gt;35,DO7+DN8-DW7,IF(A8&lt;'Données projet'!$A$166,$DL$205^A8,IF(A8='Données projet'!$A$166,'Données projet'!$B$166,DO7+DN8-DW7)))</f>
        <v>3.4199518933533928</v>
      </c>
      <c r="DP8" s="17">
        <f>DO8*VLOOKUP('Données projet'!$B$14,Paramètres!$A$1:$I$89,3,0)*VLOOKUP('Données projet'!$B$14,Paramètres!$A$1:$I$89,5,0)</f>
        <v>2.6675624768156463</v>
      </c>
      <c r="DQ8" s="13">
        <f t="shared" si="43"/>
        <v>1.0966471776471767</v>
      </c>
      <c r="DR8" s="20">
        <f t="shared" si="16"/>
        <v>6.5559984815227494</v>
      </c>
      <c r="DS8" s="59">
        <f t="shared" si="17"/>
        <v>269.33377625930052</v>
      </c>
      <c r="DT8" s="59">
        <f ca="1">AVERAGE(OFFSET($DS$3,0,0,'Données projet'!$E$14+1,1))-AVERAGE(OFFSET($H$3,0,0,'Données projet'!$E$14+1,1))</f>
        <v>288.82868507674738</v>
      </c>
      <c r="DU8" s="59">
        <f t="shared" si="44"/>
        <v>283.48738729114024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2.4666666666666668</v>
      </c>
      <c r="EJ8" s="12">
        <f>IF('Données projet'!$A$192&gt;35,EJ7+EI8-ER7,IF(A8&lt;'Données projet'!$A$192,$EG$205^A8,IF(A8='Données projet'!$A$192,'Données projet'!$B$192,EJ7+EI8-ER7)))</f>
        <v>3.332221851645953</v>
      </c>
      <c r="EK8" s="17">
        <f>EJ8*VLOOKUP('Données projet'!$B$15,Paramètres!$A$1:$I$89,3,0)*VLOOKUP('Données projet'!$B$15,Paramètres!$A$1:$I$89,5,0)</f>
        <v>2.703098366055197</v>
      </c>
      <c r="EL8" s="13">
        <f t="shared" si="45"/>
        <v>1.1095457022222992</v>
      </c>
      <c r="EM8" s="20">
        <f t="shared" si="19"/>
        <v>6.6403550855833053</v>
      </c>
      <c r="EN8" s="59">
        <f t="shared" si="20"/>
        <v>269.41813286336105</v>
      </c>
      <c r="EO8" s="59">
        <f ca="1">AVERAGE(OFFSET($EN$3,0,0,'Données projet'!$E$15+1,1))-AVERAGE(OFFSET($H$3,0,0,'Données projet'!$E$15+1,1))</f>
        <v>304.26232113495314</v>
      </c>
      <c r="EP8" s="59">
        <f t="shared" si="46"/>
        <v>297.47246687305056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6">
        <f t="shared" si="1"/>
        <v>256.66666666666669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4.0628205133333335</v>
      </c>
      <c r="N9" s="13">
        <f>IF('Données projet'!$A$36&gt;35,N8+M9-V8,IF(A9&lt;'Données projet'!$A$36,$K$205^A9,IF(A9='Données projet'!$A$36,'Données projet'!$B$36,N8+M9-V8)))</f>
        <v>2.613303067619599</v>
      </c>
      <c r="O9" s="13">
        <f>N9*VLOOKUP('Données projet'!$B$9,Paramètres!$A$1:$I$89,3,0)*VLOOKUP('Données projet'!$B$9,Paramètres!$A$1:$I$89,5,0)</f>
        <v>2.3645166155822133</v>
      </c>
      <c r="P9" s="13">
        <f t="shared" si="33"/>
        <v>0.98580456097685032</v>
      </c>
      <c r="Q9" s="20">
        <f t="shared" si="2"/>
        <v>5.8351427158403695</v>
      </c>
      <c r="R9" s="59">
        <f t="shared" si="0"/>
        <v>269.83514271584039</v>
      </c>
      <c r="S9" s="59">
        <f ca="1">AVERAGE(OFFSET($R$3,0,0,'Données projet'!$E$9+1,1))-AVERAGE(OFFSET($H$3,0,0,'Données projet'!$E$9+1,1))</f>
        <v>530.15029472203241</v>
      </c>
      <c r="T9" s="59">
        <f t="shared" si="34"/>
        <v>279.93992816625956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3.9732905966666667</v>
      </c>
      <c r="AI9" s="13">
        <f>IF('Données projet'!$A$62&gt;35,AI8+AH9-AQ8,IF(A9&lt;'Données projet'!$A$62,$AF$205^A9,IF(A9='Données projet'!$A$62,'Données projet'!$B$62,AI8+AH9-AQ8)))</f>
        <v>2.6016826264860256</v>
      </c>
      <c r="AJ9" s="13">
        <f>AI9*VLOOKUP('Données projet'!$B$10,Paramètres!$A$1:$I$89,3,0)*VLOOKUP('Données projet'!$B$10,Paramètres!$A$1:$I$89,5,0)</f>
        <v>2.1916574445518284</v>
      </c>
      <c r="AK9" s="13">
        <f t="shared" si="35"/>
        <v>0.92184690198806152</v>
      </c>
      <c r="AL9" s="20">
        <f t="shared" si="4"/>
        <v>5.4226867368903084</v>
      </c>
      <c r="AM9" s="59">
        <f t="shared" si="5"/>
        <v>269.42268673689028</v>
      </c>
      <c r="AN9" s="59">
        <f ca="1">AVERAGE(OFFSET($AM$3,0,0,'Données projet'!$E$10+1,1))-AVERAGE(OFFSET($H$3,0,0,'Données projet'!$E$10+1,1))</f>
        <v>427.33925047942938</v>
      </c>
      <c r="AO9" s="59">
        <f t="shared" si="36"/>
        <v>258.68277813905507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4.0628205133333335</v>
      </c>
      <c r="BD9" s="12">
        <f>IF('Données projet'!$A$88&gt;35,BD8+BC9-BL8,IF(A9&lt;'Données projet'!$A$88,$BA$205^A9,IF(A9='Données projet'!$A$88,'Données projet'!$B$88,BD8+BC9-BL8)))</f>
        <v>2.613303067619599</v>
      </c>
      <c r="BE9" s="13">
        <f>BD9*VLOOKUP('Données projet'!$B$11,Paramètres!$A$1:$I$89,3,0)*VLOOKUP('Données projet'!$B$11,Paramètres!$A$1:$I$89,5,0)</f>
        <v>2.6498893105662735</v>
      </c>
      <c r="BF9" s="13">
        <f t="shared" si="37"/>
        <v>1.0902248828637717</v>
      </c>
      <c r="BG9" s="20">
        <f t="shared" si="7"/>
        <v>6.5140322202239958</v>
      </c>
      <c r="BH9" s="59">
        <f t="shared" si="8"/>
        <v>270.51403222022401</v>
      </c>
      <c r="BI9" s="59">
        <f ca="1">AVERAGE(OFFSET($BH$3,0,0,'Données projet'!$E$11+1,1))-AVERAGE(OFFSET($H$3,0,0,'Données projet'!$E$11+1,1))</f>
        <v>588.81597636287211</v>
      </c>
      <c r="BJ9" s="59">
        <f t="shared" si="38"/>
        <v>308.54448803271003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1.1000000000000001</v>
      </c>
      <c r="BY9" s="12">
        <f>IF('Données projet'!$A$114&gt;35,BY8+BX9-CG8,IF(A9&lt;'Données projet'!$A$114,$BV$205^A9,IF(A9='Données projet'!$A$114,'Données projet'!$B$114,BY8+BX9-CG8)))</f>
        <v>4.2153691330919028</v>
      </c>
      <c r="BZ9" s="13">
        <f>BY9*VLOOKUP('Données projet'!$B$12,Paramètres!$A$1:$I$89,3,0)*VLOOKUP('Données projet'!$B$12,Paramètres!$A$1:$I$89,5,0)</f>
        <v>3.0907086483829831</v>
      </c>
      <c r="CA9" s="13">
        <f t="shared" si="39"/>
        <v>1.2490141923201104</v>
      </c>
      <c r="CB9" s="20">
        <f t="shared" si="10"/>
        <v>7.5583506142245538</v>
      </c>
      <c r="CC9" s="59">
        <f t="shared" si="11"/>
        <v>271.55835061422454</v>
      </c>
      <c r="CD9" s="59">
        <f ca="1">AVERAGE(OFFSET($CC$3,0,0,'Données projet'!$E$12+1,1))-AVERAGE(OFFSET($H$3,0,0,'Données projet'!$E$12+1,1))</f>
        <v>328.55201074501201</v>
      </c>
      <c r="CE9" s="59">
        <f t="shared" si="40"/>
        <v>321.81422611044985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1.9</v>
      </c>
      <c r="CT9" s="12">
        <f>IF('Données projet'!$A$140&gt;35,CT8+CS9-DB8,IF(A9&lt;'Données projet'!$A$140,$CQ$205^A9,IF(A9='Données projet'!$A$140,'Données projet'!$B$140,CT8+CS9-DB8)))</f>
        <v>5.8512972424092187</v>
      </c>
      <c r="CU9" s="17">
        <f>CT9*VLOOKUP('Données projet'!$B$13,Paramètres!$A$1:$I$89,3,0)*VLOOKUP('Données projet'!$B$13,Paramètres!$A$1:$I$89,5,0)</f>
        <v>4.6552920860607747</v>
      </c>
      <c r="CV9" s="13">
        <f t="shared" si="41"/>
        <v>1.7937006960002178</v>
      </c>
      <c r="CW9" s="20">
        <f t="shared" si="13"/>
        <v>11.231995762089561</v>
      </c>
      <c r="CX9" s="59">
        <f t="shared" si="14"/>
        <v>275.23199576208958</v>
      </c>
      <c r="CY9" s="59">
        <f ca="1">AVERAGE(OFFSET($CX$3,0,0,'Données projet'!$E$13+1,1))-AVERAGE(OFFSET($H$3,0,0,'Données projet'!$E$13+1,1))</f>
        <v>405.40026823646758</v>
      </c>
      <c r="CZ9" s="59">
        <f t="shared" si="42"/>
        <v>393.0787141050053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2.6666666666666665</v>
      </c>
      <c r="DO9" s="12">
        <f>IF('Données projet'!$A$166&gt;35,DO8+DN9-DW8,IF(A9&lt;'Données projet'!$A$166,$DL$205^A9,IF(A9='Données projet'!$A$166,'Données projet'!$B$166,DO8+DN9-DW8)))</f>
        <v>4.3734482957731098</v>
      </c>
      <c r="DP9" s="17">
        <f>DO9*VLOOKUP('Données projet'!$B$14,Paramètres!$A$1:$I$89,3,0)*VLOOKUP('Données projet'!$B$14,Paramètres!$A$1:$I$89,5,0)</f>
        <v>3.4112896707030256</v>
      </c>
      <c r="DQ9" s="13">
        <f t="shared" si="43"/>
        <v>1.3628213830192535</v>
      </c>
      <c r="DR9" s="20">
        <f t="shared" si="16"/>
        <v>8.3149100852329703</v>
      </c>
      <c r="DS9" s="59">
        <f t="shared" si="17"/>
        <v>272.31491008523295</v>
      </c>
      <c r="DT9" s="59">
        <f ca="1">AVERAGE(OFFSET($DS$3,0,0,'Données projet'!$E$14+1,1))-AVERAGE(OFFSET($H$3,0,0,'Données projet'!$E$14+1,1))</f>
        <v>288.82868507674738</v>
      </c>
      <c r="DU9" s="59">
        <f t="shared" si="44"/>
        <v>283.48738729114024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2.4666666666666668</v>
      </c>
      <c r="EJ9" s="12">
        <f>IF('Données projet'!$A$192&gt;35,EJ8+EI9-ER8,IF(A9&lt;'Données projet'!$A$192,$EG$205^A9,IF(A9='Données projet'!$A$192,'Données projet'!$B$192,EJ8+EI9-ER8)))</f>
        <v>4.2391685997738069</v>
      </c>
      <c r="EK9" s="17">
        <f>EJ9*VLOOKUP('Données projet'!$B$15,Paramètres!$A$1:$I$89,3,0)*VLOOKUP('Données projet'!$B$15,Paramètres!$A$1:$I$89,5,0)</f>
        <v>3.4388135681365122</v>
      </c>
      <c r="EL9" s="13">
        <f t="shared" si="45"/>
        <v>1.3725327999982246</v>
      </c>
      <c r="EM9" s="20">
        <f t="shared" si="19"/>
        <v>8.3797615911680001</v>
      </c>
      <c r="EN9" s="59">
        <f t="shared" si="20"/>
        <v>272.37976159116801</v>
      </c>
      <c r="EO9" s="59">
        <f ca="1">AVERAGE(OFFSET($EN$3,0,0,'Données projet'!$E$15+1,1))-AVERAGE(OFFSET($H$3,0,0,'Données projet'!$E$15+1,1))</f>
        <v>304.26232113495314</v>
      </c>
      <c r="EP9" s="59">
        <f t="shared" si="46"/>
        <v>297.47246687305056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6">
        <f t="shared" si="1"/>
        <v>256.66666666666669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4.0628205133333335</v>
      </c>
      <c r="N10" s="13">
        <f>IF('Données projet'!$A$36&gt;35,N9+M10-V9,IF(A10&lt;'Données projet'!$A$36,$K$205^A10,IF(A10='Données projet'!$A$36,'Données projet'!$B$36,N9+M10-V9)))</f>
        <v>3.0670538977444211</v>
      </c>
      <c r="O10" s="13">
        <f>N10*VLOOKUP('Données projet'!$B$9,Paramètres!$A$1:$I$89,3,0)*VLOOKUP('Données projet'!$B$9,Paramètres!$A$1:$I$89,5,0)</f>
        <v>2.7750703666791523</v>
      </c>
      <c r="P10" s="13">
        <f t="shared" si="33"/>
        <v>1.1356093801954581</v>
      </c>
      <c r="Q10" s="20">
        <f t="shared" si="2"/>
        <v>6.8111005591399456</v>
      </c>
      <c r="R10" s="59">
        <f t="shared" si="0"/>
        <v>272.03332278136219</v>
      </c>
      <c r="S10" s="59">
        <f ca="1">AVERAGE(OFFSET($R$3,0,0,'Données projet'!$E$9+1,1))-AVERAGE(OFFSET($H$3,0,0,'Données projet'!$E$9+1,1))</f>
        <v>530.15029472203241</v>
      </c>
      <c r="T10" s="59">
        <f t="shared" si="34"/>
        <v>279.93992816625956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3.9732905966666667</v>
      </c>
      <c r="AI10" s="13">
        <f>IF('Données projet'!$A$62&gt;35,AI9+AH10-AQ9,IF(A10&lt;'Données projet'!$A$62,$AF$205^A10,IF(A10='Données projet'!$A$62,'Données projet'!$B$62,AI9+AH10-AQ9)))</f>
        <v>3.0511486706012585</v>
      </c>
      <c r="AJ10" s="13">
        <f>AI10*VLOOKUP('Données projet'!$B$10,Paramètres!$A$1:$I$89,3,0)*VLOOKUP('Données projet'!$B$10,Paramètres!$A$1:$I$89,5,0)</f>
        <v>2.5702876401145005</v>
      </c>
      <c r="AK10" s="13">
        <f t="shared" si="35"/>
        <v>1.0612358669755613</v>
      </c>
      <c r="AL10" s="20">
        <f t="shared" si="4"/>
        <v>6.3249034415151906</v>
      </c>
      <c r="AM10" s="59">
        <f t="shared" si="5"/>
        <v>271.5471256637374</v>
      </c>
      <c r="AN10" s="59">
        <f ca="1">AVERAGE(OFFSET($AM$3,0,0,'Données projet'!$E$10+1,1))-AVERAGE(OFFSET($H$3,0,0,'Données projet'!$E$10+1,1))</f>
        <v>427.33925047942938</v>
      </c>
      <c r="AO10" s="59">
        <f t="shared" si="36"/>
        <v>258.68277813905507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4.0628205133333335</v>
      </c>
      <c r="BD10" s="12">
        <f>IF('Données projet'!$A$88&gt;35,BD9+BC10-BL9,IF(A10&lt;'Données projet'!$A$88,$BA$205^A10,IF(A10='Données projet'!$A$88,'Données projet'!$B$88,BD9+BC10-BL9)))</f>
        <v>3.0670538977444211</v>
      </c>
      <c r="BE10" s="13">
        <f>BD10*VLOOKUP('Données projet'!$B$11,Paramètres!$A$1:$I$89,3,0)*VLOOKUP('Données projet'!$B$11,Paramètres!$A$1:$I$89,5,0)</f>
        <v>3.1099926523128434</v>
      </c>
      <c r="BF10" s="13">
        <f t="shared" si="37"/>
        <v>1.2558976216094697</v>
      </c>
      <c r="BG10" s="20">
        <f t="shared" si="7"/>
        <v>7.6039255604146936</v>
      </c>
      <c r="BH10" s="59">
        <f t="shared" si="8"/>
        <v>272.82614778263689</v>
      </c>
      <c r="BI10" s="59">
        <f ca="1">AVERAGE(OFFSET($BH$3,0,0,'Données projet'!$E$11+1,1))-AVERAGE(OFFSET($H$3,0,0,'Données projet'!$E$11+1,1))</f>
        <v>588.81597636287211</v>
      </c>
      <c r="BJ10" s="59">
        <f t="shared" si="38"/>
        <v>308.54448803271003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1.1000000000000001</v>
      </c>
      <c r="BY10" s="12">
        <f>IF('Données projet'!$A$114&gt;35,BY9+BX10-CG9,IF(A10&lt;'Données projet'!$A$114,$BV$205^A10,IF(A10='Données projet'!$A$114,'Données projet'!$B$114,BY9+BX10-CG9)))</f>
        <v>5.3576566694841175</v>
      </c>
      <c r="BZ10" s="13">
        <f>BY10*VLOOKUP('Données projet'!$B$12,Paramètres!$A$1:$I$89,3,0)*VLOOKUP('Données projet'!$B$12,Paramètres!$A$1:$I$89,5,0)</f>
        <v>3.9282338700657551</v>
      </c>
      <c r="CA10" s="13">
        <f t="shared" si="39"/>
        <v>1.5437779404847436</v>
      </c>
      <c r="CB10" s="20">
        <f t="shared" si="10"/>
        <v>9.5304205700421178</v>
      </c>
      <c r="CC10" s="59">
        <f t="shared" si="11"/>
        <v>274.75264279226434</v>
      </c>
      <c r="CD10" s="59">
        <f ca="1">AVERAGE(OFFSET($CC$3,0,0,'Données projet'!$E$12+1,1))-AVERAGE(OFFSET($H$3,0,0,'Données projet'!$E$12+1,1))</f>
        <v>328.55201074501201</v>
      </c>
      <c r="CE10" s="59">
        <f t="shared" si="40"/>
        <v>321.81422611044985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1.9</v>
      </c>
      <c r="CT10" s="12">
        <f>IF('Données projet'!$A$140&gt;35,CT9+CS10-DB9,IF(A10&lt;'Données projet'!$A$140,$CQ$205^A10,IF(A10='Données projet'!$A$140,'Données projet'!$B$140,CT9+CS10-DB9)))</f>
        <v>7.8546623499408135</v>
      </c>
      <c r="CU10" s="17">
        <f>CT10*VLOOKUP('Données projet'!$B$13,Paramètres!$A$1:$I$89,3,0)*VLOOKUP('Données projet'!$B$13,Paramètres!$A$1:$I$89,5,0)</f>
        <v>6.2491693656129108</v>
      </c>
      <c r="CV10" s="13">
        <f t="shared" si="41"/>
        <v>2.326701366112224</v>
      </c>
      <c r="CW10" s="20">
        <f t="shared" si="13"/>
        <v>14.936308191087944</v>
      </c>
      <c r="CX10" s="59">
        <f t="shared" si="14"/>
        <v>280.15853041331019</v>
      </c>
      <c r="CY10" s="59">
        <f ca="1">AVERAGE(OFFSET($CX$3,0,0,'Données projet'!$E$13+1,1))-AVERAGE(OFFSET($H$3,0,0,'Données projet'!$E$13+1,1))</f>
        <v>405.40026823646758</v>
      </c>
      <c r="CZ10" s="59">
        <f t="shared" si="42"/>
        <v>393.0787141050053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2.6666666666666665</v>
      </c>
      <c r="DO10" s="12">
        <f>IF('Données projet'!$A$166&gt;35,DO9+DN10-DW9,IF(A10&lt;'Données projet'!$A$166,$DL$205^A10,IF(A10='Données projet'!$A$166,'Données projet'!$B$166,DO9+DN10-DW9)))</f>
        <v>5.5927833467405659</v>
      </c>
      <c r="DP10" s="17">
        <f>DO10*VLOOKUP('Données projet'!$B$14,Paramètres!$A$1:$I$89,3,0)*VLOOKUP('Données projet'!$B$14,Paramètres!$A$1:$I$89,5,0)</f>
        <v>4.3623710104576414</v>
      </c>
      <c r="DQ10" s="13">
        <f t="shared" si="43"/>
        <v>1.6936004212396314</v>
      </c>
      <c r="DR10" s="20">
        <f t="shared" si="16"/>
        <v>10.54748357687275</v>
      </c>
      <c r="DS10" s="59">
        <f t="shared" si="17"/>
        <v>275.76970579909499</v>
      </c>
      <c r="DT10" s="59">
        <f ca="1">AVERAGE(OFFSET($DS$3,0,0,'Données projet'!$E$14+1,1))-AVERAGE(OFFSET($H$3,0,0,'Données projet'!$E$14+1,1))</f>
        <v>288.82868507674738</v>
      </c>
      <c r="DU10" s="59">
        <f t="shared" si="44"/>
        <v>283.48738729114024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2.4666666666666668</v>
      </c>
      <c r="EJ10" s="12">
        <f>IF('Données projet'!$A$192&gt;35,EJ9+EI10-ER9,IF(A10&lt;'Données projet'!$A$192,$EG$205^A10,IF(A10='Données projet'!$A$192,'Données projet'!$B$192,EJ9+EI10-ER9)))</f>
        <v>5.3929633792034757</v>
      </c>
      <c r="EK10" s="17">
        <f>EJ10*VLOOKUP('Données projet'!$B$15,Paramètres!$A$1:$I$89,3,0)*VLOOKUP('Données projet'!$B$15,Paramètres!$A$1:$I$89,5,0)</f>
        <v>4.3747718932098598</v>
      </c>
      <c r="EL10" s="13">
        <f t="shared" si="45"/>
        <v>1.6978537101246285</v>
      </c>
      <c r="EM10" s="20">
        <f t="shared" si="19"/>
        <v>10.576489592474234</v>
      </c>
      <c r="EN10" s="59">
        <f t="shared" si="20"/>
        <v>275.79871181469645</v>
      </c>
      <c r="EO10" s="59">
        <f ca="1">AVERAGE(OFFSET($EN$3,0,0,'Données projet'!$E$15+1,1))-AVERAGE(OFFSET($H$3,0,0,'Données projet'!$E$15+1,1))</f>
        <v>304.26232113495314</v>
      </c>
      <c r="EP10" s="59">
        <f t="shared" si="46"/>
        <v>297.47246687305056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6">
        <f t="shared" si="1"/>
        <v>256.66666666666669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4.0628205133333335</v>
      </c>
      <c r="N11" s="13">
        <f>IF('Données projet'!$A$36&gt;35,N10+M11-V10,IF(A11&lt;'Données projet'!$A$36,$K$205^A11,IF(A11='Données projet'!$A$36,'Données projet'!$B$36,N10+M11-V10)))</f>
        <v>3.5995900086084203</v>
      </c>
      <c r="O11" s="13">
        <f>N11*VLOOKUP('Données projet'!$B$9,Paramètres!$A$1:$I$89,3,0)*VLOOKUP('Données projet'!$B$9,Paramètres!$A$1:$I$89,5,0)</f>
        <v>3.2569090397888987</v>
      </c>
      <c r="P11" s="13">
        <f t="shared" si="33"/>
        <v>1.3081788373042398</v>
      </c>
      <c r="Q11" s="20">
        <f t="shared" si="2"/>
        <v>7.9508613859372161</v>
      </c>
      <c r="R11" s="59">
        <f t="shared" si="0"/>
        <v>274.39530583038169</v>
      </c>
      <c r="S11" s="59">
        <f ca="1">AVERAGE(OFFSET($R$3,0,0,'Données projet'!$E$9+1,1))-AVERAGE(OFFSET($H$3,0,0,'Données projet'!$E$9+1,1))</f>
        <v>530.15029472203241</v>
      </c>
      <c r="T11" s="59">
        <f t="shared" si="34"/>
        <v>279.93992816625956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3.9732905966666667</v>
      </c>
      <c r="AI11" s="13">
        <f>IF('Données projet'!$A$62&gt;35,AI10+AH11-AQ10,IF(A11&lt;'Données projet'!$A$62,$AF$205^A11,IF(A11='Données projet'!$A$62,'Données projet'!$B$62,AI10+AH11-AQ10)))</f>
        <v>3.5782643568196315</v>
      </c>
      <c r="AJ11" s="13">
        <f>AI11*VLOOKUP('Données projet'!$B$10,Paramètres!$A$1:$I$89,3,0)*VLOOKUP('Données projet'!$B$10,Paramètres!$A$1:$I$89,5,0)</f>
        <v>3.0143298941848577</v>
      </c>
      <c r="AK11" s="13">
        <f t="shared" si="35"/>
        <v>1.2217013073717056</v>
      </c>
      <c r="AL11" s="20">
        <f t="shared" si="4"/>
        <v>7.3777543427110146</v>
      </c>
      <c r="AM11" s="59">
        <f t="shared" si="5"/>
        <v>273.82219878715546</v>
      </c>
      <c r="AN11" s="59">
        <f ca="1">AVERAGE(OFFSET($AM$3,0,0,'Données projet'!$E$10+1,1))-AVERAGE(OFFSET($H$3,0,0,'Données projet'!$E$10+1,1))</f>
        <v>427.33925047942938</v>
      </c>
      <c r="AO11" s="59">
        <f t="shared" si="36"/>
        <v>258.68277813905507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4.0628205133333335</v>
      </c>
      <c r="BD11" s="12">
        <f>IF('Données projet'!$A$88&gt;35,BD10+BC11-BL10,IF(A11&lt;'Données projet'!$A$88,$BA$205^A11,IF(A11='Données projet'!$A$88,'Données projet'!$B$88,BD10+BC11-BL10)))</f>
        <v>3.5995900086084203</v>
      </c>
      <c r="BE11" s="13">
        <f>BD11*VLOOKUP('Données projet'!$B$11,Paramètres!$A$1:$I$89,3,0)*VLOOKUP('Données projet'!$B$11,Paramètres!$A$1:$I$89,5,0)</f>
        <v>3.6499842687289386</v>
      </c>
      <c r="BF11" s="13">
        <f t="shared" si="37"/>
        <v>1.4467463188155927</v>
      </c>
      <c r="BG11" s="20">
        <f t="shared" si="7"/>
        <v>8.8768057733067263</v>
      </c>
      <c r="BH11" s="59">
        <f t="shared" si="8"/>
        <v>275.32125021775119</v>
      </c>
      <c r="BI11" s="59">
        <f ca="1">AVERAGE(OFFSET($BH$3,0,0,'Données projet'!$E$11+1,1))-AVERAGE(OFFSET($H$3,0,0,'Données projet'!$E$11+1,1))</f>
        <v>588.81597636287211</v>
      </c>
      <c r="BJ11" s="59">
        <f t="shared" si="38"/>
        <v>308.54448803271003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1.1000000000000001</v>
      </c>
      <c r="BY11" s="12">
        <f>IF('Données projet'!$A$114&gt;35,BY10+BX11-CG10,IF(A11&lt;'Données projet'!$A$114,$BV$205^A11,IF(A11='Données projet'!$A$114,'Données projet'!$B$114,BY10+BX11-CG10)))</f>
        <v>6.8094831275223076</v>
      </c>
      <c r="BZ11" s="13">
        <f>BY11*VLOOKUP('Données projet'!$B$12,Paramètres!$A$1:$I$89,3,0)*VLOOKUP('Données projet'!$B$12,Paramètres!$A$1:$I$89,5,0)</f>
        <v>4.9927130290993551</v>
      </c>
      <c r="CA11" s="13">
        <f t="shared" si="39"/>
        <v>1.9081050833380053</v>
      </c>
      <c r="CB11" s="20">
        <f t="shared" si="10"/>
        <v>12.018924879161736</v>
      </c>
      <c r="CC11" s="59">
        <f t="shared" si="11"/>
        <v>278.46336932360617</v>
      </c>
      <c r="CD11" s="59">
        <f ca="1">AVERAGE(OFFSET($CC$3,0,0,'Données projet'!$E$12+1,1))-AVERAGE(OFFSET($H$3,0,0,'Données projet'!$E$12+1,1))</f>
        <v>328.55201074501201</v>
      </c>
      <c r="CE11" s="59">
        <f t="shared" si="40"/>
        <v>321.81422611044985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1.9</v>
      </c>
      <c r="CT11" s="12">
        <f>IF('Données projet'!$A$140&gt;35,CT10+CS11-DB10,IF(A11&lt;'Données projet'!$A$140,$CQ$205^A11,IF(A11='Données projet'!$A$140,'Données projet'!$B$140,CT10+CS11-DB10)))</f>
        <v>10.543938903738736</v>
      </c>
      <c r="CU11" s="17">
        <f>CT11*VLOOKUP('Données projet'!$B$13,Paramètres!$A$1:$I$89,3,0)*VLOOKUP('Données projet'!$B$13,Paramètres!$A$1:$I$89,5,0)</f>
        <v>8.3887577918145393</v>
      </c>
      <c r="CV11" s="13">
        <f t="shared" si="41"/>
        <v>3.0180839306915423</v>
      </c>
      <c r="CW11" s="20">
        <f t="shared" si="13"/>
        <v>19.866916000031427</v>
      </c>
      <c r="CX11" s="59">
        <f t="shared" si="14"/>
        <v>286.31136044447589</v>
      </c>
      <c r="CY11" s="59">
        <f ca="1">AVERAGE(OFFSET($CX$3,0,0,'Données projet'!$E$13+1,1))-AVERAGE(OFFSET($H$3,0,0,'Données projet'!$E$13+1,1))</f>
        <v>405.40026823646758</v>
      </c>
      <c r="CZ11" s="59">
        <f t="shared" si="42"/>
        <v>393.0787141050053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2.6666666666666665</v>
      </c>
      <c r="DO11" s="12">
        <f>IF('Données projet'!$A$166&gt;35,DO10+DN11-DW10,IF(A11&lt;'Données projet'!$A$166,$DL$205^A11,IF(A11='Données projet'!$A$166,'Données projet'!$B$166,DO10+DN11-DW10)))</f>
        <v>7.1520739352994367</v>
      </c>
      <c r="DP11" s="17">
        <f>DO11*VLOOKUP('Données projet'!$B$14,Paramètres!$A$1:$I$89,3,0)*VLOOKUP('Données projet'!$B$14,Paramètres!$A$1:$I$89,5,0)</f>
        <v>5.5786176695335605</v>
      </c>
      <c r="DQ11" s="13">
        <f t="shared" si="43"/>
        <v>2.1046649418345189</v>
      </c>
      <c r="DR11" s="20">
        <f t="shared" si="16"/>
        <v>13.381717214799407</v>
      </c>
      <c r="DS11" s="59">
        <f t="shared" si="17"/>
        <v>279.82616165924384</v>
      </c>
      <c r="DT11" s="59">
        <f ca="1">AVERAGE(OFFSET($DS$3,0,0,'Données projet'!$E$14+1,1))-AVERAGE(OFFSET($H$3,0,0,'Données projet'!$E$14+1,1))</f>
        <v>288.82868507674738</v>
      </c>
      <c r="DU11" s="59">
        <f t="shared" si="44"/>
        <v>283.48738729114024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2.4666666666666668</v>
      </c>
      <c r="EJ11" s="12">
        <f>IF('Données projet'!$A$192&gt;35,EJ10+EI11-ER10,IF(A11&lt;'Données projet'!$A$192,$EG$205^A11,IF(A11='Données projet'!$A$192,'Données projet'!$B$192,EJ10+EI11-ER10)))</f>
        <v>6.8607919984549888</v>
      </c>
      <c r="EK11" s="17">
        <f>EJ11*VLOOKUP('Données projet'!$B$15,Paramètres!$A$1:$I$89,3,0)*VLOOKUP('Données projet'!$B$15,Paramètres!$A$1:$I$89,5,0)</f>
        <v>5.5654744691466869</v>
      </c>
      <c r="EL11" s="13">
        <f t="shared" si="45"/>
        <v>2.10028293749169</v>
      </c>
      <c r="EM11" s="20">
        <f t="shared" si="19"/>
        <v>13.351194149895173</v>
      </c>
      <c r="EN11" s="59">
        <f t="shared" si="20"/>
        <v>279.79563859433961</v>
      </c>
      <c r="EO11" s="59">
        <f ca="1">AVERAGE(OFFSET($EN$3,0,0,'Données projet'!$E$15+1,1))-AVERAGE(OFFSET($H$3,0,0,'Données projet'!$E$15+1,1))</f>
        <v>304.26232113495314</v>
      </c>
      <c r="EP11" s="59">
        <f t="shared" si="46"/>
        <v>297.47246687305056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6">
        <f t="shared" si="1"/>
        <v>256.66666666666669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4.0628205133333335</v>
      </c>
      <c r="N12" s="13">
        <f>IF('Données projet'!$A$36&gt;35,N11+M12-V11,IF(A12&lt;'Données projet'!$A$36,$K$205^A12,IF(A12='Données projet'!$A$36,'Données projet'!$B$36,N11+M12-V11)))</f>
        <v>4.2245909795072292</v>
      </c>
      <c r="O12" s="13">
        <f>N12*VLOOKUP('Données projet'!$B$9,Paramètres!$A$1:$I$89,3,0)*VLOOKUP('Données projet'!$B$9,Paramètres!$A$1:$I$89,5,0)</f>
        <v>3.8224099182581406</v>
      </c>
      <c r="P12" s="13">
        <f t="shared" si="33"/>
        <v>1.5069722918950548</v>
      </c>
      <c r="Q12" s="20">
        <f t="shared" si="2"/>
        <v>9.2820073493501472</v>
      </c>
      <c r="R12" s="59">
        <f t="shared" si="0"/>
        <v>276.94867401601681</v>
      </c>
      <c r="S12" s="59">
        <f ca="1">AVERAGE(OFFSET($R$3,0,0,'Données projet'!$E$9+1,1))-AVERAGE(OFFSET($H$3,0,0,'Données projet'!$E$9+1,1))</f>
        <v>530.15029472203241</v>
      </c>
      <c r="T12" s="59">
        <f t="shared" si="34"/>
        <v>279.93992816625956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3.9732905966666667</v>
      </c>
      <c r="AI12" s="13">
        <f>IF('Données projet'!$A$62&gt;35,AI11+AH12-AQ11,IF(A12&lt;'Données projet'!$A$62,$AF$205^A12,IF(A12='Données projet'!$A$62,'Données projet'!$B$62,AI11+AH12-AQ11)))</f>
        <v>4.196444418017383</v>
      </c>
      <c r="AJ12" s="13">
        <f>AI12*VLOOKUP('Données projet'!$B$10,Paramètres!$A$1:$I$89,3,0)*VLOOKUP('Données projet'!$B$10,Paramètres!$A$1:$I$89,5,0)</f>
        <v>3.5350847777378438</v>
      </c>
      <c r="AK12" s="13">
        <f t="shared" si="35"/>
        <v>1.406430116885699</v>
      </c>
      <c r="AL12" s="20">
        <f t="shared" si="4"/>
        <v>8.6064717748026691</v>
      </c>
      <c r="AM12" s="59">
        <f t="shared" si="5"/>
        <v>276.27313844146937</v>
      </c>
      <c r="AN12" s="59">
        <f ca="1">AVERAGE(OFFSET($AM$3,0,0,'Données projet'!$E$10+1,1))-AVERAGE(OFFSET($H$3,0,0,'Données projet'!$E$10+1,1))</f>
        <v>427.33925047942938</v>
      </c>
      <c r="AO12" s="59">
        <f t="shared" si="36"/>
        <v>258.68277813905507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4.0628205133333335</v>
      </c>
      <c r="BD12" s="12">
        <f>IF('Données projet'!$A$88&gt;35,BD11+BC12-BL11,IF(A12&lt;'Données projet'!$A$88,$BA$205^A12,IF(A12='Données projet'!$A$88,'Données projet'!$B$88,BD11+BC12-BL11)))</f>
        <v>4.2245909795072292</v>
      </c>
      <c r="BE12" s="13">
        <f>BD12*VLOOKUP('Données projet'!$B$11,Paramètres!$A$1:$I$89,3,0)*VLOOKUP('Données projet'!$B$11,Paramètres!$A$1:$I$89,5,0)</f>
        <v>4.283735253220331</v>
      </c>
      <c r="BF12" s="13">
        <f t="shared" si="37"/>
        <v>1.6665967631375336</v>
      </c>
      <c r="BG12" s="20">
        <f t="shared" si="7"/>
        <v>10.363494928489947</v>
      </c>
      <c r="BH12" s="59">
        <f t="shared" si="8"/>
        <v>278.03016159515664</v>
      </c>
      <c r="BI12" s="59">
        <f ca="1">AVERAGE(OFFSET($BH$3,0,0,'Données projet'!$E$11+1,1))-AVERAGE(OFFSET($H$3,0,0,'Données projet'!$E$11+1,1))</f>
        <v>588.81597636287211</v>
      </c>
      <c r="BJ12" s="59">
        <f t="shared" si="38"/>
        <v>308.54448803271003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1.1000000000000001</v>
      </c>
      <c r="BY12" s="12">
        <f>IF('Données projet'!$A$114&gt;35,BY11+BX12-CG11,IF(A12&lt;'Données projet'!$A$114,$BV$205^A12,IF(A12='Données projet'!$A$114,'Données projet'!$B$114,BY11+BX12-CG11)))</f>
        <v>8.6547278641645029</v>
      </c>
      <c r="BZ12" s="13">
        <f>BY12*VLOOKUP('Données projet'!$B$12,Paramètres!$A$1:$I$89,3,0)*VLOOKUP('Données projet'!$B$12,Paramètres!$A$1:$I$89,5,0)</f>
        <v>6.3456464700054127</v>
      </c>
      <c r="CA12" s="13">
        <f t="shared" si="39"/>
        <v>2.3584123814576028</v>
      </c>
      <c r="CB12" s="20">
        <f t="shared" si="10"/>
        <v>15.159569166298086</v>
      </c>
      <c r="CC12" s="59">
        <f t="shared" si="11"/>
        <v>282.82623583296476</v>
      </c>
      <c r="CD12" s="59">
        <f ca="1">AVERAGE(OFFSET($CC$3,0,0,'Données projet'!$E$12+1,1))-AVERAGE(OFFSET($H$3,0,0,'Données projet'!$E$12+1,1))</f>
        <v>328.55201074501201</v>
      </c>
      <c r="CE12" s="59">
        <f t="shared" si="40"/>
        <v>321.81422611044985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1.9</v>
      </c>
      <c r="CT12" s="12">
        <f>IF('Données projet'!$A$140&gt;35,CT11+CS12-DB11,IF(A12&lt;'Données projet'!$A$140,$CQ$205^A12,IF(A12='Données projet'!$A$140,'Données projet'!$B$140,CT11+CS12-DB11)))</f>
        <v>14.153969025366564</v>
      </c>
      <c r="CU12" s="17">
        <f>CT12*VLOOKUP('Données projet'!$B$13,Paramètres!$A$1:$I$89,3,0)*VLOOKUP('Données projet'!$B$13,Paramètres!$A$1:$I$89,5,0)</f>
        <v>11.260897756581638</v>
      </c>
      <c r="CV12" s="13">
        <f t="shared" si="41"/>
        <v>3.9149117911590028</v>
      </c>
      <c r="CW12" s="20">
        <f t="shared" si="13"/>
        <v>26.431201628981615</v>
      </c>
      <c r="CX12" s="59">
        <f t="shared" si="14"/>
        <v>294.09786829564831</v>
      </c>
      <c r="CY12" s="59">
        <f ca="1">AVERAGE(OFFSET($CX$3,0,0,'Données projet'!$E$13+1,1))-AVERAGE(OFFSET($H$3,0,0,'Données projet'!$E$13+1,1))</f>
        <v>405.40026823646758</v>
      </c>
      <c r="CZ12" s="59">
        <f t="shared" si="42"/>
        <v>393.0787141050053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2.6666666666666665</v>
      </c>
      <c r="DO12" s="12">
        <f>IF('Données projet'!$A$166&gt;35,DO11+DN12-DW11,IF(A12&lt;'Données projet'!$A$166,$DL$205^A12,IF(A12='Données projet'!$A$166,'Données projet'!$B$166,DO11+DN12-DW11)))</f>
        <v>9.1461010385465205</v>
      </c>
      <c r="DP12" s="17">
        <f>DO12*VLOOKUP('Données projet'!$B$14,Paramètres!$A$1:$I$89,3,0)*VLOOKUP('Données projet'!$B$14,Paramètres!$A$1:$I$89,5,0)</f>
        <v>7.1339588100662858</v>
      </c>
      <c r="DQ12" s="13">
        <f t="shared" si="43"/>
        <v>2.6155015444227643</v>
      </c>
      <c r="DR12" s="20">
        <f t="shared" si="16"/>
        <v>16.980310117401761</v>
      </c>
      <c r="DS12" s="59">
        <f t="shared" si="17"/>
        <v>284.64697678406844</v>
      </c>
      <c r="DT12" s="59">
        <f ca="1">AVERAGE(OFFSET($DS$3,0,0,'Données projet'!$E$14+1,1))-AVERAGE(OFFSET($H$3,0,0,'Données projet'!$E$14+1,1))</f>
        <v>288.82868507674738</v>
      </c>
      <c r="DU12" s="59">
        <f t="shared" si="44"/>
        <v>283.48738729114024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2.4666666666666668</v>
      </c>
      <c r="EJ12" s="12">
        <f>IF('Données projet'!$A$192&gt;35,EJ11+EI12-ER11,IF(A12&lt;'Données projet'!$A$192,$EG$205^A12,IF(A12='Données projet'!$A$192,'Données projet'!$B$192,EJ11+EI12-ER11)))</f>
        <v>8.7281265486761299</v>
      </c>
      <c r="EK12" s="17">
        <f>EJ12*VLOOKUP('Données projet'!$B$15,Paramètres!$A$1:$I$89,3,0)*VLOOKUP('Données projet'!$B$15,Paramètres!$A$1:$I$89,5,0)</f>
        <v>7.0802562562860771</v>
      </c>
      <c r="EL12" s="13">
        <f t="shared" si="45"/>
        <v>2.5980968744326778</v>
      </c>
      <c r="EM12" s="20">
        <f t="shared" si="19"/>
        <v>16.856465036001829</v>
      </c>
      <c r="EN12" s="59">
        <f t="shared" si="20"/>
        <v>284.52313170266854</v>
      </c>
      <c r="EO12" s="59">
        <f ca="1">AVERAGE(OFFSET($EN$3,0,0,'Données projet'!$E$15+1,1))-AVERAGE(OFFSET($H$3,0,0,'Données projet'!$E$15+1,1))</f>
        <v>304.26232113495314</v>
      </c>
      <c r="EP12" s="59">
        <f t="shared" si="46"/>
        <v>297.47246687305056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6">
        <f t="shared" si="1"/>
        <v>256.66666666666669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4.0628205133333335</v>
      </c>
      <c r="N13" s="13">
        <f>IF('Données projet'!$A$36&gt;35,N12+M13-V12,IF(A13&lt;'Données projet'!$A$36,$K$205^A13,IF(A13='Données projet'!$A$36,'Données projet'!$B$36,N12+M13-V12)))</f>
        <v>4.9581115908901685</v>
      </c>
      <c r="O13" s="13">
        <f>N13*VLOOKUP('Données projet'!$B$9,Paramètres!$A$1:$I$89,3,0)*VLOOKUP('Données projet'!$B$9,Paramètres!$A$1:$I$89,5,0)</f>
        <v>4.4860993674374248</v>
      </c>
      <c r="P13" s="13">
        <f t="shared" si="33"/>
        <v>1.7359747947147708</v>
      </c>
      <c r="Q13" s="20">
        <f t="shared" si="2"/>
        <v>10.836779165748409</v>
      </c>
      <c r="R13" s="59">
        <f t="shared" si="0"/>
        <v>279.72566805463725</v>
      </c>
      <c r="S13" s="59">
        <f ca="1">AVERAGE(OFFSET($R$3,0,0,'Données projet'!$E$9+1,1))-AVERAGE(OFFSET($H$3,0,0,'Données projet'!$E$9+1,1))</f>
        <v>530.15029472203241</v>
      </c>
      <c r="T13" s="59">
        <f t="shared" si="34"/>
        <v>279.93992816625956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3.9732905966666667</v>
      </c>
      <c r="AI13" s="13">
        <f>IF('Données projet'!$A$62&gt;35,AI12+AH13-AQ12,IF(A13&lt;'Données projet'!$A$62,$AF$205^A13,IF(A13='Données projet'!$A$62,'Données projet'!$B$62,AI12+AH13-AQ12)))</f>
        <v>4.9214211129893117</v>
      </c>
      <c r="AJ13" s="13">
        <f>AI13*VLOOKUP('Données projet'!$B$10,Paramètres!$A$1:$I$89,3,0)*VLOOKUP('Données projet'!$B$10,Paramètres!$A$1:$I$89,5,0)</f>
        <v>4.1458051455821971</v>
      </c>
      <c r="AK13" s="13">
        <f t="shared" si="35"/>
        <v>1.6190910673072529</v>
      </c>
      <c r="AL13" s="20">
        <f t="shared" si="4"/>
        <v>10.040527570782459</v>
      </c>
      <c r="AM13" s="59">
        <f t="shared" si="5"/>
        <v>278.9294164596713</v>
      </c>
      <c r="AN13" s="59">
        <f ca="1">AVERAGE(OFFSET($AM$3,0,0,'Données projet'!$E$10+1,1))-AVERAGE(OFFSET($H$3,0,0,'Données projet'!$E$10+1,1))</f>
        <v>427.33925047942938</v>
      </c>
      <c r="AO13" s="59">
        <f t="shared" si="36"/>
        <v>258.68277813905507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4.0628205133333335</v>
      </c>
      <c r="BD13" s="12">
        <f>IF('Données projet'!$A$88&gt;35,BD12+BC13-BL12,IF(A13&lt;'Données projet'!$A$88,$BA$205^A13,IF(A13='Données projet'!$A$88,'Données projet'!$B$88,BD12+BC13-BL12)))</f>
        <v>4.9581115908901685</v>
      </c>
      <c r="BE13" s="13">
        <f>BD13*VLOOKUP('Données projet'!$B$11,Paramètres!$A$1:$I$89,3,0)*VLOOKUP('Données projet'!$B$11,Paramètres!$A$1:$I$89,5,0)</f>
        <v>5.0275251531626317</v>
      </c>
      <c r="BF13" s="13">
        <f t="shared" si="37"/>
        <v>1.9198561176740341</v>
      </c>
      <c r="BG13" s="20">
        <f t="shared" si="7"/>
        <v>12.100022380040526</v>
      </c>
      <c r="BH13" s="59">
        <f t="shared" si="8"/>
        <v>280.98891126892937</v>
      </c>
      <c r="BI13" s="59">
        <f ca="1">AVERAGE(OFFSET($BH$3,0,0,'Données projet'!$E$11+1,1))-AVERAGE(OFFSET($H$3,0,0,'Données projet'!$E$11+1,1))</f>
        <v>588.81597636287211</v>
      </c>
      <c r="BJ13" s="59">
        <f t="shared" si="38"/>
        <v>308.54448803271003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>
        <f>VLOOKUP(A13,'Données projet'!$A$113:$I$133,2,0)</f>
        <v>11</v>
      </c>
      <c r="BW13" s="12">
        <f>VLOOKUP(A13,'Données projet'!$A$113:$I$133,9,0)</f>
        <v>1.1000000000000001</v>
      </c>
      <c r="BX13" s="12">
        <f t="array" ref="BX13">INDEX(BW:BW,MIN(IF(ISNUMBER(BW13:BW209),ROW(BW13:BW209),"")))</f>
        <v>1.1000000000000001</v>
      </c>
      <c r="BY13" s="12">
        <f>IF('Données projet'!$A$114&gt;35,BY12+BX13-CG12,IF(A13&lt;'Données projet'!$A$114,$BV$205^A13,IF(A13='Données projet'!$A$114,'Données projet'!$B$114,BY12+BX13-CG12)))</f>
        <v>11</v>
      </c>
      <c r="BZ13" s="13">
        <f>BY13*VLOOKUP('Données projet'!$B$12,Paramètres!$A$1:$I$89,3,0)*VLOOKUP('Données projet'!$B$12,Paramètres!$A$1:$I$89,5,0)</f>
        <v>8.0652000000000008</v>
      </c>
      <c r="CA13" s="13">
        <f t="shared" si="39"/>
        <v>2.9149909035839161</v>
      </c>
      <c r="CB13" s="20">
        <f t="shared" si="10"/>
        <v>19.123832490408656</v>
      </c>
      <c r="CC13" s="59">
        <f t="shared" si="11"/>
        <v>288.01272137929749</v>
      </c>
      <c r="CD13" s="59">
        <f ca="1">AVERAGE(OFFSET($CC$3,0,0,'Données projet'!$E$12+1,1))-AVERAGE(OFFSET($H$3,0,0,'Données projet'!$E$12+1,1))</f>
        <v>328.55201074501201</v>
      </c>
      <c r="CE13" s="59">
        <f t="shared" si="40"/>
        <v>321.81422611044985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>
        <f>VLOOKUP(A13,'Données projet'!$A$139:$I$159,2,0)</f>
        <v>19</v>
      </c>
      <c r="CR13" s="12">
        <f>VLOOKUP(A13,'Données projet'!$A$139:$I$159,9,0)</f>
        <v>1.9</v>
      </c>
      <c r="CS13" s="12">
        <f t="array" ref="CS13">INDEX(CR:CR,MIN(IF(ISNUMBER(CR13:CR209),ROW(CR13:CR209),"")))</f>
        <v>1.9</v>
      </c>
      <c r="CT13" s="12">
        <f>IF('Données projet'!$A$140&gt;35,CT12+CS13-DB12,IF(A13&lt;'Données projet'!$A$140,$CQ$205^A13,IF(A13='Données projet'!$A$140,'Données projet'!$B$140,CT12+CS13-DB12)))</f>
        <v>19</v>
      </c>
      <c r="CU13" s="17">
        <f>CT13*VLOOKUP('Données projet'!$B$13,Paramètres!$A$1:$I$89,3,0)*VLOOKUP('Données projet'!$B$13,Paramètres!$A$1:$I$89,5,0)</f>
        <v>15.116400000000001</v>
      </c>
      <c r="CV13" s="13">
        <f t="shared" si="41"/>
        <v>5.0782333044806913</v>
      </c>
      <c r="CW13" s="20">
        <f t="shared" si="13"/>
        <v>35.172319671970541</v>
      </c>
      <c r="CX13" s="59">
        <f t="shared" si="14"/>
        <v>304.06120856085943</v>
      </c>
      <c r="CY13" s="59">
        <f ca="1">AVERAGE(OFFSET($CX$3,0,0,'Données projet'!$E$13+1,1))-AVERAGE(OFFSET($H$3,0,0,'Données projet'!$E$13+1,1))</f>
        <v>405.40026823646758</v>
      </c>
      <c r="CZ13" s="59">
        <f t="shared" si="42"/>
        <v>393.0787141050053</v>
      </c>
      <c r="DA13" s="15">
        <f>IF(ISNA(VLOOKUP(A13,'Données projet'!$A$139:$I$159,3,0)),0,VLOOKUP(A13,'Données projet'!$A$139:$I$159,3,0))</f>
        <v>1</v>
      </c>
      <c r="DB13" s="15">
        <f>IF(ISNA(VLOOKUP(A13,'Données projet'!$A$139:$I$159,4,0)),0,VLOOKUP(A13,'Données projet'!$A$139:$I$159,4,0))</f>
        <v>7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2.6666666666666665</v>
      </c>
      <c r="DO13" s="12">
        <f>IF('Données projet'!$A$166&gt;35,DO12+DN13-DW12,IF(A13&lt;'Données projet'!$A$166,$DL$205^A13,IF(A13='Données projet'!$A$166,'Données projet'!$B$166,DO12+DN13-DW12)))</f>
        <v>11.696070952851455</v>
      </c>
      <c r="DP13" s="17">
        <f>DO13*VLOOKUP('Données projet'!$B$14,Paramètres!$A$1:$I$89,3,0)*VLOOKUP('Données projet'!$B$14,Paramètres!$A$1:$I$89,5,0)</f>
        <v>9.1229353432241354</v>
      </c>
      <c r="DQ13" s="13">
        <f t="shared" si="43"/>
        <v>3.2503265450485803</v>
      </c>
      <c r="DR13" s="20">
        <f t="shared" si="16"/>
        <v>21.550097788741649</v>
      </c>
      <c r="DS13" s="59">
        <f t="shared" si="17"/>
        <v>290.43898667763051</v>
      </c>
      <c r="DT13" s="59">
        <f ca="1">AVERAGE(OFFSET($DS$3,0,0,'Données projet'!$E$14+1,1))-AVERAGE(OFFSET($H$3,0,0,'Données projet'!$E$14+1,1))</f>
        <v>288.82868507674738</v>
      </c>
      <c r="DU13" s="59">
        <f t="shared" si="44"/>
        <v>283.48738729114024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2.4666666666666668</v>
      </c>
      <c r="EJ13" s="12">
        <f>IF('Données projet'!$A$192&gt;35,EJ12+EI13-ER12,IF(A13&lt;'Données projet'!$A$192,$EG$205^A13,IF(A13='Données projet'!$A$192,'Données projet'!$B$192,EJ12+EI13-ER12)))</f>
        <v>11.103702468586782</v>
      </c>
      <c r="EK13" s="17">
        <f>EJ13*VLOOKUP('Données projet'!$B$15,Paramètres!$A$1:$I$89,3,0)*VLOOKUP('Données projet'!$B$15,Paramètres!$A$1:$I$89,5,0)</f>
        <v>9.007323442517599</v>
      </c>
      <c r="EL13" s="13">
        <f t="shared" si="45"/>
        <v>3.2139038262141559</v>
      </c>
      <c r="EM13" s="20">
        <f t="shared" si="19"/>
        <v>21.285304159707806</v>
      </c>
      <c r="EN13" s="59">
        <f t="shared" si="20"/>
        <v>290.17419304859663</v>
      </c>
      <c r="EO13" s="59">
        <f ca="1">AVERAGE(OFFSET($EN$3,0,0,'Données projet'!$E$15+1,1))-AVERAGE(OFFSET($H$3,0,0,'Données projet'!$E$15+1,1))</f>
        <v>304.26232113495314</v>
      </c>
      <c r="EP13" s="59">
        <f t="shared" si="46"/>
        <v>297.47246687305056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6">
        <f t="shared" si="1"/>
        <v>256.66666666666669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4.0628205133333335</v>
      </c>
      <c r="N14" s="13">
        <f>IF('Données projet'!$A$36&gt;35,N13+M14-V13,IF(A14&lt;'Données projet'!$A$36,$K$205^A14,IF(A14='Données projet'!$A$36,'Données projet'!$B$36,N13+M14-V13)))</f>
        <v>5.8189942332800397</v>
      </c>
      <c r="O14" s="13">
        <f>N14*VLOOKUP('Données projet'!$B$9,Paramètres!$A$1:$I$89,3,0)*VLOOKUP('Données projet'!$B$9,Paramètres!$A$1:$I$89,5,0)</f>
        <v>5.26502598227178</v>
      </c>
      <c r="P14" s="13">
        <f t="shared" si="33"/>
        <v>1.9997769727373709</v>
      </c>
      <c r="Q14" s="20">
        <f t="shared" si="2"/>
        <v>12.652865146640936</v>
      </c>
      <c r="R14" s="59">
        <f t="shared" si="0"/>
        <v>282.76397625775206</v>
      </c>
      <c r="S14" s="59">
        <f ca="1">AVERAGE(OFFSET($R$3,0,0,'Données projet'!$E$9+1,1))-AVERAGE(OFFSET($H$3,0,0,'Données projet'!$E$9+1,1))</f>
        <v>530.15029472203241</v>
      </c>
      <c r="T14" s="59">
        <f t="shared" si="34"/>
        <v>279.93992816625956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3.9732905966666667</v>
      </c>
      <c r="AI14" s="13">
        <f>IF('Données projet'!$A$62&gt;35,AI13+AH14-AQ13,IF(A14&lt;'Données projet'!$A$62,$AF$205^A14,IF(A14='Données projet'!$A$62,'Données projet'!$B$62,AI13+AH14-AQ13)))</f>
        <v>5.7716446016506309</v>
      </c>
      <c r="AJ14" s="13">
        <f>AI14*VLOOKUP('Données projet'!$B$10,Paramètres!$A$1:$I$89,3,0)*VLOOKUP('Données projet'!$B$10,Paramètres!$A$1:$I$89,5,0)</f>
        <v>4.8620334124304918</v>
      </c>
      <c r="AK14" s="13">
        <f t="shared" si="35"/>
        <v>1.8639076714589335</v>
      </c>
      <c r="AL14" s="20">
        <f t="shared" si="4"/>
        <v>11.714347387774083</v>
      </c>
      <c r="AM14" s="59">
        <f t="shared" si="5"/>
        <v>281.82545849888521</v>
      </c>
      <c r="AN14" s="59">
        <f ca="1">AVERAGE(OFFSET($AM$3,0,0,'Données projet'!$E$10+1,1))-AVERAGE(OFFSET($H$3,0,0,'Données projet'!$E$10+1,1))</f>
        <v>427.33925047942938</v>
      </c>
      <c r="AO14" s="59">
        <f t="shared" si="36"/>
        <v>258.68277813905507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4.0628205133333335</v>
      </c>
      <c r="BD14" s="12">
        <f>IF('Données projet'!$A$88&gt;35,BD13+BC14-BL13,IF(A14&lt;'Données projet'!$A$88,$BA$205^A14,IF(A14='Données projet'!$A$88,'Données projet'!$B$88,BD13+BC14-BL13)))</f>
        <v>5.8189942332800397</v>
      </c>
      <c r="BE14" s="13">
        <f>BD14*VLOOKUP('Données projet'!$B$11,Paramètres!$A$1:$I$89,3,0)*VLOOKUP('Données projet'!$B$11,Paramètres!$A$1:$I$89,5,0)</f>
        <v>5.9004601525459606</v>
      </c>
      <c r="BF14" s="13">
        <f t="shared" si="37"/>
        <v>2.2116012667823983</v>
      </c>
      <c r="BG14" s="20">
        <f t="shared" si="7"/>
        <v>14.128506971996892</v>
      </c>
      <c r="BH14" s="59">
        <f t="shared" si="8"/>
        <v>284.23961808310804</v>
      </c>
      <c r="BI14" s="59">
        <f ca="1">AVERAGE(OFFSET($BH$3,0,0,'Données projet'!$E$11+1,1))-AVERAGE(OFFSET($H$3,0,0,'Données projet'!$E$11+1,1))</f>
        <v>588.81597636287211</v>
      </c>
      <c r="BJ14" s="59">
        <f t="shared" si="38"/>
        <v>308.54448803271003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10.8</v>
      </c>
      <c r="BY14" s="12">
        <f>IF('Données projet'!$A$114&gt;35,BY13+BX14-CG13,IF(A14&lt;'Données projet'!$A$114,$BV$205^A14,IF(A14='Données projet'!$A$114,'Données projet'!$B$114,BY13+BX14-CG13)))</f>
        <v>21.8</v>
      </c>
      <c r="BZ14" s="13">
        <f>BY14*VLOOKUP('Données projet'!$B$12,Paramètres!$A$1:$I$89,3,0)*VLOOKUP('Données projet'!$B$12,Paramètres!$A$1:$I$89,5,0)</f>
        <v>15.983760000000002</v>
      </c>
      <c r="CA14" s="13">
        <f t="shared" si="39"/>
        <v>5.3348570279475842</v>
      </c>
      <c r="CB14" s="20">
        <f t="shared" si="10"/>
        <v>37.129924657008708</v>
      </c>
      <c r="CC14" s="59">
        <f t="shared" si="11"/>
        <v>307.24103576811984</v>
      </c>
      <c r="CD14" s="59">
        <f ca="1">AVERAGE(OFFSET($CC$3,0,0,'Données projet'!$E$12+1,1))-AVERAGE(OFFSET($H$3,0,0,'Données projet'!$E$12+1,1))</f>
        <v>328.55201074501201</v>
      </c>
      <c r="CE14" s="59">
        <f t="shared" si="40"/>
        <v>321.81422611044985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14.6</v>
      </c>
      <c r="CT14" s="12">
        <f>IF('Données projet'!$A$140&gt;35,CT13+CS14-DB13,IF(A14&lt;'Données projet'!$A$140,$CQ$205^A14,IF(A14='Données projet'!$A$140,'Données projet'!$B$140,CT13+CS14-DB13)))</f>
        <v>26.6</v>
      </c>
      <c r="CU14" s="17">
        <f>CT14*VLOOKUP('Données projet'!$B$13,Paramètres!$A$1:$I$89,3,0)*VLOOKUP('Données projet'!$B$13,Paramètres!$A$1:$I$89,5,0)</f>
        <v>21.162960000000002</v>
      </c>
      <c r="CV14" s="13">
        <f t="shared" si="41"/>
        <v>6.8364616466980515</v>
      </c>
      <c r="CW14" s="20">
        <f t="shared" si="13"/>
        <v>48.765659367999113</v>
      </c>
      <c r="CX14" s="59">
        <f t="shared" si="14"/>
        <v>318.87677047911023</v>
      </c>
      <c r="CY14" s="59">
        <f ca="1">AVERAGE(OFFSET($CX$3,0,0,'Données projet'!$E$13+1,1))-AVERAGE(OFFSET($H$3,0,0,'Données projet'!$E$13+1,1))</f>
        <v>405.40026823646758</v>
      </c>
      <c r="CZ14" s="59">
        <f t="shared" si="42"/>
        <v>393.0787141050053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2.6666666666666665</v>
      </c>
      <c r="DO14" s="12">
        <f>IF('Données projet'!$A$166&gt;35,DO13+DN14-DW13,IF(A14&lt;'Données projet'!$A$166,$DL$205^A14,IF(A14='Données projet'!$A$166,'Données projet'!$B$166,DO13+DN14-DW13)))</f>
        <v>14.956982779612416</v>
      </c>
      <c r="DP14" s="17">
        <f>DO14*VLOOKUP('Données projet'!$B$14,Paramètres!$A$1:$I$89,3,0)*VLOOKUP('Données projet'!$B$14,Paramètres!$A$1:$I$89,5,0)</f>
        <v>11.666446568097685</v>
      </c>
      <c r="DQ14" s="13">
        <f t="shared" si="43"/>
        <v>4.0392339557111736</v>
      </c>
      <c r="DR14" s="20">
        <f t="shared" si="16"/>
        <v>27.354060245633761</v>
      </c>
      <c r="DS14" s="59">
        <f t="shared" si="17"/>
        <v>297.46517135674492</v>
      </c>
      <c r="DT14" s="59">
        <f ca="1">AVERAGE(OFFSET($DS$3,0,0,'Données projet'!$E$14+1,1))-AVERAGE(OFFSET($H$3,0,0,'Données projet'!$E$14+1,1))</f>
        <v>288.82868507674738</v>
      </c>
      <c r="DU14" s="59">
        <f t="shared" si="44"/>
        <v>283.48738729114024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2.4666666666666668</v>
      </c>
      <c r="EJ14" s="12">
        <f>IF('Données projet'!$A$192&gt;35,EJ13+EI14-ER13,IF(A14&lt;'Données projet'!$A$192,$EG$205^A14,IF(A14='Données projet'!$A$192,'Données projet'!$B$192,EJ13+EI14-ER13)))</f>
        <v>14.125850240977657</v>
      </c>
      <c r="EK14" s="17">
        <f>EJ14*VLOOKUP('Données projet'!$B$15,Paramètres!$A$1:$I$89,3,0)*VLOOKUP('Données projet'!$B$15,Paramètres!$A$1:$I$89,5,0)</f>
        <v>11.458889715481076</v>
      </c>
      <c r="EL14" s="13">
        <f t="shared" si="45"/>
        <v>3.9756707710945065</v>
      </c>
      <c r="EM14" s="20">
        <f t="shared" si="19"/>
        <v>26.881859514119139</v>
      </c>
      <c r="EN14" s="59">
        <f t="shared" si="20"/>
        <v>296.99297062523027</v>
      </c>
      <c r="EO14" s="59">
        <f ca="1">AVERAGE(OFFSET($EN$3,0,0,'Données projet'!$E$15+1,1))-AVERAGE(OFFSET($H$3,0,0,'Données projet'!$E$15+1,1))</f>
        <v>304.26232113495314</v>
      </c>
      <c r="EP14" s="59">
        <f t="shared" si="46"/>
        <v>297.47246687305056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6">
        <f t="shared" si="1"/>
        <v>256.66666666666669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4.0628205133333335</v>
      </c>
      <c r="N15" s="13">
        <f>IF('Données projet'!$A$36&gt;35,N14+M15-V14,IF(A15&lt;'Données projet'!$A$36,$K$205^A15,IF(A15='Données projet'!$A$36,'Données projet'!$B$36,N14+M15-V14)))</f>
        <v>6.8293529232300063</v>
      </c>
      <c r="O15" s="13">
        <f>N15*VLOOKUP('Données projet'!$B$9,Paramètres!$A$1:$I$89,3,0)*VLOOKUP('Données projet'!$B$9,Paramètres!$A$1:$I$89,5,0)</f>
        <v>6.17919852493851</v>
      </c>
      <c r="P15" s="13">
        <f t="shared" si="33"/>
        <v>2.3036670537303023</v>
      </c>
      <c r="Q15" s="20">
        <f t="shared" si="2"/>
        <v>14.774324216181517</v>
      </c>
      <c r="R15" s="59">
        <f t="shared" si="0"/>
        <v>286.10765754951484</v>
      </c>
      <c r="S15" s="59">
        <f ca="1">AVERAGE(OFFSET($R$3,0,0,'Données projet'!$E$9+1,1))-AVERAGE(OFFSET($H$3,0,0,'Données projet'!$E$9+1,1))</f>
        <v>530.15029472203241</v>
      </c>
      <c r="T15" s="59">
        <f t="shared" si="34"/>
        <v>279.93992816625956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3.9732905966666667</v>
      </c>
      <c r="AI15" s="13">
        <f>IF('Données projet'!$A$62&gt;35,AI14+AH15-AQ14,IF(A15&lt;'Données projet'!$A$62,$AF$205^A15,IF(A15='Données projet'!$A$62,'Données projet'!$B$62,AI14+AH15-AQ14)))</f>
        <v>6.7687524889592234</v>
      </c>
      <c r="AJ15" s="13">
        <f>AI15*VLOOKUP('Données projet'!$B$10,Paramètres!$A$1:$I$89,3,0)*VLOOKUP('Données projet'!$B$10,Paramètres!$A$1:$I$89,5,0)</f>
        <v>5.7019970966992499</v>
      </c>
      <c r="AK15" s="13">
        <f t="shared" si="35"/>
        <v>2.1457420634784947</v>
      </c>
      <c r="AL15" s="20">
        <f t="shared" si="4"/>
        <v>13.668145703976238</v>
      </c>
      <c r="AM15" s="59">
        <f t="shared" si="5"/>
        <v>285.00147903730954</v>
      </c>
      <c r="AN15" s="59">
        <f ca="1">AVERAGE(OFFSET($AM$3,0,0,'Données projet'!$E$10+1,1))-AVERAGE(OFFSET($H$3,0,0,'Données projet'!$E$10+1,1))</f>
        <v>427.33925047942938</v>
      </c>
      <c r="AO15" s="59">
        <f t="shared" si="36"/>
        <v>258.68277813905507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4.0628205133333335</v>
      </c>
      <c r="BD15" s="12">
        <f>IF('Données projet'!$A$88&gt;35,BD14+BC15-BL14,IF(A15&lt;'Données projet'!$A$88,$BA$205^A15,IF(A15='Données projet'!$A$88,'Données projet'!$B$88,BD14+BC15-BL14)))</f>
        <v>6.8293529232300063</v>
      </c>
      <c r="BE15" s="13">
        <f>BD15*VLOOKUP('Données projet'!$B$11,Paramètres!$A$1:$I$89,3,0)*VLOOKUP('Données projet'!$B$11,Paramètres!$A$1:$I$89,5,0)</f>
        <v>6.9249638641552265</v>
      </c>
      <c r="BF15" s="13">
        <f t="shared" si="37"/>
        <v>2.5476805882512314</v>
      </c>
      <c r="BG15" s="20">
        <f t="shared" si="7"/>
        <v>16.498189087941249</v>
      </c>
      <c r="BH15" s="59">
        <f t="shared" si="8"/>
        <v>287.83152242127454</v>
      </c>
      <c r="BI15" s="59">
        <f ca="1">AVERAGE(OFFSET($BH$3,0,0,'Données projet'!$E$11+1,1))-AVERAGE(OFFSET($H$3,0,0,'Données projet'!$E$11+1,1))</f>
        <v>588.81597636287211</v>
      </c>
      <c r="BJ15" s="59">
        <f t="shared" si="38"/>
        <v>308.54448803271003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10.8</v>
      </c>
      <c r="BY15" s="12">
        <f>IF('Données projet'!$A$114&gt;35,BY14+BX15-CG14,IF(A15&lt;'Données projet'!$A$114,$BV$205^A15,IF(A15='Données projet'!$A$114,'Données projet'!$B$114,BY14+BX15-CG14)))</f>
        <v>32.6</v>
      </c>
      <c r="BZ15" s="13">
        <f>BY15*VLOOKUP('Données projet'!$B$12,Paramètres!$A$1:$I$89,3,0)*VLOOKUP('Données projet'!$B$12,Paramètres!$A$1:$I$89,5,0)</f>
        <v>23.90232</v>
      </c>
      <c r="CA15" s="13">
        <f t="shared" si="39"/>
        <v>7.6127522913266521</v>
      </c>
      <c r="CB15" s="20">
        <f t="shared" si="10"/>
        <v>54.88875090739392</v>
      </c>
      <c r="CC15" s="59">
        <f t="shared" si="11"/>
        <v>326.22208424072721</v>
      </c>
      <c r="CD15" s="59">
        <f ca="1">AVERAGE(OFFSET($CC$3,0,0,'Données projet'!$E$12+1,1))-AVERAGE(OFFSET($H$3,0,0,'Données projet'!$E$12+1,1))</f>
        <v>328.55201074501201</v>
      </c>
      <c r="CE15" s="59">
        <f t="shared" si="40"/>
        <v>321.81422611044985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14.6</v>
      </c>
      <c r="CT15" s="12">
        <f>IF('Données projet'!$A$140&gt;35,CT14+CS15-DB14,IF(A15&lt;'Données projet'!$A$140,$CQ$205^A15,IF(A15='Données projet'!$A$140,'Données projet'!$B$140,CT14+CS15-DB14)))</f>
        <v>41.2</v>
      </c>
      <c r="CU15" s="17">
        <f>CT15*VLOOKUP('Données projet'!$B$13,Paramètres!$A$1:$I$89,3,0)*VLOOKUP('Données projet'!$B$13,Paramètres!$A$1:$I$89,5,0)</f>
        <v>32.77872</v>
      </c>
      <c r="CV15" s="13">
        <f t="shared" si="41"/>
        <v>10.063038810723747</v>
      </c>
      <c r="CW15" s="20">
        <f t="shared" si="13"/>
        <v>74.616063262010528</v>
      </c>
      <c r="CX15" s="59">
        <f t="shared" si="14"/>
        <v>345.94939659534384</v>
      </c>
      <c r="CY15" s="59">
        <f ca="1">AVERAGE(OFFSET($CX$3,0,0,'Données projet'!$E$13+1,1))-AVERAGE(OFFSET($H$3,0,0,'Données projet'!$E$13+1,1))</f>
        <v>405.40026823646758</v>
      </c>
      <c r="CZ15" s="59">
        <f t="shared" si="42"/>
        <v>393.0787141050053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2.6666666666666665</v>
      </c>
      <c r="DO15" s="12">
        <f>IF('Données projet'!$A$166&gt;35,DO14+DN15-DW14,IF(A15&lt;'Données projet'!$A$166,$DL$205^A15,IF(A15='Données projet'!$A$166,'Données projet'!$B$166,DO14+DN15-DW14)))</f>
        <v>19.127049995800721</v>
      </c>
      <c r="DP15" s="17">
        <f>DO15*VLOOKUP('Données projet'!$B$14,Paramètres!$A$1:$I$89,3,0)*VLOOKUP('Données projet'!$B$14,Paramètres!$A$1:$I$89,5,0)</f>
        <v>14.919098996724562</v>
      </c>
      <c r="DQ15" s="13">
        <f t="shared" si="43"/>
        <v>5.019622097301081</v>
      </c>
      <c r="DR15" s="20">
        <f t="shared" si="16"/>
        <v>34.726605905427995</v>
      </c>
      <c r="DS15" s="59">
        <f t="shared" si="17"/>
        <v>306.05993923876133</v>
      </c>
      <c r="DT15" s="59">
        <f ca="1">AVERAGE(OFFSET($DS$3,0,0,'Données projet'!$E$14+1,1))-AVERAGE(OFFSET($H$3,0,0,'Données projet'!$E$14+1,1))</f>
        <v>288.82868507674738</v>
      </c>
      <c r="DU15" s="59">
        <f t="shared" si="44"/>
        <v>283.48738729114024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2.4666666666666668</v>
      </c>
      <c r="EJ15" s="12">
        <f>IF('Données projet'!$A$192&gt;35,EJ14+EI15-ER14,IF(A15&lt;'Données projet'!$A$192,$EG$205^A15,IF(A15='Données projet'!$A$192,'Données projet'!$B$192,EJ14+EI15-ER14)))</f>
        <v>17.970550417308221</v>
      </c>
      <c r="EK15" s="17">
        <f>EJ15*VLOOKUP('Données projet'!$B$15,Paramètres!$A$1:$I$89,3,0)*VLOOKUP('Données projet'!$B$15,Paramètres!$A$1:$I$89,5,0)</f>
        <v>14.57771049852043</v>
      </c>
      <c r="EL15" s="13">
        <f t="shared" si="45"/>
        <v>4.9179934854347964</v>
      </c>
      <c r="EM15" s="20">
        <f t="shared" si="19"/>
        <v>33.955017772055356</v>
      </c>
      <c r="EN15" s="59">
        <f t="shared" si="20"/>
        <v>305.28835110538864</v>
      </c>
      <c r="EO15" s="59">
        <f ca="1">AVERAGE(OFFSET($EN$3,0,0,'Données projet'!$E$15+1,1))-AVERAGE(OFFSET($H$3,0,0,'Données projet'!$E$15+1,1))</f>
        <v>304.26232113495314</v>
      </c>
      <c r="EP15" s="59">
        <f t="shared" si="46"/>
        <v>297.47246687305056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6">
        <f t="shared" si="1"/>
        <v>256.66666666666669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4.0628205133333335</v>
      </c>
      <c r="N16" s="13">
        <f>IF('Données projet'!$A$36&gt;35,N15+M16-V15,IF(A16&lt;'Données projet'!$A$36,$K$205^A16,IF(A16='Données projet'!$A$36,'Données projet'!$B$36,N15+M16-V15)))</f>
        <v>8.0151413595301424</v>
      </c>
      <c r="O16" s="13">
        <f>N16*VLOOKUP('Données projet'!$B$9,Paramètres!$A$1:$I$89,3,0)*VLOOKUP('Données projet'!$B$9,Paramètres!$A$1:$I$89,5,0)</f>
        <v>7.2520999021028727</v>
      </c>
      <c r="P16" s="13">
        <f t="shared" si="33"/>
        <v>2.6537368750567167</v>
      </c>
      <c r="Q16" s="20">
        <f t="shared" si="2"/>
        <v>17.252665720219614</v>
      </c>
      <c r="R16" s="59">
        <f t="shared" si="0"/>
        <v>289.80822127577517</v>
      </c>
      <c r="S16" s="59">
        <f ca="1">AVERAGE(OFFSET($R$3,0,0,'Données projet'!$E$9+1,1))-AVERAGE(OFFSET($H$3,0,0,'Données projet'!$E$9+1,1))</f>
        <v>530.15029472203241</v>
      </c>
      <c r="T16" s="59">
        <f t="shared" si="34"/>
        <v>279.93992816625956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3.9732905966666667</v>
      </c>
      <c r="AI16" s="13">
        <f>IF('Données projet'!$A$62&gt;35,AI15+AH16-AQ15,IF(A16&lt;'Données projet'!$A$62,$AF$205^A16,IF(A16='Données projet'!$A$62,'Données projet'!$B$62,AI15+AH16-AQ15)))</f>
        <v>7.9381204871292272</v>
      </c>
      <c r="AJ16" s="13">
        <f>AI16*VLOOKUP('Données projet'!$B$10,Paramètres!$A$1:$I$89,3,0)*VLOOKUP('Données projet'!$B$10,Paramètres!$A$1:$I$89,5,0)</f>
        <v>6.6870726983576612</v>
      </c>
      <c r="AK16" s="13">
        <f t="shared" si="35"/>
        <v>2.470191562319771</v>
      </c>
      <c r="AL16" s="20">
        <f t="shared" si="4"/>
        <v>15.948901920679861</v>
      </c>
      <c r="AM16" s="59">
        <f t="shared" si="5"/>
        <v>288.50445747623542</v>
      </c>
      <c r="AN16" s="59">
        <f ca="1">AVERAGE(OFFSET($AM$3,0,0,'Données projet'!$E$10+1,1))-AVERAGE(OFFSET($H$3,0,0,'Données projet'!$E$10+1,1))</f>
        <v>427.33925047942938</v>
      </c>
      <c r="AO16" s="59">
        <f t="shared" si="36"/>
        <v>258.68277813905507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4.0628205133333335</v>
      </c>
      <c r="BD16" s="12">
        <f>IF('Données projet'!$A$88&gt;35,BD15+BC16-BL15,IF(A16&lt;'Données projet'!$A$88,$BA$205^A16,IF(A16='Données projet'!$A$88,'Données projet'!$B$88,BD15+BC16-BL15)))</f>
        <v>8.0151413595301424</v>
      </c>
      <c r="BE16" s="13">
        <f>BD16*VLOOKUP('Données projet'!$B$11,Paramètres!$A$1:$I$89,3,0)*VLOOKUP('Données projet'!$B$11,Paramètres!$A$1:$I$89,5,0)</f>
        <v>8.1273533385635659</v>
      </c>
      <c r="BF16" s="13">
        <f t="shared" si="37"/>
        <v>2.9348311909747009</v>
      </c>
      <c r="BG16" s="20">
        <f t="shared" si="7"/>
        <v>19.266638055612479</v>
      </c>
      <c r="BH16" s="59">
        <f t="shared" si="8"/>
        <v>291.82219361116802</v>
      </c>
      <c r="BI16" s="59">
        <f ca="1">AVERAGE(OFFSET($BH$3,0,0,'Données projet'!$E$11+1,1))-AVERAGE(OFFSET($H$3,0,0,'Données projet'!$E$11+1,1))</f>
        <v>588.81597636287211</v>
      </c>
      <c r="BJ16" s="59">
        <f t="shared" si="38"/>
        <v>308.54448803271003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10.8</v>
      </c>
      <c r="BY16" s="12">
        <f>IF('Données projet'!$A$114&gt;35,BY15+BX16-CG15,IF(A16&lt;'Données projet'!$A$114,$BV$205^A16,IF(A16='Données projet'!$A$114,'Données projet'!$B$114,BY15+BX16-CG15)))</f>
        <v>43.400000000000006</v>
      </c>
      <c r="BZ16" s="13">
        <f>BY16*VLOOKUP('Données projet'!$B$12,Paramètres!$A$1:$I$89,3,0)*VLOOKUP('Données projet'!$B$12,Paramètres!$A$1:$I$89,5,0)</f>
        <v>31.820880000000006</v>
      </c>
      <c r="CA16" s="13">
        <f t="shared" si="39"/>
        <v>9.8027641140385384</v>
      </c>
      <c r="CB16" s="20">
        <f t="shared" si="10"/>
        <v>72.494513498617124</v>
      </c>
      <c r="CC16" s="59">
        <f t="shared" si="11"/>
        <v>345.0500690541727</v>
      </c>
      <c r="CD16" s="59">
        <f ca="1">AVERAGE(OFFSET($CC$3,0,0,'Données projet'!$E$12+1,1))-AVERAGE(OFFSET($H$3,0,0,'Données projet'!$E$12+1,1))</f>
        <v>328.55201074501201</v>
      </c>
      <c r="CE16" s="59">
        <f t="shared" si="40"/>
        <v>321.81422611044985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14.6</v>
      </c>
      <c r="CT16" s="12">
        <f>IF('Données projet'!$A$140&gt;35,CT15+CS16-DB15,IF(A16&lt;'Données projet'!$A$140,$CQ$205^A16,IF(A16='Données projet'!$A$140,'Données projet'!$B$140,CT15+CS16-DB15)))</f>
        <v>55.800000000000004</v>
      </c>
      <c r="CU16" s="17">
        <f>CT16*VLOOKUP('Données projet'!$B$13,Paramètres!$A$1:$I$89,3,0)*VLOOKUP('Données projet'!$B$13,Paramètres!$A$1:$I$89,5,0)</f>
        <v>44.394480000000001</v>
      </c>
      <c r="CV16" s="13">
        <f t="shared" si="41"/>
        <v>13.1562447968447</v>
      </c>
      <c r="CW16" s="20">
        <f t="shared" si="13"/>
        <v>100.2341790211712</v>
      </c>
      <c r="CX16" s="59">
        <f t="shared" si="14"/>
        <v>372.78973457672674</v>
      </c>
      <c r="CY16" s="59">
        <f ca="1">AVERAGE(OFFSET($CX$3,0,0,'Données projet'!$E$13+1,1))-AVERAGE(OFFSET($H$3,0,0,'Données projet'!$E$13+1,1))</f>
        <v>405.40026823646758</v>
      </c>
      <c r="CZ16" s="59">
        <f t="shared" si="42"/>
        <v>393.0787141050053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2.6666666666666665</v>
      </c>
      <c r="DO16" s="12">
        <f>IF('Données projet'!$A$166&gt;35,DO15+DN16-DW15,IF(A16&lt;'Données projet'!$A$166,$DL$205^A16,IF(A16='Données projet'!$A$166,'Données projet'!$B$166,DO15+DN16-DW15)))</f>
        <v>24.459748796430759</v>
      </c>
      <c r="DP16" s="17">
        <f>DO16*VLOOKUP('Données projet'!$B$14,Paramètres!$A$1:$I$89,3,0)*VLOOKUP('Données projet'!$B$14,Paramètres!$A$1:$I$89,5,0)</f>
        <v>19.078604061215994</v>
      </c>
      <c r="DQ16" s="13">
        <f t="shared" si="43"/>
        <v>6.2379664748280286</v>
      </c>
      <c r="DR16" s="20">
        <f t="shared" si="16"/>
        <v>44.093027016943331</v>
      </c>
      <c r="DS16" s="59">
        <f t="shared" si="17"/>
        <v>316.64858257249887</v>
      </c>
      <c r="DT16" s="59">
        <f ca="1">AVERAGE(OFFSET($DS$3,0,0,'Données projet'!$E$14+1,1))-AVERAGE(OFFSET($H$3,0,0,'Données projet'!$E$14+1,1))</f>
        <v>288.82868507674738</v>
      </c>
      <c r="DU16" s="59">
        <f t="shared" si="44"/>
        <v>283.48738729114024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2.4666666666666668</v>
      </c>
      <c r="EJ16" s="12">
        <f>IF('Données projet'!$A$192&gt;35,EJ15+EI16-ER15,IF(A16&lt;'Données projet'!$A$192,$EG$205^A16,IF(A16='Données projet'!$A$192,'Données projet'!$B$192,EJ15+EI16-ER15)))</f>
        <v>22.86168101684942</v>
      </c>
      <c r="EK16" s="17">
        <f>EJ16*VLOOKUP('Données projet'!$B$15,Paramètres!$A$1:$I$89,3,0)*VLOOKUP('Données projet'!$B$15,Paramètres!$A$1:$I$89,5,0)</f>
        <v>18.545395640868254</v>
      </c>
      <c r="EL16" s="13">
        <f t="shared" si="45"/>
        <v>6.0836677168115934</v>
      </c>
      <c r="EM16" s="20">
        <f t="shared" si="19"/>
        <v>42.895618681292397</v>
      </c>
      <c r="EN16" s="59">
        <f t="shared" si="20"/>
        <v>315.45117423684792</v>
      </c>
      <c r="EO16" s="59">
        <f ca="1">AVERAGE(OFFSET($EN$3,0,0,'Données projet'!$E$15+1,1))-AVERAGE(OFFSET($H$3,0,0,'Données projet'!$E$15+1,1))</f>
        <v>304.26232113495314</v>
      </c>
      <c r="EP16" s="59">
        <f t="shared" si="46"/>
        <v>297.47246687305056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6">
        <f t="shared" si="1"/>
        <v>256.66666666666669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4.0628205133333335</v>
      </c>
      <c r="N17" s="13">
        <f>IF('Données projet'!$A$36&gt;35,N16+M17-V16,IF(A17&lt;'Données projet'!$A$36,$K$205^A17,IF(A17='Données projet'!$A$36,'Données projet'!$B$36,N16+M17-V16)))</f>
        <v>9.4068196116692437</v>
      </c>
      <c r="O17" s="13">
        <f>N17*VLOOKUP('Données projet'!$B$9,Paramètres!$A$1:$I$89,3,0)*VLOOKUP('Données projet'!$B$9,Paramètres!$A$1:$I$89,5,0)</f>
        <v>8.5112903846383308</v>
      </c>
      <c r="P17" s="13">
        <f t="shared" si="33"/>
        <v>3.0570040017858653</v>
      </c>
      <c r="Q17" s="20">
        <f t="shared" si="2"/>
        <v>20.148112723022138</v>
      </c>
      <c r="R17" s="59">
        <f t="shared" si="0"/>
        <v>293.92589050079994</v>
      </c>
      <c r="S17" s="59">
        <f ca="1">AVERAGE(OFFSET($R$3,0,0,'Données projet'!$E$9+1,1))-AVERAGE(OFFSET($H$3,0,0,'Données projet'!$E$9+1,1))</f>
        <v>530.15029472203241</v>
      </c>
      <c r="T17" s="59">
        <f t="shared" si="34"/>
        <v>279.93992816625956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3.9732905966666667</v>
      </c>
      <c r="AI17" s="13">
        <f>IF('Données projet'!$A$62&gt;35,AI16+AH17-AQ16,IF(A17&lt;'Données projet'!$A$62,$AF$205^A17,IF(A17='Données projet'!$A$62,'Données projet'!$B$62,AI16+AH17-AQ16)))</f>
        <v>9.3095082101118276</v>
      </c>
      <c r="AJ17" s="13">
        <f>AI17*VLOOKUP('Données projet'!$B$10,Paramètres!$A$1:$I$89,3,0)*VLOOKUP('Données projet'!$B$10,Paramètres!$A$1:$I$89,5,0)</f>
        <v>7.8423297161982042</v>
      </c>
      <c r="AK17" s="13">
        <f t="shared" si="35"/>
        <v>2.8436998362533834</v>
      </c>
      <c r="AL17" s="20">
        <f t="shared" si="4"/>
        <v>18.611501470519848</v>
      </c>
      <c r="AM17" s="59">
        <f t="shared" si="5"/>
        <v>292.38927924829761</v>
      </c>
      <c r="AN17" s="59">
        <f ca="1">AVERAGE(OFFSET($AM$3,0,0,'Données projet'!$E$10+1,1))-AVERAGE(OFFSET($H$3,0,0,'Données projet'!$E$10+1,1))</f>
        <v>427.33925047942938</v>
      </c>
      <c r="AO17" s="59">
        <f t="shared" si="36"/>
        <v>258.68277813905507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4.0628205133333335</v>
      </c>
      <c r="BD17" s="12">
        <f>IF('Données projet'!$A$88&gt;35,BD16+BC17-BL16,IF(A17&lt;'Données projet'!$A$88,$BA$205^A17,IF(A17='Données projet'!$A$88,'Données projet'!$B$88,BD16+BC17-BL16)))</f>
        <v>9.4068196116692437</v>
      </c>
      <c r="BE17" s="13">
        <f>BD17*VLOOKUP('Données projet'!$B$11,Paramètres!$A$1:$I$89,3,0)*VLOOKUP('Données projet'!$B$11,Paramètres!$A$1:$I$89,5,0)</f>
        <v>9.5385150862326142</v>
      </c>
      <c r="BF17" s="13">
        <f t="shared" si="37"/>
        <v>3.3808139682966454</v>
      </c>
      <c r="BG17" s="20">
        <f t="shared" si="7"/>
        <v>22.501164769971794</v>
      </c>
      <c r="BH17" s="59">
        <f t="shared" si="8"/>
        <v>296.27894254774958</v>
      </c>
      <c r="BI17" s="59">
        <f ca="1">AVERAGE(OFFSET($BH$3,0,0,'Données projet'!$E$11+1,1))-AVERAGE(OFFSET($H$3,0,0,'Données projet'!$E$11+1,1))</f>
        <v>588.81597636287211</v>
      </c>
      <c r="BJ17" s="59">
        <f t="shared" si="38"/>
        <v>308.54448803271003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10.8</v>
      </c>
      <c r="BY17" s="12">
        <f>IF('Données projet'!$A$114&gt;35,BY16+BX17-CG16,IF(A17&lt;'Données projet'!$A$114,$BV$205^A17,IF(A17='Données projet'!$A$114,'Données projet'!$B$114,BY16+BX17-CG16)))</f>
        <v>54.2</v>
      </c>
      <c r="BZ17" s="13">
        <f>BY17*VLOOKUP('Données projet'!$B$12,Paramètres!$A$1:$I$89,3,0)*VLOOKUP('Données projet'!$B$12,Paramètres!$A$1:$I$89,5,0)</f>
        <v>39.739440000000002</v>
      </c>
      <c r="CA17" s="13">
        <f t="shared" si="39"/>
        <v>11.929559204083212</v>
      </c>
      <c r="CB17" s="20">
        <f t="shared" si="10"/>
        <v>89.990173613778268</v>
      </c>
      <c r="CC17" s="59">
        <f t="shared" si="11"/>
        <v>363.76795139155604</v>
      </c>
      <c r="CD17" s="59">
        <f ca="1">AVERAGE(OFFSET($CC$3,0,0,'Données projet'!$E$12+1,1))-AVERAGE(OFFSET($H$3,0,0,'Données projet'!$E$12+1,1))</f>
        <v>328.55201074501201</v>
      </c>
      <c r="CE17" s="59">
        <f t="shared" si="40"/>
        <v>321.81422611044985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14.6</v>
      </c>
      <c r="CT17" s="12">
        <f>IF('Données projet'!$A$140&gt;35,CT16+CS17-DB16,IF(A17&lt;'Données projet'!$A$140,$CQ$205^A17,IF(A17='Données projet'!$A$140,'Données projet'!$B$140,CT16+CS17-DB16)))</f>
        <v>70.400000000000006</v>
      </c>
      <c r="CU17" s="17">
        <f>CT17*VLOOKUP('Données projet'!$B$13,Paramètres!$A$1:$I$89,3,0)*VLOOKUP('Données projet'!$B$13,Paramètres!$A$1:$I$89,5,0)</f>
        <v>56.01024000000001</v>
      </c>
      <c r="CV17" s="13">
        <f t="shared" si="41"/>
        <v>16.155528478402793</v>
      </c>
      <c r="CW17" s="20">
        <f t="shared" si="13"/>
        <v>125.68871343321821</v>
      </c>
      <c r="CX17" s="59">
        <f t="shared" si="14"/>
        <v>399.46649121099597</v>
      </c>
      <c r="CY17" s="59">
        <f ca="1">AVERAGE(OFFSET($CX$3,0,0,'Données projet'!$E$13+1,1))-AVERAGE(OFFSET($H$3,0,0,'Données projet'!$E$13+1,1))</f>
        <v>405.40026823646758</v>
      </c>
      <c r="CZ17" s="59">
        <f t="shared" si="42"/>
        <v>393.0787141050053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2.6666666666666665</v>
      </c>
      <c r="DO17" s="12">
        <f>IF('Données projet'!$A$166&gt;35,DO16+DN17-DW16,IF(A17&lt;'Données projet'!$A$166,$DL$205^A17,IF(A17='Données projet'!$A$166,'Données projet'!$B$166,DO16+DN17-DW16)))</f>
        <v>31.279225563578599</v>
      </c>
      <c r="DP17" s="17">
        <f>DO17*VLOOKUP('Données projet'!$B$14,Paramètres!$A$1:$I$89,3,0)*VLOOKUP('Données projet'!$B$14,Paramètres!$A$1:$I$89,5,0)</f>
        <v>24.397795939591308</v>
      </c>
      <c r="DQ17" s="13">
        <f t="shared" si="43"/>
        <v>7.75202295846145</v>
      </c>
      <c r="DR17" s="20">
        <f t="shared" si="16"/>
        <v>55.994267914108548</v>
      </c>
      <c r="DS17" s="59">
        <f t="shared" si="17"/>
        <v>329.77204569188632</v>
      </c>
      <c r="DT17" s="59">
        <f ca="1">AVERAGE(OFFSET($DS$3,0,0,'Données projet'!$E$14+1,1))-AVERAGE(OFFSET($H$3,0,0,'Données projet'!$E$14+1,1))</f>
        <v>288.82868507674738</v>
      </c>
      <c r="DU17" s="59">
        <f t="shared" si="44"/>
        <v>283.48738729114024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2.4666666666666668</v>
      </c>
      <c r="EJ17" s="12">
        <f>IF('Données projet'!$A$192&gt;35,EJ16+EI17-ER16,IF(A17&lt;'Données projet'!$A$192,$EG$205^A17,IF(A17='Données projet'!$A$192,'Données projet'!$B$192,EJ16+EI17-ER16)))</f>
        <v>29.084054009429774</v>
      </c>
      <c r="EK17" s="17">
        <f>EJ17*VLOOKUP('Données projet'!$B$15,Paramètres!$A$1:$I$89,3,0)*VLOOKUP('Données projet'!$B$15,Paramètres!$A$1:$I$89,5,0)</f>
        <v>23.592984612449435</v>
      </c>
      <c r="EL17" s="13">
        <f t="shared" si="45"/>
        <v>7.5256327602279143</v>
      </c>
      <c r="EM17" s="20">
        <f t="shared" si="19"/>
        <v>54.198258590746377</v>
      </c>
      <c r="EN17" s="59">
        <f t="shared" si="20"/>
        <v>327.97603636852415</v>
      </c>
      <c r="EO17" s="59">
        <f ca="1">AVERAGE(OFFSET($EN$3,0,0,'Données projet'!$E$15+1,1))-AVERAGE(OFFSET($H$3,0,0,'Données projet'!$E$15+1,1))</f>
        <v>304.26232113495314</v>
      </c>
      <c r="EP17" s="59">
        <f t="shared" si="46"/>
        <v>297.47246687305056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6">
        <f t="shared" si="1"/>
        <v>256.66666666666669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4.0628205133333335</v>
      </c>
      <c r="N18" s="13">
        <f>IF('Données projet'!$A$36&gt;35,N17+M18-V17,IF(A18&lt;'Données projet'!$A$36,$K$205^A18,IF(A18='Données projet'!$A$36,'Données projet'!$B$36,N17+M18-V17)))</f>
        <v>11.04013656618433</v>
      </c>
      <c r="O18" s="13">
        <f>N18*VLOOKUP('Données projet'!$B$9,Paramètres!$A$1:$I$89,3,0)*VLOOKUP('Données projet'!$B$9,Paramètres!$A$1:$I$89,5,0)</f>
        <v>9.9891155650835817</v>
      </c>
      <c r="P18" s="13">
        <f t="shared" si="33"/>
        <v>3.52155240211412</v>
      </c>
      <c r="Q18" s="20">
        <f t="shared" si="2"/>
        <v>23.531080042869331</v>
      </c>
      <c r="R18" s="59">
        <f t="shared" si="0"/>
        <v>298.53108004286935</v>
      </c>
      <c r="S18" s="59">
        <f ca="1">AVERAGE(OFFSET($R$3,0,0,'Données projet'!$E$9+1,1))-AVERAGE(OFFSET($H$3,0,0,'Données projet'!$E$9+1,1))</f>
        <v>530.15029472203241</v>
      </c>
      <c r="T18" s="59">
        <f t="shared" si="34"/>
        <v>279.93992816625956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3.9732905966666667</v>
      </c>
      <c r="AI18" s="13">
        <f>IF('Données projet'!$A$62&gt;35,AI17+AH18-AQ17,IF(A18&lt;'Données projet'!$A$62,$AF$205^A18,IF(A18='Données projet'!$A$62,'Données projet'!$B$62,AI17+AH18-AQ17)))</f>
        <v>10.917816535370086</v>
      </c>
      <c r="AJ18" s="13">
        <f>AI18*VLOOKUP('Données projet'!$B$10,Paramètres!$A$1:$I$89,3,0)*VLOOKUP('Données projet'!$B$10,Paramètres!$A$1:$I$89,5,0)</f>
        <v>9.1971686493957616</v>
      </c>
      <c r="AK18" s="13">
        <f t="shared" si="35"/>
        <v>3.2736848761289257</v>
      </c>
      <c r="AL18" s="20">
        <f t="shared" si="4"/>
        <v>21.720069890288826</v>
      </c>
      <c r="AM18" s="59">
        <f t="shared" si="5"/>
        <v>296.72006989028881</v>
      </c>
      <c r="AN18" s="59">
        <f ca="1">AVERAGE(OFFSET($AM$3,0,0,'Données projet'!$E$10+1,1))-AVERAGE(OFFSET($H$3,0,0,'Données projet'!$E$10+1,1))</f>
        <v>427.33925047942938</v>
      </c>
      <c r="AO18" s="59">
        <f t="shared" si="36"/>
        <v>258.68277813905507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4.0628205133333335</v>
      </c>
      <c r="BD18" s="12">
        <f>IF('Données projet'!$A$88&gt;35,BD17+BC18-BL17,IF(A18&lt;'Données projet'!$A$88,$BA$205^A18,IF(A18='Données projet'!$A$88,'Données projet'!$B$88,BD17+BC18-BL17)))</f>
        <v>11.04013656618433</v>
      </c>
      <c r="BE18" s="13">
        <f>BD18*VLOOKUP('Données projet'!$B$11,Paramètres!$A$1:$I$89,3,0)*VLOOKUP('Données projet'!$B$11,Paramètres!$A$1:$I$89,5,0)</f>
        <v>11.194698478110912</v>
      </c>
      <c r="BF18" s="13">
        <f t="shared" si="37"/>
        <v>3.8945691743291286</v>
      </c>
      <c r="BG18" s="20">
        <f t="shared" si="7"/>
        <v>26.280474494666397</v>
      </c>
      <c r="BH18" s="59">
        <f t="shared" si="8"/>
        <v>301.28047449466641</v>
      </c>
      <c r="BI18" s="59">
        <f ca="1">AVERAGE(OFFSET($BH$3,0,0,'Données projet'!$E$11+1,1))-AVERAGE(OFFSET($H$3,0,0,'Données projet'!$E$11+1,1))</f>
        <v>588.81597636287211</v>
      </c>
      <c r="BJ18" s="59">
        <f t="shared" si="38"/>
        <v>308.54448803271003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65</v>
      </c>
      <c r="BW18" s="12">
        <f>VLOOKUP(A18,'Données projet'!$A$113:$I$133,9,0)</f>
        <v>10.8</v>
      </c>
      <c r="BX18" s="12">
        <f t="array" ref="BX18">INDEX(BW:BW,MIN(IF(ISNUMBER(BW18:BW214),ROW(BW18:BW214),"")))</f>
        <v>10.8</v>
      </c>
      <c r="BY18" s="12">
        <f>IF('Données projet'!$A$114&gt;35,BY17+BX18-CG17,IF(A18&lt;'Données projet'!$A$114,$BV$205^A18,IF(A18='Données projet'!$A$114,'Données projet'!$B$114,BY17+BX18-CG17)))</f>
        <v>65</v>
      </c>
      <c r="BZ18" s="13">
        <f>BY18*VLOOKUP('Données projet'!$B$12,Paramètres!$A$1:$I$89,3,0)*VLOOKUP('Données projet'!$B$12,Paramètres!$A$1:$I$89,5,0)</f>
        <v>47.657999999999994</v>
      </c>
      <c r="CA18" s="13">
        <f t="shared" si="39"/>
        <v>14.007249652087213</v>
      </c>
      <c r="CB18" s="20">
        <f t="shared" si="10"/>
        <v>107.40030981071855</v>
      </c>
      <c r="CC18" s="59">
        <f t="shared" si="11"/>
        <v>382.40030981071857</v>
      </c>
      <c r="CD18" s="59">
        <f ca="1">AVERAGE(OFFSET($CC$3,0,0,'Données projet'!$E$12+1,1))-AVERAGE(OFFSET($H$3,0,0,'Données projet'!$E$12+1,1))</f>
        <v>328.55201074501201</v>
      </c>
      <c r="CE18" s="59">
        <f t="shared" si="40"/>
        <v>321.81422611044985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32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85</v>
      </c>
      <c r="CR18" s="12">
        <f>VLOOKUP(A18,'Données projet'!$A$139:$I$159,9,0)</f>
        <v>14.6</v>
      </c>
      <c r="CS18" s="12">
        <f t="array" ref="CS18">INDEX(CR:CR,MIN(IF(ISNUMBER(CR18:CR214),ROW(CR18:CR214),"")))</f>
        <v>14.6</v>
      </c>
      <c r="CT18" s="12">
        <f>IF('Données projet'!$A$140&gt;35,CT17+CS18-DB17,IF(A18&lt;'Données projet'!$A$140,$CQ$205^A18,IF(A18='Données projet'!$A$140,'Données projet'!$B$140,CT17+CS18-DB17)))</f>
        <v>85</v>
      </c>
      <c r="CU18" s="17">
        <f>CT18*VLOOKUP('Données projet'!$B$13,Paramètres!$A$1:$I$89,3,0)*VLOOKUP('Données projet'!$B$13,Paramètres!$A$1:$I$89,5,0)</f>
        <v>67.626000000000005</v>
      </c>
      <c r="CV18" s="13">
        <f t="shared" si="41"/>
        <v>19.082731089464875</v>
      </c>
      <c r="CW18" s="20">
        <f t="shared" si="13"/>
        <v>151.01770664748466</v>
      </c>
      <c r="CX18" s="59">
        <f t="shared" si="14"/>
        <v>426.01770664748466</v>
      </c>
      <c r="CY18" s="59">
        <f ca="1">AVERAGE(OFFSET($CX$3,0,0,'Données projet'!$E$13+1,1))-AVERAGE(OFFSET($H$3,0,0,'Données projet'!$E$13+1,1))</f>
        <v>405.40026823646758</v>
      </c>
      <c r="CZ18" s="59">
        <f t="shared" si="42"/>
        <v>393.0787141050053</v>
      </c>
      <c r="DA18" s="15">
        <f>IF(ISNA(VLOOKUP(A18,'Données projet'!$A$139:$I$159,3,0)),0,VLOOKUP(A18,'Données projet'!$A$139:$I$159,3,0))</f>
        <v>2</v>
      </c>
      <c r="DB18" s="15">
        <f>IF(ISNA(VLOOKUP(A18,'Données projet'!$A$139:$I$159,4,0)),0,VLOOKUP(A18,'Données projet'!$A$139:$I$159,4,0))</f>
        <v>42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40</v>
      </c>
      <c r="DM18" s="12">
        <f>VLOOKUP(A18,'Données projet'!$A$165:$I$185,9,0)</f>
        <v>2.6666666666666665</v>
      </c>
      <c r="DN18" s="12">
        <f t="array" ref="DN18">INDEX(DM:DM,MIN(IF(ISNUMBER(DM18:DM214),ROW(DM18:DM214),"")))</f>
        <v>2.6666666666666665</v>
      </c>
      <c r="DO18" s="12">
        <f>IF('Données projet'!$A$166&gt;35,DO17+DN18-DW17,IF(A18&lt;'Données projet'!$A$166,$DL$205^A18,IF(A18='Données projet'!$A$166,'Données projet'!$B$166,DO17+DN18-DW17)))</f>
        <v>40</v>
      </c>
      <c r="DP18" s="17">
        <f>DO18*VLOOKUP('Données projet'!$B$14,Paramètres!$A$1:$I$89,3,0)*VLOOKUP('Données projet'!$B$14,Paramètres!$A$1:$I$89,5,0)</f>
        <v>31.200000000000003</v>
      </c>
      <c r="DQ18" s="13">
        <f t="shared" si="43"/>
        <v>9.6335657126419925</v>
      </c>
      <c r="DR18" s="20">
        <f t="shared" si="16"/>
        <v>71.118460282851473</v>
      </c>
      <c r="DS18" s="59">
        <f t="shared" si="17"/>
        <v>346.11846028285146</v>
      </c>
      <c r="DT18" s="59">
        <f ca="1">AVERAGE(OFFSET($DS$3,0,0,'Données projet'!$E$14+1,1))-AVERAGE(OFFSET($H$3,0,0,'Données projet'!$E$14+1,1))</f>
        <v>288.82868507674738</v>
      </c>
      <c r="DU18" s="59">
        <f t="shared" si="44"/>
        <v>283.48738729114024</v>
      </c>
      <c r="DV18" s="15">
        <f>IF(ISNA(VLOOKUP(A18,'Données projet'!$A$165:$I$185,3,0)),0,VLOOKUP(A18,'Données projet'!$A$165:$I$185,3,0))</f>
        <v>1</v>
      </c>
      <c r="DW18" s="15">
        <f>IF(ISNA(VLOOKUP(A18,'Données projet'!$A$165:$I$185,4,0)),0,VLOOKUP(A18,'Données projet'!$A$165:$I$185,4,0))</f>
        <v>3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>
        <f>VLOOKUP(A18,'Données projet'!$A$191:$I$211,2,0)</f>
        <v>37</v>
      </c>
      <c r="EH18" s="12">
        <f>VLOOKUP(A18,'Données projet'!$A$191:$I$211,9,0)</f>
        <v>2.4666666666666668</v>
      </c>
      <c r="EI18" s="12">
        <f t="array" ref="EI18">INDEX(EH:EH,MIN(IF(ISNUMBER(EH18:EH214),ROW(EH18:EH214),"")))</f>
        <v>2.4666666666666668</v>
      </c>
      <c r="EJ18" s="12">
        <f>IF('Données projet'!$A$192&gt;35,EJ17+EI18-ER17,IF(A18&lt;'Données projet'!$A$192,$EG$205^A18,IF(A18='Données projet'!$A$192,'Données projet'!$B$192,EJ17+EI18-ER17)))</f>
        <v>37</v>
      </c>
      <c r="EK18" s="17">
        <f>EJ18*VLOOKUP('Données projet'!$B$15,Paramètres!$A$1:$I$89,3,0)*VLOOKUP('Données projet'!$B$15,Paramètres!$A$1:$I$89,5,0)</f>
        <v>30.014400000000006</v>
      </c>
      <c r="EL18" s="13">
        <f t="shared" si="45"/>
        <v>9.309375705269078</v>
      </c>
      <c r="EM18" s="20">
        <f t="shared" si="19"/>
        <v>68.488909353343658</v>
      </c>
      <c r="EN18" s="59">
        <f t="shared" si="20"/>
        <v>343.48890935334367</v>
      </c>
      <c r="EO18" s="59">
        <f ca="1">AVERAGE(OFFSET($EN$3,0,0,'Données projet'!$E$15+1,1))-AVERAGE(OFFSET($H$3,0,0,'Données projet'!$E$15+1,1))</f>
        <v>304.26232113495314</v>
      </c>
      <c r="EP18" s="59">
        <f t="shared" si="46"/>
        <v>297.47246687305056</v>
      </c>
      <c r="EQ18" s="15">
        <f>IF(ISNA(VLOOKUP(A18,'Données projet'!$A$191:$I$211,3,0)),0,VLOOKUP(A18,'Données projet'!$A$191:$I$211,3,0))</f>
        <v>1</v>
      </c>
      <c r="ER18" s="15">
        <f>IF(ISNA(VLOOKUP(A18,'Données projet'!$A$191:$I$211,4,0)),0,VLOOKUP(A18,'Données projet'!$A$191:$I$211,4,0))</f>
        <v>15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6">
        <f t="shared" si="1"/>
        <v>256.66666666666669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4.0628205133333335</v>
      </c>
      <c r="N19" s="13">
        <f>IF('Données projet'!$A$36&gt;35,N18+M19-V18,IF(A19&lt;'Données projet'!$A$36,$K$205^A19,IF(A19='Données projet'!$A$36,'Données projet'!$B$36,N18+M19-V18)))</f>
        <v>12.957048230073568</v>
      </c>
      <c r="O19" s="13">
        <f>N19*VLOOKUP('Données projet'!$B$9,Paramètres!$A$1:$I$89,3,0)*VLOOKUP('Données projet'!$B$9,Paramètres!$A$1:$I$89,5,0)</f>
        <v>11.723537238570565</v>
      </c>
      <c r="P19" s="13">
        <f t="shared" si="33"/>
        <v>4.0566945001023926</v>
      </c>
      <c r="Q19" s="20">
        <f t="shared" si="2"/>
        <v>27.483903611522063</v>
      </c>
      <c r="R19" s="59">
        <f t="shared" si="0"/>
        <v>303.7061258337443</v>
      </c>
      <c r="S19" s="59">
        <f ca="1">AVERAGE(OFFSET($R$3,0,0,'Données projet'!$E$9+1,1))-AVERAGE(OFFSET($H$3,0,0,'Données projet'!$E$9+1,1))</f>
        <v>530.15029472203241</v>
      </c>
      <c r="T19" s="59">
        <f t="shared" si="34"/>
        <v>279.93992816625956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3.9732905966666667</v>
      </c>
      <c r="AI19" s="13">
        <f>IF('Données projet'!$A$62&gt;35,AI18+AH19-AQ18,IF(A19&lt;'Données projet'!$A$62,$AF$205^A19,IF(A19='Données projet'!$A$62,'Données projet'!$B$62,AI18+AH19-AQ18)))</f>
        <v>12.803975807285811</v>
      </c>
      <c r="AJ19" s="13">
        <f>AI19*VLOOKUP('Données projet'!$B$10,Paramètres!$A$1:$I$89,3,0)*VLOOKUP('Données projet'!$B$10,Paramètres!$A$1:$I$89,5,0)</f>
        <v>10.786069220057568</v>
      </c>
      <c r="AK19" s="13">
        <f t="shared" si="35"/>
        <v>3.768686318987549</v>
      </c>
      <c r="AL19" s="20">
        <f t="shared" si="4"/>
        <v>25.349532563836913</v>
      </c>
      <c r="AM19" s="59">
        <f t="shared" si="5"/>
        <v>301.57175478605916</v>
      </c>
      <c r="AN19" s="59">
        <f ca="1">AVERAGE(OFFSET($AM$3,0,0,'Données projet'!$E$10+1,1))-AVERAGE(OFFSET($H$3,0,0,'Données projet'!$E$10+1,1))</f>
        <v>427.33925047942938</v>
      </c>
      <c r="AO19" s="59">
        <f t="shared" si="36"/>
        <v>258.68277813905507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4.0628205133333335</v>
      </c>
      <c r="BD19" s="12">
        <f>IF('Données projet'!$A$88&gt;35,BD18+BC19-BL18,IF(A19&lt;'Données projet'!$A$88,$BA$205^A19,IF(A19='Données projet'!$A$88,'Données projet'!$B$88,BD18+BC19-BL18)))</f>
        <v>12.957048230073568</v>
      </c>
      <c r="BE19" s="13">
        <f>BD19*VLOOKUP('Données projet'!$B$11,Paramètres!$A$1:$I$89,3,0)*VLOOKUP('Données projet'!$B$11,Paramètres!$A$1:$I$89,5,0)</f>
        <v>13.138446905294597</v>
      </c>
      <c r="BF19" s="13">
        <f t="shared" si="37"/>
        <v>4.4863956419573663</v>
      </c>
      <c r="BG19" s="20">
        <f t="shared" si="7"/>
        <v>30.696600769797168</v>
      </c>
      <c r="BH19" s="59">
        <f t="shared" si="8"/>
        <v>306.91882299201939</v>
      </c>
      <c r="BI19" s="59">
        <f ca="1">AVERAGE(OFFSET($BH$3,0,0,'Données projet'!$E$11+1,1))-AVERAGE(OFFSET($H$3,0,0,'Données projet'!$E$11+1,1))</f>
        <v>588.81597636287211</v>
      </c>
      <c r="BJ19" s="59">
        <f t="shared" si="38"/>
        <v>308.54448803271003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13.8</v>
      </c>
      <c r="BY19" s="12">
        <f>IF('Données projet'!$A$114&gt;35,BY18+BX19-CG18,IF(A19&lt;'Données projet'!$A$114,$BV$205^A19,IF(A19='Données projet'!$A$114,'Données projet'!$B$114,BY18+BX19-CG18)))</f>
        <v>46.8</v>
      </c>
      <c r="BZ19" s="13">
        <f>BY19*VLOOKUP('Données projet'!$B$12,Paramètres!$A$1:$I$89,3,0)*VLOOKUP('Données projet'!$B$12,Paramètres!$A$1:$I$89,5,0)</f>
        <v>34.313760000000002</v>
      </c>
      <c r="CA19" s="13">
        <f t="shared" si="39"/>
        <v>10.478324962562111</v>
      </c>
      <c r="CB19" s="20">
        <f t="shared" si="10"/>
        <v>78.012881309795674</v>
      </c>
      <c r="CC19" s="59">
        <f t="shared" si="11"/>
        <v>354.23510353201789</v>
      </c>
      <c r="CD19" s="59">
        <f ca="1">AVERAGE(OFFSET($CC$3,0,0,'Données projet'!$E$12+1,1))-AVERAGE(OFFSET($H$3,0,0,'Données projet'!$E$12+1,1))</f>
        <v>328.55201074501201</v>
      </c>
      <c r="CE19" s="59">
        <f t="shared" si="40"/>
        <v>321.81422611044985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16</v>
      </c>
      <c r="CT19" s="12">
        <f>IF('Données projet'!$A$140&gt;35,CT18+CS19-DB18,IF(A19&lt;'Données projet'!$A$140,$CQ$205^A19,IF(A19='Données projet'!$A$140,'Données projet'!$B$140,CT18+CS19-DB18)))</f>
        <v>59</v>
      </c>
      <c r="CU19" s="17">
        <f>CT19*VLOOKUP('Données projet'!$B$13,Paramètres!$A$1:$I$89,3,0)*VLOOKUP('Données projet'!$B$13,Paramètres!$A$1:$I$89,5,0)</f>
        <v>46.940400000000004</v>
      </c>
      <c r="CV19" s="13">
        <f t="shared" si="41"/>
        <v>13.82072434588865</v>
      </c>
      <c r="CW19" s="20">
        <f t="shared" si="13"/>
        <v>105.82562490242275</v>
      </c>
      <c r="CX19" s="59">
        <f t="shared" si="14"/>
        <v>382.04784712464499</v>
      </c>
      <c r="CY19" s="59">
        <f ca="1">AVERAGE(OFFSET($CX$3,0,0,'Données projet'!$E$13+1,1))-AVERAGE(OFFSET($H$3,0,0,'Données projet'!$E$13+1,1))</f>
        <v>405.40026823646758</v>
      </c>
      <c r="CZ19" s="59">
        <f t="shared" si="42"/>
        <v>393.0787141050053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9.6</v>
      </c>
      <c r="DO19" s="12">
        <f>IF('Données projet'!$A$166&gt;35,DO18+DN19-DW18,IF(A19&lt;'Données projet'!$A$166,$DL$205^A19,IF(A19='Données projet'!$A$166,'Données projet'!$B$166,DO18+DN19-DW18)))</f>
        <v>46.6</v>
      </c>
      <c r="DP19" s="17">
        <f>DO19*VLOOKUP('Données projet'!$B$14,Paramètres!$A$1:$I$89,3,0)*VLOOKUP('Données projet'!$B$14,Paramètres!$A$1:$I$89,5,0)</f>
        <v>36.347999999999999</v>
      </c>
      <c r="DQ19" s="13">
        <f t="shared" si="43"/>
        <v>11.025356771848859</v>
      </c>
      <c r="DR19" s="20">
        <f t="shared" si="16"/>
        <v>82.508596377636763</v>
      </c>
      <c r="DS19" s="59">
        <f t="shared" si="17"/>
        <v>358.73081859985899</v>
      </c>
      <c r="DT19" s="59">
        <f ca="1">AVERAGE(OFFSET($DS$3,0,0,'Données projet'!$E$14+1,1))-AVERAGE(OFFSET($H$3,0,0,'Données projet'!$E$14+1,1))</f>
        <v>288.82868507674738</v>
      </c>
      <c r="DU19" s="59">
        <f t="shared" si="44"/>
        <v>283.48738729114024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11.6</v>
      </c>
      <c r="EJ19" s="12">
        <f>IF('Données projet'!$A$192&gt;35,EJ18+EI19-ER18,IF(A19&lt;'Données projet'!$A$192,$EG$205^A19,IF(A19='Données projet'!$A$192,'Données projet'!$B$192,EJ18+EI19-ER18)))</f>
        <v>33.6</v>
      </c>
      <c r="EK19" s="17">
        <f>EJ19*VLOOKUP('Données projet'!$B$15,Paramètres!$A$1:$I$89,3,0)*VLOOKUP('Données projet'!$B$15,Paramètres!$A$1:$I$89,5,0)</f>
        <v>27.256320000000002</v>
      </c>
      <c r="EL19" s="13">
        <f t="shared" si="45"/>
        <v>8.5493067504276556</v>
      </c>
      <c r="EM19" s="20">
        <f t="shared" si="19"/>
        <v>62.361466590328156</v>
      </c>
      <c r="EN19" s="59">
        <f t="shared" si="20"/>
        <v>338.58368881255041</v>
      </c>
      <c r="EO19" s="59">
        <f ca="1">AVERAGE(OFFSET($EN$3,0,0,'Données projet'!$E$15+1,1))-AVERAGE(OFFSET($H$3,0,0,'Données projet'!$E$15+1,1))</f>
        <v>304.26232113495314</v>
      </c>
      <c r="EP19" s="59">
        <f t="shared" si="46"/>
        <v>297.47246687305056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6">
        <f t="shared" si="1"/>
        <v>256.66666666666669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4.0628205133333335</v>
      </c>
      <c r="N20" s="13">
        <f>IF('Données projet'!$A$36&gt;35,N19+M20-V19,IF(A20&lt;'Données projet'!$A$36,$K$205^A20,IF(A20='Données projet'!$A$36,'Données projet'!$B$36,N19+M20-V19)))</f>
        <v>15.206795480291483</v>
      </c>
      <c r="O20" s="13">
        <f>N20*VLOOKUP('Données projet'!$B$9,Paramètres!$A$1:$I$89,3,0)*VLOOKUP('Données projet'!$B$9,Paramètres!$A$1:$I$89,5,0)</f>
        <v>13.759108550567733</v>
      </c>
      <c r="P20" s="13">
        <f t="shared" si="33"/>
        <v>4.6731578542694354</v>
      </c>
      <c r="Q20" s="20">
        <f t="shared" si="2"/>
        <v>32.10286398842473</v>
      </c>
      <c r="R20" s="59">
        <f t="shared" si="0"/>
        <v>309.54730843286916</v>
      </c>
      <c r="S20" s="59">
        <f ca="1">AVERAGE(OFFSET($R$3,0,0,'Données projet'!$E$9+1,1))-AVERAGE(OFFSET($H$3,0,0,'Données projet'!$E$9+1,1))</f>
        <v>530.15029472203241</v>
      </c>
      <c r="T20" s="59">
        <f t="shared" si="34"/>
        <v>279.93992816625956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3.9732905966666667</v>
      </c>
      <c r="AI20" s="13">
        <f>IF('Données projet'!$A$62&gt;35,AI19+AH20-AQ19,IF(A20&lt;'Données projet'!$A$62,$AF$205^A20,IF(A20='Données projet'!$A$62,'Données projet'!$B$62,AI19+AH20-AQ19)))</f>
        <v>15.015987486366305</v>
      </c>
      <c r="AJ20" s="13">
        <f>AI20*VLOOKUP('Données projet'!$B$10,Paramètres!$A$1:$I$89,3,0)*VLOOKUP('Données projet'!$B$10,Paramètres!$A$1:$I$89,5,0)</f>
        <v>12.649467858514974</v>
      </c>
      <c r="AK20" s="13">
        <f t="shared" si="35"/>
        <v>4.3385350479178424</v>
      </c>
      <c r="AL20" s="20">
        <f t="shared" si="4"/>
        <v>29.587438395370487</v>
      </c>
      <c r="AM20" s="59">
        <f t="shared" si="5"/>
        <v>307.03188283981495</v>
      </c>
      <c r="AN20" s="59">
        <f ca="1">AVERAGE(OFFSET($AM$3,0,0,'Données projet'!$E$10+1,1))-AVERAGE(OFFSET($H$3,0,0,'Données projet'!$E$10+1,1))</f>
        <v>427.33925047942938</v>
      </c>
      <c r="AO20" s="59">
        <f t="shared" si="36"/>
        <v>258.68277813905507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4.0628205133333335</v>
      </c>
      <c r="BD20" s="12">
        <f>IF('Données projet'!$A$88&gt;35,BD19+BC20-BL19,IF(A20&lt;'Données projet'!$A$88,$BA$205^A20,IF(A20='Données projet'!$A$88,'Données projet'!$B$88,BD19+BC20-BL19)))</f>
        <v>15.206795480291483</v>
      </c>
      <c r="BE20" s="13">
        <f>BD20*VLOOKUP('Données projet'!$B$11,Paramètres!$A$1:$I$89,3,0)*VLOOKUP('Données projet'!$B$11,Paramètres!$A$1:$I$89,5,0)</f>
        <v>15.419690617015563</v>
      </c>
      <c r="BF20" s="13">
        <f t="shared" si="37"/>
        <v>5.1681572351686986</v>
      </c>
      <c r="BG20" s="20">
        <f t="shared" si="7"/>
        <v>35.857168342554253</v>
      </c>
      <c r="BH20" s="59">
        <f t="shared" si="8"/>
        <v>313.3016127869987</v>
      </c>
      <c r="BI20" s="59">
        <f ca="1">AVERAGE(OFFSET($BH$3,0,0,'Données projet'!$E$11+1,1))-AVERAGE(OFFSET($H$3,0,0,'Données projet'!$E$11+1,1))</f>
        <v>588.81597636287211</v>
      </c>
      <c r="BJ20" s="59">
        <f t="shared" si="38"/>
        <v>308.54448803271003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13.8</v>
      </c>
      <c r="BY20" s="12">
        <f>IF('Données projet'!$A$114&gt;35,BY19+BX20-CG19,IF(A20&lt;'Données projet'!$A$114,$BV$205^A20,IF(A20='Données projet'!$A$114,'Données projet'!$B$114,BY19+BX20-CG19)))</f>
        <v>60.599999999999994</v>
      </c>
      <c r="BZ20" s="13">
        <f>BY20*VLOOKUP('Données projet'!$B$12,Paramètres!$A$1:$I$89,3,0)*VLOOKUP('Données projet'!$B$12,Paramètres!$A$1:$I$89,5,0)</f>
        <v>44.431919999999998</v>
      </c>
      <c r="CA20" s="13">
        <f t="shared" si="39"/>
        <v>13.166048117528</v>
      </c>
      <c r="CB20" s="20">
        <f t="shared" si="10"/>
        <v>100.31646113802792</v>
      </c>
      <c r="CC20" s="59">
        <f t="shared" si="11"/>
        <v>377.76090558247239</v>
      </c>
      <c r="CD20" s="59">
        <f ca="1">AVERAGE(OFFSET($CC$3,0,0,'Données projet'!$E$12+1,1))-AVERAGE(OFFSET($H$3,0,0,'Données projet'!$E$12+1,1))</f>
        <v>328.55201074501201</v>
      </c>
      <c r="CE20" s="59">
        <f t="shared" si="40"/>
        <v>321.81422611044985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16</v>
      </c>
      <c r="CT20" s="12">
        <f>IF('Données projet'!$A$140&gt;35,CT19+CS20-DB19,IF(A20&lt;'Données projet'!$A$140,$CQ$205^A20,IF(A20='Données projet'!$A$140,'Données projet'!$B$140,CT19+CS20-DB19)))</f>
        <v>75</v>
      </c>
      <c r="CU20" s="17">
        <f>CT20*VLOOKUP('Données projet'!$B$13,Paramètres!$A$1:$I$89,3,0)*VLOOKUP('Données projet'!$B$13,Paramètres!$A$1:$I$89,5,0)</f>
        <v>59.67</v>
      </c>
      <c r="CV20" s="13">
        <f t="shared" si="41"/>
        <v>17.084807896591332</v>
      </c>
      <c r="CW20" s="20">
        <f t="shared" si="13"/>
        <v>133.68129041989656</v>
      </c>
      <c r="CX20" s="59">
        <f t="shared" si="14"/>
        <v>411.12573486434098</v>
      </c>
      <c r="CY20" s="59">
        <f ca="1">AVERAGE(OFFSET($CX$3,0,0,'Données projet'!$E$13+1,1))-AVERAGE(OFFSET($H$3,0,0,'Données projet'!$E$13+1,1))</f>
        <v>405.40026823646758</v>
      </c>
      <c r="CZ20" s="59">
        <f t="shared" si="42"/>
        <v>393.0787141050053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9.6</v>
      </c>
      <c r="DO20" s="12">
        <f>IF('Données projet'!$A$166&gt;35,DO19+DN20-DW19,IF(A20&lt;'Données projet'!$A$166,$DL$205^A20,IF(A20='Données projet'!$A$166,'Données projet'!$B$166,DO19+DN20-DW19)))</f>
        <v>56.2</v>
      </c>
      <c r="DP20" s="17">
        <f>DO20*VLOOKUP('Données projet'!$B$14,Paramètres!$A$1:$I$89,3,0)*VLOOKUP('Données projet'!$B$14,Paramètres!$A$1:$I$89,5,0)</f>
        <v>43.836000000000006</v>
      </c>
      <c r="DQ20" s="13">
        <f t="shared" si="43"/>
        <v>13.009897179721728</v>
      </c>
      <c r="DR20" s="20">
        <f t="shared" si="16"/>
        <v>99.006604254682017</v>
      </c>
      <c r="DS20" s="59">
        <f t="shared" si="17"/>
        <v>376.45104869912649</v>
      </c>
      <c r="DT20" s="59">
        <f ca="1">AVERAGE(OFFSET($DS$3,0,0,'Données projet'!$E$14+1,1))-AVERAGE(OFFSET($H$3,0,0,'Données projet'!$E$14+1,1))</f>
        <v>288.82868507674738</v>
      </c>
      <c r="DU20" s="59">
        <f t="shared" si="44"/>
        <v>283.48738729114024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11.6</v>
      </c>
      <c r="EJ20" s="12">
        <f>IF('Données projet'!$A$192&gt;35,EJ19+EI20-ER19,IF(A20&lt;'Données projet'!$A$192,$EG$205^A20,IF(A20='Données projet'!$A$192,'Données projet'!$B$192,EJ19+EI20-ER19)))</f>
        <v>45.2</v>
      </c>
      <c r="EK20" s="17">
        <f>EJ20*VLOOKUP('Données projet'!$B$15,Paramètres!$A$1:$I$89,3,0)*VLOOKUP('Données projet'!$B$15,Paramètres!$A$1:$I$89,5,0)</f>
        <v>36.666240000000002</v>
      </c>
      <c r="EL20" s="13">
        <f t="shared" si="45"/>
        <v>11.110608259650514</v>
      </c>
      <c r="EM20" s="20">
        <f t="shared" si="19"/>
        <v>83.211344052224646</v>
      </c>
      <c r="EN20" s="59">
        <f t="shared" si="20"/>
        <v>360.65578849666912</v>
      </c>
      <c r="EO20" s="59">
        <f ca="1">AVERAGE(OFFSET($EN$3,0,0,'Données projet'!$E$15+1,1))-AVERAGE(OFFSET($H$3,0,0,'Données projet'!$E$15+1,1))</f>
        <v>304.26232113495314</v>
      </c>
      <c r="EP20" s="59">
        <f t="shared" si="46"/>
        <v>297.47246687305056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6">
        <f t="shared" si="1"/>
        <v>256.66666666666669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4.0628205133333335</v>
      </c>
      <c r="N21" s="13">
        <f>IF('Données projet'!$A$36&gt;35,N20+M21-V20,IF(A21&lt;'Données projet'!$A$36,$K$205^A21,IF(A21='Données projet'!$A$36,'Données projet'!$B$36,N20+M21-V20)))</f>
        <v>17.847168944133852</v>
      </c>
      <c r="O21" s="13">
        <f>N21*VLOOKUP('Données projet'!$B$9,Paramètres!$A$1:$I$89,3,0)*VLOOKUP('Données projet'!$B$9,Paramètres!$A$1:$I$89,5,0)</f>
        <v>16.148118460652309</v>
      </c>
      <c r="P21" s="13">
        <f t="shared" si="33"/>
        <v>5.3833002042349793</v>
      </c>
      <c r="Q21" s="20">
        <f t="shared" si="2"/>
        <v>37.500554174678697</v>
      </c>
      <c r="R21" s="59">
        <f t="shared" si="0"/>
        <v>316.1672208413454</v>
      </c>
      <c r="S21" s="59">
        <f ca="1">AVERAGE(OFFSET($R$3,0,0,'Données projet'!$E$9+1,1))-AVERAGE(OFFSET($H$3,0,0,'Données projet'!$E$9+1,1))</f>
        <v>530.15029472203241</v>
      </c>
      <c r="T21" s="59">
        <f t="shared" si="34"/>
        <v>279.93992816625956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3.9732905966666667</v>
      </c>
      <c r="AI21" s="13">
        <f>IF('Données projet'!$A$62&gt;35,AI20+AH21-AQ20,IF(A21&lt;'Données projet'!$A$62,$AF$205^A21,IF(A21='Données projet'!$A$62,'Données projet'!$B$62,AI20+AH21-AQ20)))</f>
        <v>17.610145753509254</v>
      </c>
      <c r="AJ21" s="13">
        <f>AI21*VLOOKUP('Données projet'!$B$10,Paramètres!$A$1:$I$89,3,0)*VLOOKUP('Données projet'!$B$10,Paramètres!$A$1:$I$89,5,0)</f>
        <v>14.834786782756197</v>
      </c>
      <c r="AK21" s="13">
        <f t="shared" si="35"/>
        <v>4.9945484364610646</v>
      </c>
      <c r="AL21" s="20">
        <f t="shared" si="4"/>
        <v>34.53609217347006</v>
      </c>
      <c r="AM21" s="59">
        <f t="shared" si="5"/>
        <v>313.20275884013677</v>
      </c>
      <c r="AN21" s="59">
        <f ca="1">AVERAGE(OFFSET($AM$3,0,0,'Données projet'!$E$10+1,1))-AVERAGE(OFFSET($H$3,0,0,'Données projet'!$E$10+1,1))</f>
        <v>427.33925047942938</v>
      </c>
      <c r="AO21" s="59">
        <f t="shared" si="36"/>
        <v>258.68277813905507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4.0628205133333335</v>
      </c>
      <c r="BD21" s="12">
        <f>IF('Données projet'!$A$88&gt;35,BD20+BC21-BL20,IF(A21&lt;'Données projet'!$A$88,$BA$205^A21,IF(A21='Données projet'!$A$88,'Données projet'!$B$88,BD20+BC21-BL20)))</f>
        <v>17.847168944133852</v>
      </c>
      <c r="BE21" s="13">
        <f>BD21*VLOOKUP('Données projet'!$B$11,Paramètres!$A$1:$I$89,3,0)*VLOOKUP('Données projet'!$B$11,Paramètres!$A$1:$I$89,5,0)</f>
        <v>18.097029309351726</v>
      </c>
      <c r="BF21" s="13">
        <f t="shared" si="37"/>
        <v>5.953520674287506</v>
      </c>
      <c r="BG21" s="20">
        <f t="shared" si="7"/>
        <v>41.888041221504999</v>
      </c>
      <c r="BH21" s="59">
        <f t="shared" si="8"/>
        <v>320.55470788817166</v>
      </c>
      <c r="BI21" s="59">
        <f ca="1">AVERAGE(OFFSET($BH$3,0,0,'Données projet'!$E$11+1,1))-AVERAGE(OFFSET($H$3,0,0,'Données projet'!$E$11+1,1))</f>
        <v>588.81597636287211</v>
      </c>
      <c r="BJ21" s="59">
        <f t="shared" si="38"/>
        <v>308.54448803271003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13.8</v>
      </c>
      <c r="BY21" s="12">
        <f>IF('Données projet'!$A$114&gt;35,BY20+BX21-CG20,IF(A21&lt;'Données projet'!$A$114,$BV$205^A21,IF(A21='Données projet'!$A$114,'Données projet'!$B$114,BY20+BX21-CG20)))</f>
        <v>74.399999999999991</v>
      </c>
      <c r="BZ21" s="13">
        <f>BY21*VLOOKUP('Données projet'!$B$12,Paramètres!$A$1:$I$89,3,0)*VLOOKUP('Données projet'!$B$12,Paramètres!$A$1:$I$89,5,0)</f>
        <v>54.550079999999994</v>
      </c>
      <c r="CA21" s="13">
        <f t="shared" si="39"/>
        <v>15.782815260920117</v>
      </c>
      <c r="CB21" s="20">
        <f t="shared" si="10"/>
        <v>122.49645924610253</v>
      </c>
      <c r="CC21" s="59">
        <f t="shared" si="11"/>
        <v>401.1631259127692</v>
      </c>
      <c r="CD21" s="59">
        <f ca="1">AVERAGE(OFFSET($CC$3,0,0,'Données projet'!$E$12+1,1))-AVERAGE(OFFSET($H$3,0,0,'Données projet'!$E$12+1,1))</f>
        <v>328.55201074501201</v>
      </c>
      <c r="CE21" s="59">
        <f t="shared" si="40"/>
        <v>321.81422611044985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16</v>
      </c>
      <c r="CT21" s="12">
        <f>IF('Données projet'!$A$140&gt;35,CT20+CS21-DB20,IF(A21&lt;'Données projet'!$A$140,$CQ$205^A21,IF(A21='Données projet'!$A$140,'Données projet'!$B$140,CT20+CS21-DB20)))</f>
        <v>91</v>
      </c>
      <c r="CU21" s="17">
        <f>CT21*VLOOKUP('Données projet'!$B$13,Paramètres!$A$1:$I$89,3,0)*VLOOKUP('Données projet'!$B$13,Paramètres!$A$1:$I$89,5,0)</f>
        <v>72.399600000000007</v>
      </c>
      <c r="CV21" s="13">
        <f t="shared" si="41"/>
        <v>20.268188832715463</v>
      </c>
      <c r="CW21" s="20">
        <f t="shared" si="13"/>
        <v>161.39639888364613</v>
      </c>
      <c r="CX21" s="59">
        <f t="shared" si="14"/>
        <v>440.06306555031279</v>
      </c>
      <c r="CY21" s="59">
        <f ca="1">AVERAGE(OFFSET($CX$3,0,0,'Données projet'!$E$13+1,1))-AVERAGE(OFFSET($H$3,0,0,'Données projet'!$E$13+1,1))</f>
        <v>405.40026823646758</v>
      </c>
      <c r="CZ21" s="59">
        <f t="shared" si="42"/>
        <v>393.0787141050053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9.6</v>
      </c>
      <c r="DO21" s="12">
        <f>IF('Données projet'!$A$166&gt;35,DO20+DN21-DW20,IF(A21&lt;'Données projet'!$A$166,$DL$205^A21,IF(A21='Données projet'!$A$166,'Données projet'!$B$166,DO20+DN21-DW20)))</f>
        <v>65.8</v>
      </c>
      <c r="DP21" s="17">
        <f>DO21*VLOOKUP('Données projet'!$B$14,Paramètres!$A$1:$I$89,3,0)*VLOOKUP('Données projet'!$B$14,Paramètres!$A$1:$I$89,5,0)</f>
        <v>51.323999999999998</v>
      </c>
      <c r="DQ21" s="13">
        <f t="shared" si="43"/>
        <v>14.95516659950003</v>
      </c>
      <c r="DR21" s="20">
        <f t="shared" si="16"/>
        <v>115.43621516079588</v>
      </c>
      <c r="DS21" s="59">
        <f t="shared" si="17"/>
        <v>394.10288182746257</v>
      </c>
      <c r="DT21" s="59">
        <f ca="1">AVERAGE(OFFSET($DS$3,0,0,'Données projet'!$E$14+1,1))-AVERAGE(OFFSET($H$3,0,0,'Données projet'!$E$14+1,1))</f>
        <v>288.82868507674738</v>
      </c>
      <c r="DU21" s="59">
        <f t="shared" si="44"/>
        <v>283.48738729114024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11.6</v>
      </c>
      <c r="EJ21" s="12">
        <f>IF('Données projet'!$A$192&gt;35,EJ20+EI21-ER20,IF(A21&lt;'Données projet'!$A$192,$EG$205^A21,IF(A21='Données projet'!$A$192,'Données projet'!$B$192,EJ20+EI21-ER20)))</f>
        <v>56.800000000000004</v>
      </c>
      <c r="EK21" s="17">
        <f>EJ21*VLOOKUP('Données projet'!$B$15,Paramètres!$A$1:$I$89,3,0)*VLOOKUP('Données projet'!$B$15,Paramètres!$A$1:$I$89,5,0)</f>
        <v>46.076160000000009</v>
      </c>
      <c r="EL21" s="13">
        <f t="shared" si="45"/>
        <v>13.595641486972058</v>
      </c>
      <c r="EM21" s="20">
        <f t="shared" si="19"/>
        <v>103.92838758980967</v>
      </c>
      <c r="EN21" s="59">
        <f t="shared" si="20"/>
        <v>382.59505425647637</v>
      </c>
      <c r="EO21" s="59">
        <f ca="1">AVERAGE(OFFSET($EN$3,0,0,'Données projet'!$E$15+1,1))-AVERAGE(OFFSET($H$3,0,0,'Données projet'!$E$15+1,1))</f>
        <v>304.26232113495314</v>
      </c>
      <c r="EP21" s="59">
        <f t="shared" si="46"/>
        <v>297.47246687305056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6">
        <f t="shared" si="1"/>
        <v>256.66666666666669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4.0628205133333335</v>
      </c>
      <c r="N22" s="13">
        <f>IF('Données projet'!$A$36&gt;35,N21+M22-V21,IF(A22&lt;'Données projet'!$A$36,$K$205^A22,IF(A22='Données projet'!$A$36,'Données projet'!$B$36,N21+M22-V21)))</f>
        <v>20.945993502264844</v>
      </c>
      <c r="O22" s="13">
        <f>N22*VLOOKUP('Données projet'!$B$9,Paramètres!$A$1:$I$89,3,0)*VLOOKUP('Données projet'!$B$9,Paramètres!$A$1:$I$89,5,0)</f>
        <v>18.951934920849229</v>
      </c>
      <c r="P22" s="13">
        <f t="shared" si="33"/>
        <v>6.2013571962778977</v>
      </c>
      <c r="Q22" s="20">
        <f t="shared" si="2"/>
        <v>43.808650437329739</v>
      </c>
      <c r="R22" s="59">
        <f t="shared" si="0"/>
        <v>323.69753932621859</v>
      </c>
      <c r="S22" s="59">
        <f ca="1">AVERAGE(OFFSET($R$3,0,0,'Données projet'!$E$9+1,1))-AVERAGE(OFFSET($H$3,0,0,'Données projet'!$E$9+1,1))</f>
        <v>530.15029472203241</v>
      </c>
      <c r="T22" s="59">
        <f t="shared" si="34"/>
        <v>279.93992816625956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3.9732905966666667</v>
      </c>
      <c r="AI22" s="13">
        <f>IF('Données projet'!$A$62&gt;35,AI21+AH22-AQ21,IF(A22&lt;'Données projet'!$A$62,$AF$205^A22,IF(A22='Données projet'!$A$62,'Données projet'!$B$62,AI21+AH22-AQ21)))</f>
        <v>20.652470158316895</v>
      </c>
      <c r="AJ22" s="13">
        <f>AI22*VLOOKUP('Données projet'!$B$10,Paramètres!$A$1:$I$89,3,0)*VLOOKUP('Données projet'!$B$10,Paramètres!$A$1:$I$89,5,0)</f>
        <v>17.397640861366156</v>
      </c>
      <c r="AK22" s="13">
        <f t="shared" si="35"/>
        <v>5.7497551151805428</v>
      </c>
      <c r="AL22" s="20">
        <f t="shared" si="4"/>
        <v>40.315047992485496</v>
      </c>
      <c r="AM22" s="59">
        <f t="shared" si="5"/>
        <v>320.20393688137437</v>
      </c>
      <c r="AN22" s="59">
        <f ca="1">AVERAGE(OFFSET($AM$3,0,0,'Données projet'!$E$10+1,1))-AVERAGE(OFFSET($H$3,0,0,'Données projet'!$E$10+1,1))</f>
        <v>427.33925047942938</v>
      </c>
      <c r="AO22" s="59">
        <f t="shared" si="36"/>
        <v>258.68277813905507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4.0628205133333335</v>
      </c>
      <c r="BD22" s="12">
        <f>IF('Données projet'!$A$88&gt;35,BD21+BC22-BL21,IF(A22&lt;'Données projet'!$A$88,$BA$205^A22,IF(A22='Données projet'!$A$88,'Données projet'!$B$88,BD21+BC22-BL21)))</f>
        <v>20.945993502264844</v>
      </c>
      <c r="BE22" s="13">
        <f>BD22*VLOOKUP('Données projet'!$B$11,Paramètres!$A$1:$I$89,3,0)*VLOOKUP('Données projet'!$B$11,Paramètres!$A$1:$I$89,5,0)</f>
        <v>21.239237411296553</v>
      </c>
      <c r="BF22" s="13">
        <f t="shared" si="37"/>
        <v>6.8582295016052841</v>
      </c>
      <c r="BG22" s="20">
        <f t="shared" si="7"/>
        <v>48.936421539970695</v>
      </c>
      <c r="BH22" s="59">
        <f t="shared" si="8"/>
        <v>328.82531042885955</v>
      </c>
      <c r="BI22" s="59">
        <f ca="1">AVERAGE(OFFSET($BH$3,0,0,'Données projet'!$E$11+1,1))-AVERAGE(OFFSET($H$3,0,0,'Données projet'!$E$11+1,1))</f>
        <v>588.81597636287211</v>
      </c>
      <c r="BJ22" s="59">
        <f t="shared" si="38"/>
        <v>308.54448803271003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13.8</v>
      </c>
      <c r="BY22" s="12">
        <f>IF('Données projet'!$A$114&gt;35,BY21+BX22-CG21,IF(A22&lt;'Données projet'!$A$114,$BV$205^A22,IF(A22='Données projet'!$A$114,'Données projet'!$B$114,BY21+BX22-CG21)))</f>
        <v>88.199999999999989</v>
      </c>
      <c r="BZ22" s="13">
        <f>BY22*VLOOKUP('Données projet'!$B$12,Paramètres!$A$1:$I$89,3,0)*VLOOKUP('Données projet'!$B$12,Paramètres!$A$1:$I$89,5,0)</f>
        <v>64.668239999999997</v>
      </c>
      <c r="CA22" s="13">
        <f t="shared" si="39"/>
        <v>18.34335069187722</v>
      </c>
      <c r="CB22" s="20">
        <f t="shared" si="10"/>
        <v>144.57852045501949</v>
      </c>
      <c r="CC22" s="59">
        <f t="shared" si="11"/>
        <v>424.46740934390834</v>
      </c>
      <c r="CD22" s="59">
        <f ca="1">AVERAGE(OFFSET($CC$3,0,0,'Données projet'!$E$12+1,1))-AVERAGE(OFFSET($H$3,0,0,'Données projet'!$E$12+1,1))</f>
        <v>328.55201074501201</v>
      </c>
      <c r="CE22" s="59">
        <f t="shared" si="40"/>
        <v>321.81422611044985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16</v>
      </c>
      <c r="CT22" s="12">
        <f>IF('Données projet'!$A$140&gt;35,CT21+CS22-DB21,IF(A22&lt;'Données projet'!$A$140,$CQ$205^A22,IF(A22='Données projet'!$A$140,'Données projet'!$B$140,CT21+CS22-DB21)))</f>
        <v>107</v>
      </c>
      <c r="CU22" s="17">
        <f>CT22*VLOOKUP('Données projet'!$B$13,Paramètres!$A$1:$I$89,3,0)*VLOOKUP('Données projet'!$B$13,Paramètres!$A$1:$I$89,5,0)</f>
        <v>85.129199999999997</v>
      </c>
      <c r="CV22" s="13">
        <f t="shared" si="41"/>
        <v>23.386728480923388</v>
      </c>
      <c r="CW22" s="20">
        <f t="shared" si="13"/>
        <v>188.99857543760822</v>
      </c>
      <c r="CX22" s="59">
        <f t="shared" si="14"/>
        <v>468.88746432649708</v>
      </c>
      <c r="CY22" s="59">
        <f ca="1">AVERAGE(OFFSET($CX$3,0,0,'Données projet'!$E$13+1,1))-AVERAGE(OFFSET($H$3,0,0,'Données projet'!$E$13+1,1))</f>
        <v>405.40026823646758</v>
      </c>
      <c r="CZ22" s="59">
        <f t="shared" si="42"/>
        <v>393.0787141050053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9.6</v>
      </c>
      <c r="DO22" s="12">
        <f>IF('Données projet'!$A$166&gt;35,DO21+DN22-DW21,IF(A22&lt;'Données projet'!$A$166,$DL$205^A22,IF(A22='Données projet'!$A$166,'Données projet'!$B$166,DO21+DN22-DW21)))</f>
        <v>75.399999999999991</v>
      </c>
      <c r="DP22" s="17">
        <f>DO22*VLOOKUP('Données projet'!$B$14,Paramètres!$A$1:$I$89,3,0)*VLOOKUP('Données projet'!$B$14,Paramètres!$A$1:$I$89,5,0)</f>
        <v>58.811999999999998</v>
      </c>
      <c r="DQ22" s="13">
        <f t="shared" si="43"/>
        <v>16.86755663452599</v>
      </c>
      <c r="DR22" s="20">
        <f t="shared" si="16"/>
        <v>131.8085611384661</v>
      </c>
      <c r="DS22" s="59">
        <f t="shared" si="17"/>
        <v>411.69745002735499</v>
      </c>
      <c r="DT22" s="59">
        <f ca="1">AVERAGE(OFFSET($DS$3,0,0,'Données projet'!$E$14+1,1))-AVERAGE(OFFSET($H$3,0,0,'Données projet'!$E$14+1,1))</f>
        <v>288.82868507674738</v>
      </c>
      <c r="DU22" s="59">
        <f t="shared" si="44"/>
        <v>283.48738729114024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11.6</v>
      </c>
      <c r="EJ22" s="12">
        <f>IF('Données projet'!$A$192&gt;35,EJ21+EI22-ER21,IF(A22&lt;'Données projet'!$A$192,$EG$205^A22,IF(A22='Données projet'!$A$192,'Données projet'!$B$192,EJ21+EI22-ER21)))</f>
        <v>68.400000000000006</v>
      </c>
      <c r="EK22" s="17">
        <f>EJ22*VLOOKUP('Données projet'!$B$15,Paramètres!$A$1:$I$89,3,0)*VLOOKUP('Données projet'!$B$15,Paramètres!$A$1:$I$89,5,0)</f>
        <v>55.486080000000008</v>
      </c>
      <c r="EL22" s="13">
        <f t="shared" si="45"/>
        <v>16.021865657934267</v>
      </c>
      <c r="EM22" s="20">
        <f t="shared" si="19"/>
        <v>124.54300535423552</v>
      </c>
      <c r="EN22" s="59">
        <f t="shared" si="20"/>
        <v>404.43189424312436</v>
      </c>
      <c r="EO22" s="59">
        <f ca="1">AVERAGE(OFFSET($EN$3,0,0,'Données projet'!$E$15+1,1))-AVERAGE(OFFSET($H$3,0,0,'Données projet'!$E$15+1,1))</f>
        <v>304.26232113495314</v>
      </c>
      <c r="EP22" s="59">
        <f t="shared" si="46"/>
        <v>297.47246687305056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6">
        <f t="shared" si="1"/>
        <v>256.66666666666669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4.0628205133333335</v>
      </c>
      <c r="N23" s="13">
        <f>IF('Données projet'!$A$36&gt;35,N22+M23-V22,IF(A23&lt;'Données projet'!$A$36,$K$205^A23,IF(A23='Données projet'!$A$36,'Données projet'!$B$36,N22+M23-V22)))</f>
        <v>24.582870547719438</v>
      </c>
      <c r="O23" s="13">
        <f>N23*VLOOKUP('Données projet'!$B$9,Paramètres!$A$1:$I$89,3,0)*VLOOKUP('Données projet'!$B$9,Paramètres!$A$1:$I$89,5,0)</f>
        <v>22.242581271576544</v>
      </c>
      <c r="P23" s="13">
        <f t="shared" si="33"/>
        <v>7.1437277537623007</v>
      </c>
      <c r="Q23" s="20">
        <f t="shared" si="2"/>
        <v>51.181154885798492</v>
      </c>
      <c r="R23" s="59">
        <f t="shared" si="0"/>
        <v>332.29226599690963</v>
      </c>
      <c r="S23" s="59">
        <f ca="1">AVERAGE(OFFSET($R$3,0,0,'Données projet'!$E$9+1,1))-AVERAGE(OFFSET($H$3,0,0,'Données projet'!$E$9+1,1))</f>
        <v>530.15029472203241</v>
      </c>
      <c r="T23" s="59">
        <f t="shared" si="34"/>
        <v>279.93992816625956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3.9732905966666667</v>
      </c>
      <c r="AI23" s="13">
        <f>IF('Données projet'!$A$62&gt;35,AI22+AH23-AQ22,IF(A23&lt;'Données projet'!$A$62,$AF$205^A23,IF(A23='Données projet'!$A$62,'Données projet'!$B$62,AI22+AH23-AQ22)))</f>
        <v>24.220385771376957</v>
      </c>
      <c r="AJ23" s="13">
        <f>AI23*VLOOKUP('Données projet'!$B$10,Paramètres!$A$1:$I$89,3,0)*VLOOKUP('Données projet'!$B$10,Paramètres!$A$1:$I$89,5,0)</f>
        <v>20.403252973807952</v>
      </c>
      <c r="AK23" s="13">
        <f t="shared" si="35"/>
        <v>6.6191537243293954</v>
      </c>
      <c r="AL23" s="20">
        <f t="shared" si="4"/>
        <v>47.064024999255871</v>
      </c>
      <c r="AM23" s="59">
        <f t="shared" si="5"/>
        <v>328.17513611036702</v>
      </c>
      <c r="AN23" s="59">
        <f ca="1">AVERAGE(OFFSET($AM$3,0,0,'Données projet'!$E$10+1,1))-AVERAGE(OFFSET($H$3,0,0,'Données projet'!$E$10+1,1))</f>
        <v>427.33925047942938</v>
      </c>
      <c r="AO23" s="59">
        <f t="shared" si="36"/>
        <v>258.68277813905507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4.0628205133333335</v>
      </c>
      <c r="BD23" s="12">
        <f>IF('Données projet'!$A$88&gt;35,BD22+BC23-BL22,IF(A23&lt;'Données projet'!$A$88,$BA$205^A23,IF(A23='Données projet'!$A$88,'Données projet'!$B$88,BD22+BC23-BL22)))</f>
        <v>24.582870547719438</v>
      </c>
      <c r="BE23" s="13">
        <f>BD23*VLOOKUP('Données projet'!$B$11,Paramètres!$A$1:$I$89,3,0)*VLOOKUP('Données projet'!$B$11,Paramètres!$A$1:$I$89,5,0)</f>
        <v>24.927030735387511</v>
      </c>
      <c r="BF23" s="13">
        <f t="shared" si="37"/>
        <v>7.9004196793719998</v>
      </c>
      <c r="BG23" s="20">
        <f t="shared" si="7"/>
        <v>57.174476139039477</v>
      </c>
      <c r="BH23" s="59">
        <f t="shared" si="8"/>
        <v>338.28558725015063</v>
      </c>
      <c r="BI23" s="59">
        <f ca="1">AVERAGE(OFFSET($BH$3,0,0,'Données projet'!$E$11+1,1))-AVERAGE(OFFSET($H$3,0,0,'Données projet'!$E$11+1,1))</f>
        <v>588.81597636287211</v>
      </c>
      <c r="BJ23" s="59">
        <f t="shared" si="38"/>
        <v>308.54448803271003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102</v>
      </c>
      <c r="BW23" s="12">
        <f>VLOOKUP(A23,'Données projet'!$A$113:$I$133,9,0)</f>
        <v>13.8</v>
      </c>
      <c r="BX23" s="12">
        <f t="array" ref="BX23">INDEX(BW:BW,MIN(IF(ISNUMBER(BW23:BW219),ROW(BW23:BW219),"")))</f>
        <v>13.8</v>
      </c>
      <c r="BY23" s="12">
        <f>IF('Données projet'!$A$114&gt;35,BY22+BX23-CG22,IF(A23&lt;'Données projet'!$A$114,$BV$205^A23,IF(A23='Données projet'!$A$114,'Données projet'!$B$114,BY22+BX23-CG22)))</f>
        <v>101.99999999999999</v>
      </c>
      <c r="BZ23" s="13">
        <f>BY23*VLOOKUP('Données projet'!$B$12,Paramètres!$A$1:$I$89,3,0)*VLOOKUP('Données projet'!$B$12,Paramètres!$A$1:$I$89,5,0)</f>
        <v>74.786399999999986</v>
      </c>
      <c r="CA23" s="13">
        <f t="shared" si="39"/>
        <v>20.857475351088951</v>
      </c>
      <c r="CB23" s="20">
        <f t="shared" si="10"/>
        <v>166.57974956981323</v>
      </c>
      <c r="CC23" s="59">
        <f t="shared" si="11"/>
        <v>447.6908606809244</v>
      </c>
      <c r="CD23" s="59">
        <f ca="1">AVERAGE(OFFSET($CC$3,0,0,'Données projet'!$E$12+1,1))-AVERAGE(OFFSET($H$3,0,0,'Données projet'!$E$12+1,1))</f>
        <v>328.55201074501201</v>
      </c>
      <c r="CE23" s="59">
        <f t="shared" si="40"/>
        <v>321.81422611044985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35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123</v>
      </c>
      <c r="CR23" s="12">
        <f>VLOOKUP(A23,'Données projet'!$A$139:$I$159,9,0)</f>
        <v>16</v>
      </c>
      <c r="CS23" s="12">
        <f t="array" ref="CS23">INDEX(CR:CR,MIN(IF(ISNUMBER(CR23:CR219),ROW(CR23:CR219),"")))</f>
        <v>16</v>
      </c>
      <c r="CT23" s="12">
        <f>IF('Données projet'!$A$140&gt;35,CT22+CS23-DB22,IF(A23&lt;'Données projet'!$A$140,$CQ$205^A23,IF(A23='Données projet'!$A$140,'Données projet'!$B$140,CT22+CS23-DB22)))</f>
        <v>123</v>
      </c>
      <c r="CU23" s="17">
        <f>CT23*VLOOKUP('Données projet'!$B$13,Paramètres!$A$1:$I$89,3,0)*VLOOKUP('Données projet'!$B$13,Paramètres!$A$1:$I$89,5,0)</f>
        <v>97.858800000000016</v>
      </c>
      <c r="CV23" s="13">
        <f t="shared" si="41"/>
        <v>26.45124536158788</v>
      </c>
      <c r="CW23" s="20">
        <f t="shared" si="13"/>
        <v>216.50666233809889</v>
      </c>
      <c r="CX23" s="59">
        <f t="shared" si="14"/>
        <v>497.61777344921006</v>
      </c>
      <c r="CY23" s="59">
        <f ca="1">AVERAGE(OFFSET($CX$3,0,0,'Données projet'!$E$13+1,1))-AVERAGE(OFFSET($H$3,0,0,'Données projet'!$E$13+1,1))</f>
        <v>405.40026823646758</v>
      </c>
      <c r="CZ23" s="59">
        <f t="shared" si="42"/>
        <v>393.0787141050053</v>
      </c>
      <c r="DA23" s="15">
        <f>IF(ISNA(VLOOKUP(A23,'Données projet'!$A$139:$I$159,3,0)),0,VLOOKUP(A23,'Données projet'!$A$139:$I$159,3,0))</f>
        <v>3</v>
      </c>
      <c r="DB23" s="15">
        <f>IF(ISNA(VLOOKUP(A23,'Données projet'!$A$139:$I$159,4,0)),0,VLOOKUP(A23,'Données projet'!$A$139:$I$159,4,0))</f>
        <v>42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85</v>
      </c>
      <c r="DM23" s="12">
        <f>VLOOKUP(A23,'Données projet'!$A$165:$I$185,9,0)</f>
        <v>9.6</v>
      </c>
      <c r="DN23" s="12">
        <f t="array" ref="DN23">INDEX(DM:DM,MIN(IF(ISNUMBER(DM23:DM219),ROW(DM23:DM219),"")))</f>
        <v>9.6</v>
      </c>
      <c r="DO23" s="12">
        <f>IF('Données projet'!$A$166&gt;35,DO22+DN23-DW22,IF(A23&lt;'Données projet'!$A$166,$DL$205^A23,IF(A23='Données projet'!$A$166,'Données projet'!$B$166,DO22+DN23-DW22)))</f>
        <v>84.999999999999986</v>
      </c>
      <c r="DP23" s="17">
        <f>DO23*VLOOKUP('Données projet'!$B$14,Paramètres!$A$1:$I$89,3,0)*VLOOKUP('Données projet'!$B$14,Paramètres!$A$1:$I$89,5,0)</f>
        <v>66.3</v>
      </c>
      <c r="DQ23" s="13">
        <f t="shared" si="43"/>
        <v>18.751733344032118</v>
      </c>
      <c r="DR23" s="20">
        <f t="shared" si="16"/>
        <v>148.13176890752257</v>
      </c>
      <c r="DS23" s="59">
        <f t="shared" si="17"/>
        <v>429.24288001863374</v>
      </c>
      <c r="DT23" s="59">
        <f ca="1">AVERAGE(OFFSET($DS$3,0,0,'Données projet'!$E$14+1,1))-AVERAGE(OFFSET($H$3,0,0,'Données projet'!$E$14+1,1))</f>
        <v>288.82868507674738</v>
      </c>
      <c r="DU23" s="59">
        <f t="shared" si="44"/>
        <v>283.48738729114024</v>
      </c>
      <c r="DV23" s="15">
        <f>IF(ISNA(VLOOKUP(A23,'Données projet'!$A$165:$I$185,3,0)),0,VLOOKUP(A23,'Données projet'!$A$165:$I$185,3,0))</f>
        <v>2</v>
      </c>
      <c r="DW23" s="15">
        <f>IF(ISNA(VLOOKUP(A23,'Données projet'!$A$165:$I$185,4,0)),0,VLOOKUP(A23,'Données projet'!$A$165:$I$185,4,0))</f>
        <v>25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80</v>
      </c>
      <c r="EH23" s="12">
        <f>VLOOKUP(A23,'Données projet'!$A$191:$I$211,9,0)</f>
        <v>11.6</v>
      </c>
      <c r="EI23" s="12">
        <f t="array" ref="EI23">INDEX(EH:EH,MIN(IF(ISNUMBER(EH23:EH219),ROW(EH23:EH219),"")))</f>
        <v>11.6</v>
      </c>
      <c r="EJ23" s="12">
        <f>IF('Données projet'!$A$192&gt;35,EJ22+EI23-ER22,IF(A23&lt;'Données projet'!$A$192,$EG$205^A23,IF(A23='Données projet'!$A$192,'Données projet'!$B$192,EJ22+EI23-ER22)))</f>
        <v>80</v>
      </c>
      <c r="EK23" s="17">
        <f>EJ23*VLOOKUP('Données projet'!$B$15,Paramètres!$A$1:$I$89,3,0)*VLOOKUP('Données projet'!$B$15,Paramètres!$A$1:$I$89,5,0)</f>
        <v>64.896000000000001</v>
      </c>
      <c r="EL23" s="13">
        <f t="shared" si="45"/>
        <v>18.400423846102964</v>
      </c>
      <c r="EM23" s="20">
        <f t="shared" si="19"/>
        <v>145.07460486529598</v>
      </c>
      <c r="EN23" s="59">
        <f t="shared" si="20"/>
        <v>426.1857159764071</v>
      </c>
      <c r="EO23" s="59">
        <f ca="1">AVERAGE(OFFSET($EN$3,0,0,'Données projet'!$E$15+1,1))-AVERAGE(OFFSET($H$3,0,0,'Données projet'!$E$15+1,1))</f>
        <v>304.26232113495314</v>
      </c>
      <c r="EP23" s="59">
        <f t="shared" si="46"/>
        <v>297.47246687305056</v>
      </c>
      <c r="EQ23" s="15">
        <f>IF(ISNA(VLOOKUP(A23,'Données projet'!$A$191:$I$211,3,0)),0,VLOOKUP(A23,'Données projet'!$A$191:$I$211,3,0))</f>
        <v>2</v>
      </c>
      <c r="ER23" s="15">
        <f>IF(ISNA(VLOOKUP(A23,'Données projet'!$A$191:$I$211,4,0)),0,VLOOKUP(A23,'Données projet'!$A$191:$I$211,4,0))</f>
        <v>28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6">
        <f t="shared" si="1"/>
        <v>256.66666666666669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4.0628205133333335</v>
      </c>
      <c r="N24" s="13">
        <f>IF('Données projet'!$A$36&gt;35,N23+M24-V23,IF(A24&lt;'Données projet'!$A$36,$K$205^A24,IF(A24='Données projet'!$A$36,'Données projet'!$B$36,N23+M24-V23)))</f>
        <v>28.851222755348811</v>
      </c>
      <c r="O24" s="13">
        <f>N24*VLOOKUP('Données projet'!$B$9,Paramètres!$A$1:$I$89,3,0)*VLOOKUP('Données projet'!$B$9,Paramètres!$A$1:$I$89,5,0)</f>
        <v>26.104586349039607</v>
      </c>
      <c r="P24" s="13">
        <f t="shared" si="33"/>
        <v>8.2293028130203645</v>
      </c>
      <c r="Q24" s="20">
        <f t="shared" si="2"/>
        <v>59.79819029058779</v>
      </c>
      <c r="R24" s="59">
        <f t="shared" si="0"/>
        <v>342.13152362392111</v>
      </c>
      <c r="S24" s="59">
        <f ca="1">AVERAGE(OFFSET($R$3,0,0,'Données projet'!$E$9+1,1))-AVERAGE(OFFSET($H$3,0,0,'Données projet'!$E$9+1,1))</f>
        <v>530.15029472203241</v>
      </c>
      <c r="T24" s="59">
        <f t="shared" si="34"/>
        <v>279.93992816625956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3.9732905966666667</v>
      </c>
      <c r="AI24" s="13">
        <f>IF('Données projet'!$A$62&gt;35,AI23+AH24-AQ23,IF(A24&lt;'Données projet'!$A$62,$AF$205^A24,IF(A24='Données projet'!$A$62,'Données projet'!$B$62,AI23+AH24-AQ23)))</f>
        <v>28.404693599234204</v>
      </c>
      <c r="AJ24" s="13">
        <f>AI24*VLOOKUP('Données projet'!$B$10,Paramètres!$A$1:$I$89,3,0)*VLOOKUP('Données projet'!$B$10,Paramètres!$A$1:$I$89,5,0)</f>
        <v>23.928113887994897</v>
      </c>
      <c r="AK24" s="13">
        <f t="shared" si="35"/>
        <v>7.6200107915253259</v>
      </c>
      <c r="AL24" s="20">
        <f t="shared" si="4"/>
        <v>54.946317150164383</v>
      </c>
      <c r="AM24" s="59">
        <f t="shared" si="5"/>
        <v>337.27965048349768</v>
      </c>
      <c r="AN24" s="59">
        <f ca="1">AVERAGE(OFFSET($AM$3,0,0,'Données projet'!$E$10+1,1))-AVERAGE(OFFSET($H$3,0,0,'Données projet'!$E$10+1,1))</f>
        <v>427.33925047942938</v>
      </c>
      <c r="AO24" s="59">
        <f t="shared" si="36"/>
        <v>258.68277813905507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4.0628205133333335</v>
      </c>
      <c r="BD24" s="12">
        <f>IF('Données projet'!$A$88&gt;35,BD23+BC24-BL23,IF(A24&lt;'Données projet'!$A$88,$BA$205^A24,IF(A24='Données projet'!$A$88,'Données projet'!$B$88,BD23+BC24-BL23)))</f>
        <v>28.851222755348811</v>
      </c>
      <c r="BE24" s="13">
        <f>BD24*VLOOKUP('Données projet'!$B$11,Paramètres!$A$1:$I$89,3,0)*VLOOKUP('Données projet'!$B$11,Paramètres!$A$1:$I$89,5,0)</f>
        <v>29.255139873923696</v>
      </c>
      <c r="BF24" s="13">
        <f t="shared" si="37"/>
        <v>9.1009831466851168</v>
      </c>
      <c r="BG24" s="20">
        <f t="shared" si="7"/>
        <v>66.803580927560347</v>
      </c>
      <c r="BH24" s="59">
        <f t="shared" si="8"/>
        <v>349.13691426089366</v>
      </c>
      <c r="BI24" s="59">
        <f ca="1">AVERAGE(OFFSET($BH$3,0,0,'Données projet'!$E$11+1,1))-AVERAGE(OFFSET($H$3,0,0,'Données projet'!$E$11+1,1))</f>
        <v>588.81597636287211</v>
      </c>
      <c r="BJ24" s="59">
        <f t="shared" si="38"/>
        <v>308.54448803271003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14.8</v>
      </c>
      <c r="BY24" s="12">
        <f>IF('Données projet'!$A$114&gt;35,BY23+BX24-CG23,IF(A24&lt;'Données projet'!$A$114,$BV$205^A24,IF(A24='Données projet'!$A$114,'Données projet'!$B$114,BY23+BX24-CG23)))</f>
        <v>81.799999999999983</v>
      </c>
      <c r="BZ24" s="13">
        <f>BY24*VLOOKUP('Données projet'!$B$12,Paramètres!$A$1:$I$89,3,0)*VLOOKUP('Données projet'!$B$12,Paramètres!$A$1:$I$89,5,0)</f>
        <v>59.975759999999987</v>
      </c>
      <c r="CA24" s="13">
        <f t="shared" si="39"/>
        <v>17.162140235844557</v>
      </c>
      <c r="CB24" s="20">
        <f t="shared" si="10"/>
        <v>134.34850957742924</v>
      </c>
      <c r="CC24" s="59">
        <f t="shared" si="11"/>
        <v>416.68184291076255</v>
      </c>
      <c r="CD24" s="59">
        <f ca="1">AVERAGE(OFFSET($CC$3,0,0,'Données projet'!$E$12+1,1))-AVERAGE(OFFSET($H$3,0,0,'Données projet'!$E$12+1,1))</f>
        <v>328.55201074501201</v>
      </c>
      <c r="CE24" s="59">
        <f t="shared" si="40"/>
        <v>321.81422611044985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16.8</v>
      </c>
      <c r="CT24" s="12">
        <f>IF('Données projet'!$A$140&gt;35,CT23+CS24-DB23,IF(A24&lt;'Données projet'!$A$140,$CQ$205^A24,IF(A24='Données projet'!$A$140,'Données projet'!$B$140,CT23+CS24-DB23)))</f>
        <v>97.800000000000011</v>
      </c>
      <c r="CU24" s="17">
        <f>CT24*VLOOKUP('Données projet'!$B$13,Paramètres!$A$1:$I$89,3,0)*VLOOKUP('Données projet'!$B$13,Paramètres!$A$1:$I$89,5,0)</f>
        <v>77.809680000000014</v>
      </c>
      <c r="CV24" s="13">
        <f t="shared" si="41"/>
        <v>21.600777311280577</v>
      </c>
      <c r="CW24" s="20">
        <f t="shared" si="13"/>
        <v>173.13987981714703</v>
      </c>
      <c r="CX24" s="59">
        <f t="shared" si="14"/>
        <v>455.47321315048032</v>
      </c>
      <c r="CY24" s="59">
        <f ca="1">AVERAGE(OFFSET($CX$3,0,0,'Données projet'!$E$13+1,1))-AVERAGE(OFFSET($H$3,0,0,'Données projet'!$E$13+1,1))</f>
        <v>405.40026823646758</v>
      </c>
      <c r="CZ24" s="59">
        <f t="shared" si="42"/>
        <v>393.0787141050053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10.6</v>
      </c>
      <c r="DO24" s="12">
        <f>IF('Données projet'!$A$166&gt;35,DO23+DN24-DW23,IF(A24&lt;'Données projet'!$A$166,$DL$205^A24,IF(A24='Données projet'!$A$166,'Données projet'!$B$166,DO23+DN24-DW23)))</f>
        <v>70.59999999999998</v>
      </c>
      <c r="DP24" s="17">
        <f>DO24*VLOOKUP('Données projet'!$B$14,Paramètres!$A$1:$I$89,3,0)*VLOOKUP('Données projet'!$B$14,Paramètres!$A$1:$I$89,5,0)</f>
        <v>55.067999999999984</v>
      </c>
      <c r="DQ24" s="13">
        <f t="shared" si="43"/>
        <v>15.915148294580479</v>
      </c>
      <c r="DR24" s="20">
        <f t="shared" si="16"/>
        <v>123.62898327972762</v>
      </c>
      <c r="DS24" s="59">
        <f t="shared" si="17"/>
        <v>405.96231661306092</v>
      </c>
      <c r="DT24" s="59">
        <f ca="1">AVERAGE(OFFSET($DS$3,0,0,'Données projet'!$E$14+1,1))-AVERAGE(OFFSET($H$3,0,0,'Données projet'!$E$14+1,1))</f>
        <v>288.82868507674738</v>
      </c>
      <c r="DU24" s="59">
        <f t="shared" si="44"/>
        <v>283.48738729114024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12.6</v>
      </c>
      <c r="EJ24" s="12">
        <f>IF('Données projet'!$A$192&gt;35,EJ23+EI24-ER23,IF(A24&lt;'Données projet'!$A$192,$EG$205^A24,IF(A24='Données projet'!$A$192,'Données projet'!$B$192,EJ23+EI24-ER23)))</f>
        <v>64.599999999999994</v>
      </c>
      <c r="EK24" s="17">
        <f>EJ24*VLOOKUP('Données projet'!$B$15,Paramètres!$A$1:$I$89,3,0)*VLOOKUP('Données projet'!$B$15,Paramètres!$A$1:$I$89,5,0)</f>
        <v>52.40352</v>
      </c>
      <c r="EL24" s="13">
        <f t="shared" si="45"/>
        <v>15.232772897226488</v>
      </c>
      <c r="EM24" s="20">
        <f t="shared" si="19"/>
        <v>117.79987679600281</v>
      </c>
      <c r="EN24" s="59">
        <f t="shared" si="20"/>
        <v>400.13321012933613</v>
      </c>
      <c r="EO24" s="59">
        <f ca="1">AVERAGE(OFFSET($EN$3,0,0,'Données projet'!$E$15+1,1))-AVERAGE(OFFSET($H$3,0,0,'Données projet'!$E$15+1,1))</f>
        <v>304.26232113495314</v>
      </c>
      <c r="EP24" s="59">
        <f t="shared" si="46"/>
        <v>297.47246687305056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6">
        <f t="shared" si="1"/>
        <v>256.66666666666669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4.0628205133333335</v>
      </c>
      <c r="N25" s="13">
        <f>IF('Données projet'!$A$36&gt;35,N24+M25-V24,IF(A25&lt;'Données projet'!$A$36,$K$205^A25,IF(A25='Données projet'!$A$36,'Données projet'!$B$36,N24+M25-V24)))</f>
        <v>33.860693886946351</v>
      </c>
      <c r="O25" s="13">
        <f>N25*VLOOKUP('Données projet'!$B$9,Paramètres!$A$1:$I$89,3,0)*VLOOKUP('Données projet'!$B$9,Paramètres!$A$1:$I$89,5,0)</f>
        <v>30.637155828909059</v>
      </c>
      <c r="P25" s="13">
        <f t="shared" si="33"/>
        <v>9.4798440145929224</v>
      </c>
      <c r="Q25" s="20">
        <f t="shared" si="2"/>
        <v>69.870441394099274</v>
      </c>
      <c r="R25" s="59">
        <f t="shared" si="0"/>
        <v>353.4259969496548</v>
      </c>
      <c r="S25" s="59">
        <f ca="1">AVERAGE(OFFSET($R$3,0,0,'Données projet'!$E$9+1,1))-AVERAGE(OFFSET($H$3,0,0,'Données projet'!$E$9+1,1))</f>
        <v>530.15029472203241</v>
      </c>
      <c r="T25" s="59">
        <f t="shared" si="34"/>
        <v>279.93992816625956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3.9732905966666667</v>
      </c>
      <c r="AI25" s="13">
        <f>IF('Données projet'!$A$62&gt;35,AI24+AH25-AQ24,IF(A25&lt;'Données projet'!$A$62,$AF$205^A25,IF(A25='Données projet'!$A$62,'Données projet'!$B$62,AI24+AH25-AQ24)))</f>
        <v>33.311881407762876</v>
      </c>
      <c r="AJ25" s="13">
        <f>AI25*VLOOKUP('Données projet'!$B$10,Paramètres!$A$1:$I$89,3,0)*VLOOKUP('Données projet'!$B$10,Paramètres!$A$1:$I$89,5,0)</f>
        <v>28.061928897899449</v>
      </c>
      <c r="AK25" s="13">
        <f t="shared" si="35"/>
        <v>8.7722036503760403</v>
      </c>
      <c r="AL25" s="20">
        <f t="shared" si="4"/>
        <v>64.152780854913132</v>
      </c>
      <c r="AM25" s="59">
        <f t="shared" si="5"/>
        <v>347.70833641046869</v>
      </c>
      <c r="AN25" s="59">
        <f ca="1">AVERAGE(OFFSET($AM$3,0,0,'Données projet'!$E$10+1,1))-AVERAGE(OFFSET($H$3,0,0,'Données projet'!$E$10+1,1))</f>
        <v>427.33925047942938</v>
      </c>
      <c r="AO25" s="59">
        <f t="shared" si="36"/>
        <v>258.68277813905507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4.0628205133333335</v>
      </c>
      <c r="BD25" s="12">
        <f>IF('Données projet'!$A$88&gt;35,BD24+BC25-BL24,IF(A25&lt;'Données projet'!$A$88,$BA$205^A25,IF(A25='Données projet'!$A$88,'Données projet'!$B$88,BD24+BC25-BL24)))</f>
        <v>33.860693886946351</v>
      </c>
      <c r="BE25" s="13">
        <f>BD25*VLOOKUP('Données projet'!$B$11,Paramètres!$A$1:$I$89,3,0)*VLOOKUP('Données projet'!$B$11,Paramètres!$A$1:$I$89,5,0)</f>
        <v>34.334743601363606</v>
      </c>
      <c r="BF25" s="13">
        <f t="shared" si="37"/>
        <v>10.483986623205627</v>
      </c>
      <c r="BG25" s="20">
        <f t="shared" si="7"/>
        <v>78.059288474458086</v>
      </c>
      <c r="BH25" s="59">
        <f t="shared" si="8"/>
        <v>361.61484403001361</v>
      </c>
      <c r="BI25" s="59">
        <f ca="1">AVERAGE(OFFSET($BH$3,0,0,'Données projet'!$E$11+1,1))-AVERAGE(OFFSET($H$3,0,0,'Données projet'!$E$11+1,1))</f>
        <v>588.81597636287211</v>
      </c>
      <c r="BJ25" s="59">
        <f t="shared" si="38"/>
        <v>308.54448803271003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14.8</v>
      </c>
      <c r="BY25" s="12">
        <f>IF('Données projet'!$A$114&gt;35,BY24+BX25-CG24,IF(A25&lt;'Données projet'!$A$114,$BV$205^A25,IF(A25='Données projet'!$A$114,'Données projet'!$B$114,BY24+BX25-CG24)))</f>
        <v>96.59999999999998</v>
      </c>
      <c r="BZ25" s="13">
        <f>BY25*VLOOKUP('Données projet'!$B$12,Paramètres!$A$1:$I$89,3,0)*VLOOKUP('Données projet'!$B$12,Paramètres!$A$1:$I$89,5,0)</f>
        <v>70.827119999999979</v>
      </c>
      <c r="CA25" s="13">
        <f t="shared" si="39"/>
        <v>19.878719982140016</v>
      </c>
      <c r="CB25" s="20">
        <f t="shared" si="10"/>
        <v>157.97933796889382</v>
      </c>
      <c r="CC25" s="59">
        <f t="shared" si="11"/>
        <v>441.53489352444933</v>
      </c>
      <c r="CD25" s="59">
        <f ca="1">AVERAGE(OFFSET($CC$3,0,0,'Données projet'!$E$12+1,1))-AVERAGE(OFFSET($H$3,0,0,'Données projet'!$E$12+1,1))</f>
        <v>328.55201074501201</v>
      </c>
      <c r="CE25" s="59">
        <f t="shared" si="40"/>
        <v>321.81422611044985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16.8</v>
      </c>
      <c r="CT25" s="12">
        <f>IF('Données projet'!$A$140&gt;35,CT24+CS25-DB24,IF(A25&lt;'Données projet'!$A$140,$CQ$205^A25,IF(A25='Données projet'!$A$140,'Données projet'!$B$140,CT24+CS25-DB24)))</f>
        <v>114.60000000000001</v>
      </c>
      <c r="CU25" s="17">
        <f>CT25*VLOOKUP('Données projet'!$B$13,Paramètres!$A$1:$I$89,3,0)*VLOOKUP('Données projet'!$B$13,Paramètres!$A$1:$I$89,5,0)</f>
        <v>91.175760000000011</v>
      </c>
      <c r="CV25" s="13">
        <f t="shared" si="41"/>
        <v>24.848575433138123</v>
      </c>
      <c r="CW25" s="20">
        <f t="shared" si="13"/>
        <v>202.07571754604893</v>
      </c>
      <c r="CX25" s="59">
        <f t="shared" si="14"/>
        <v>485.63127310160451</v>
      </c>
      <c r="CY25" s="59">
        <f ca="1">AVERAGE(OFFSET($CX$3,0,0,'Données projet'!$E$13+1,1))-AVERAGE(OFFSET($H$3,0,0,'Données projet'!$E$13+1,1))</f>
        <v>405.40026823646758</v>
      </c>
      <c r="CZ25" s="59">
        <f t="shared" si="42"/>
        <v>393.0787141050053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10.6</v>
      </c>
      <c r="DO25" s="12">
        <f>IF('Données projet'!$A$166&gt;35,DO24+DN25-DW24,IF(A25&lt;'Données projet'!$A$166,$DL$205^A25,IF(A25='Données projet'!$A$166,'Données projet'!$B$166,DO24+DN25-DW24)))</f>
        <v>81.199999999999974</v>
      </c>
      <c r="DP25" s="17">
        <f>DO25*VLOOKUP('Données projet'!$B$14,Paramètres!$A$1:$I$89,3,0)*VLOOKUP('Données projet'!$B$14,Paramètres!$A$1:$I$89,5,0)</f>
        <v>63.335999999999984</v>
      </c>
      <c r="DQ25" s="13">
        <f t="shared" si="43"/>
        <v>18.009040022946227</v>
      </c>
      <c r="DR25" s="20">
        <f t="shared" si="16"/>
        <v>141.67594470663133</v>
      </c>
      <c r="DS25" s="59">
        <f t="shared" si="17"/>
        <v>425.23150026218684</v>
      </c>
      <c r="DT25" s="59">
        <f ca="1">AVERAGE(OFFSET($DS$3,0,0,'Données projet'!$E$14+1,1))-AVERAGE(OFFSET($H$3,0,0,'Données projet'!$E$14+1,1))</f>
        <v>288.82868507674738</v>
      </c>
      <c r="DU25" s="59">
        <f t="shared" si="44"/>
        <v>283.48738729114024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12.6</v>
      </c>
      <c r="EJ25" s="12">
        <f>IF('Données projet'!$A$192&gt;35,EJ24+EI25-ER24,IF(A25&lt;'Données projet'!$A$192,$EG$205^A25,IF(A25='Données projet'!$A$192,'Données projet'!$B$192,EJ24+EI25-ER24)))</f>
        <v>77.199999999999989</v>
      </c>
      <c r="EK25" s="17">
        <f>EJ25*VLOOKUP('Données projet'!$B$15,Paramètres!$A$1:$I$89,3,0)*VLOOKUP('Données projet'!$B$15,Paramètres!$A$1:$I$89,5,0)</f>
        <v>62.624639999999999</v>
      </c>
      <c r="EL25" s="13">
        <f t="shared" si="45"/>
        <v>17.830197796836153</v>
      </c>
      <c r="EM25" s="20">
        <f t="shared" si="19"/>
        <v>140.12550916282296</v>
      </c>
      <c r="EN25" s="59">
        <f t="shared" si="20"/>
        <v>423.68106471837848</v>
      </c>
      <c r="EO25" s="59">
        <f ca="1">AVERAGE(OFFSET($EN$3,0,0,'Données projet'!$E$15+1,1))-AVERAGE(OFFSET($H$3,0,0,'Données projet'!$E$15+1,1))</f>
        <v>304.26232113495314</v>
      </c>
      <c r="EP25" s="59">
        <f t="shared" si="46"/>
        <v>297.47246687305056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6">
        <f t="shared" si="1"/>
        <v>256.66666666666669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4.0628205133333335</v>
      </c>
      <c r="N26" s="13">
        <f>IF('Données projet'!$A$36&gt;35,N25+M26-V25,IF(A26&lt;'Données projet'!$A$36,$K$205^A26,IF(A26='Données projet'!$A$36,'Données projet'!$B$36,N25+M26-V25)))</f>
        <v>39.739965277309587</v>
      </c>
      <c r="O26" s="13">
        <f>N26*VLOOKUP('Données projet'!$B$9,Paramètres!$A$1:$I$89,3,0)*VLOOKUP('Données projet'!$B$9,Paramètres!$A$1:$I$89,5,0)</f>
        <v>35.956720582909711</v>
      </c>
      <c r="P26" s="13">
        <f t="shared" si="33"/>
        <v>10.920419941143177</v>
      </c>
      <c r="Q26" s="20">
        <f t="shared" si="2"/>
        <v>81.644353079392104</v>
      </c>
      <c r="R26" s="59">
        <f t="shared" si="0"/>
        <v>366.42213085716986</v>
      </c>
      <c r="S26" s="59">
        <f ca="1">AVERAGE(OFFSET($R$3,0,0,'Données projet'!$E$9+1,1))-AVERAGE(OFFSET($H$3,0,0,'Données projet'!$E$9+1,1))</f>
        <v>530.15029472203241</v>
      </c>
      <c r="T26" s="59">
        <f t="shared" si="34"/>
        <v>279.93992816625956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3.9732905966666667</v>
      </c>
      <c r="AI26" s="13">
        <f>IF('Données projet'!$A$62&gt;35,AI25+AH26-AQ25,IF(A26&lt;'Données projet'!$A$62,$AF$205^A26,IF(A26='Données projet'!$A$62,'Données projet'!$B$62,AI25+AH26-AQ25)))</f>
        <v>39.066833762810781</v>
      </c>
      <c r="AJ26" s="13">
        <f>AI26*VLOOKUP('Données projet'!$B$10,Paramètres!$A$1:$I$89,3,0)*VLOOKUP('Données projet'!$B$10,Paramètres!$A$1:$I$89,5,0)</f>
        <v>32.909900761791803</v>
      </c>
      <c r="AK26" s="13">
        <f t="shared" si="35"/>
        <v>10.098615210526098</v>
      </c>
      <c r="AL26" s="20">
        <f t="shared" si="4"/>
        <v>74.906498651787004</v>
      </c>
      <c r="AM26" s="59">
        <f t="shared" si="5"/>
        <v>359.68427642956476</v>
      </c>
      <c r="AN26" s="59">
        <f ca="1">AVERAGE(OFFSET($AM$3,0,0,'Données projet'!$E$10+1,1))-AVERAGE(OFFSET($H$3,0,0,'Données projet'!$E$10+1,1))</f>
        <v>427.33925047942938</v>
      </c>
      <c r="AO26" s="59">
        <f t="shared" si="36"/>
        <v>258.68277813905507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4.0628205133333335</v>
      </c>
      <c r="BD26" s="12">
        <f>IF('Données projet'!$A$88&gt;35,BD25+BC26-BL25,IF(A26&lt;'Données projet'!$A$88,$BA$205^A26,IF(A26='Données projet'!$A$88,'Données projet'!$B$88,BD25+BC26-BL25)))</f>
        <v>39.739965277309587</v>
      </c>
      <c r="BE26" s="13">
        <f>BD26*VLOOKUP('Données projet'!$B$11,Paramètres!$A$1:$I$89,3,0)*VLOOKUP('Données projet'!$B$11,Paramètres!$A$1:$I$89,5,0)</f>
        <v>40.296324791191921</v>
      </c>
      <c r="BF26" s="13">
        <f t="shared" si="37"/>
        <v>12.077154055118635</v>
      </c>
      <c r="BG26" s="20">
        <f t="shared" si="7"/>
        <v>91.217142323990871</v>
      </c>
      <c r="BH26" s="59">
        <f t="shared" si="8"/>
        <v>375.99492010176863</v>
      </c>
      <c r="BI26" s="59">
        <f ca="1">AVERAGE(OFFSET($BH$3,0,0,'Données projet'!$E$11+1,1))-AVERAGE(OFFSET($H$3,0,0,'Données projet'!$E$11+1,1))</f>
        <v>588.81597636287211</v>
      </c>
      <c r="BJ26" s="59">
        <f t="shared" si="38"/>
        <v>308.54448803271003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14.8</v>
      </c>
      <c r="BY26" s="12">
        <f>IF('Données projet'!$A$114&gt;35,BY25+BX26-CG25,IF(A26&lt;'Données projet'!$A$114,$BV$205^A26,IF(A26='Données projet'!$A$114,'Données projet'!$B$114,BY25+BX26-CG25)))</f>
        <v>111.39999999999998</v>
      </c>
      <c r="BZ26" s="13">
        <f>BY26*VLOOKUP('Données projet'!$B$12,Paramètres!$A$1:$I$89,3,0)*VLOOKUP('Données projet'!$B$12,Paramètres!$A$1:$I$89,5,0)</f>
        <v>81.678479999999993</v>
      </c>
      <c r="CA26" s="13">
        <f t="shared" si="39"/>
        <v>22.547083950915322</v>
      </c>
      <c r="CB26" s="20">
        <f t="shared" si="10"/>
        <v>181.52619054784418</v>
      </c>
      <c r="CC26" s="59">
        <f t="shared" si="11"/>
        <v>466.30396832562195</v>
      </c>
      <c r="CD26" s="59">
        <f ca="1">AVERAGE(OFFSET($CC$3,0,0,'Données projet'!$E$12+1,1))-AVERAGE(OFFSET($H$3,0,0,'Données projet'!$E$12+1,1))</f>
        <v>328.55201074501201</v>
      </c>
      <c r="CE26" s="59">
        <f t="shared" si="40"/>
        <v>321.81422611044985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16.8</v>
      </c>
      <c r="CT26" s="12">
        <f>IF('Données projet'!$A$140&gt;35,CT25+CS26-DB25,IF(A26&lt;'Données projet'!$A$140,$CQ$205^A26,IF(A26='Données projet'!$A$140,'Données projet'!$B$140,CT25+CS26-DB25)))</f>
        <v>131.4</v>
      </c>
      <c r="CU26" s="17">
        <f>CT26*VLOOKUP('Données projet'!$B$13,Paramètres!$A$1:$I$89,3,0)*VLOOKUP('Données projet'!$B$13,Paramètres!$A$1:$I$89,5,0)</f>
        <v>104.54184000000002</v>
      </c>
      <c r="CV26" s="13">
        <f t="shared" si="41"/>
        <v>28.041215323191079</v>
      </c>
      <c r="CW26" s="20">
        <f t="shared" si="13"/>
        <v>230.91548802122449</v>
      </c>
      <c r="CX26" s="59">
        <f t="shared" si="14"/>
        <v>515.69326579900223</v>
      </c>
      <c r="CY26" s="59">
        <f ca="1">AVERAGE(OFFSET($CX$3,0,0,'Données projet'!$E$13+1,1))-AVERAGE(OFFSET($H$3,0,0,'Données projet'!$E$13+1,1))</f>
        <v>405.40026823646758</v>
      </c>
      <c r="CZ26" s="59">
        <f t="shared" si="42"/>
        <v>393.0787141050053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10.6</v>
      </c>
      <c r="DO26" s="12">
        <f>IF('Données projet'!$A$166&gt;35,DO25+DN26-DW25,IF(A26&lt;'Données projet'!$A$166,$DL$205^A26,IF(A26='Données projet'!$A$166,'Données projet'!$B$166,DO25+DN26-DW25)))</f>
        <v>91.799999999999969</v>
      </c>
      <c r="DP26" s="17">
        <f>DO26*VLOOKUP('Données projet'!$B$14,Paramètres!$A$1:$I$89,3,0)*VLOOKUP('Données projet'!$B$14,Paramètres!$A$1:$I$89,5,0)</f>
        <v>71.603999999999985</v>
      </c>
      <c r="DQ26" s="13">
        <f t="shared" si="43"/>
        <v>20.071260561992585</v>
      </c>
      <c r="DR26" s="20">
        <f t="shared" si="16"/>
        <v>159.66774547880371</v>
      </c>
      <c r="DS26" s="59">
        <f t="shared" si="17"/>
        <v>444.44552325658151</v>
      </c>
      <c r="DT26" s="59">
        <f ca="1">AVERAGE(OFFSET($DS$3,0,0,'Données projet'!$E$14+1,1))-AVERAGE(OFFSET($H$3,0,0,'Données projet'!$E$14+1,1))</f>
        <v>288.82868507674738</v>
      </c>
      <c r="DU26" s="59">
        <f t="shared" si="44"/>
        <v>283.48738729114024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12.6</v>
      </c>
      <c r="EJ26" s="12">
        <f>IF('Données projet'!$A$192&gt;35,EJ25+EI26-ER25,IF(A26&lt;'Données projet'!$A$192,$EG$205^A26,IF(A26='Données projet'!$A$192,'Données projet'!$B$192,EJ25+EI26-ER25)))</f>
        <v>89.799999999999983</v>
      </c>
      <c r="EK26" s="17">
        <f>EJ26*VLOOKUP('Données projet'!$B$15,Paramètres!$A$1:$I$89,3,0)*VLOOKUP('Données projet'!$B$15,Paramètres!$A$1:$I$89,5,0)</f>
        <v>72.845759999999984</v>
      </c>
      <c r="EL26" s="13">
        <f t="shared" si="45"/>
        <v>20.378512751497539</v>
      </c>
      <c r="EM26" s="20">
        <f t="shared" si="19"/>
        <v>162.36560837552486</v>
      </c>
      <c r="EN26" s="59">
        <f t="shared" si="20"/>
        <v>447.14338615330263</v>
      </c>
      <c r="EO26" s="59">
        <f ca="1">AVERAGE(OFFSET($EN$3,0,0,'Données projet'!$E$15+1,1))-AVERAGE(OFFSET($H$3,0,0,'Données projet'!$E$15+1,1))</f>
        <v>304.26232113495314</v>
      </c>
      <c r="EP26" s="59">
        <f t="shared" si="46"/>
        <v>297.47246687305056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6">
        <f t="shared" si="1"/>
        <v>256.66666666666669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4.0628205133333335</v>
      </c>
      <c r="N27" s="13">
        <f>IF('Données projet'!$A$36&gt;35,N26+M27-V26,IF(A27&lt;'Données projet'!$A$36,$K$205^A27,IF(A27='Données projet'!$A$36,'Données projet'!$B$36,N26+M27-V26)))</f>
        <v>46.64006135003023</v>
      </c>
      <c r="O27" s="13">
        <f>N27*VLOOKUP('Données projet'!$B$9,Paramètres!$A$1:$I$89,3,0)*VLOOKUP('Données projet'!$B$9,Paramètres!$A$1:$I$89,5,0)</f>
        <v>42.199927509507354</v>
      </c>
      <c r="P27" s="13">
        <f t="shared" si="33"/>
        <v>12.579908646950299</v>
      </c>
      <c r="Q27" s="20">
        <f t="shared" si="2"/>
        <v>95.408214639163745</v>
      </c>
      <c r="R27" s="59">
        <f t="shared" si="0"/>
        <v>381.40821463916376</v>
      </c>
      <c r="S27" s="59">
        <f ca="1">AVERAGE(OFFSET($R$3,0,0,'Données projet'!$E$9+1,1))-AVERAGE(OFFSET($H$3,0,0,'Données projet'!$E$9+1,1))</f>
        <v>530.15029472203241</v>
      </c>
      <c r="T27" s="59">
        <f t="shared" si="34"/>
        <v>279.93992816625956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3.9732905966666667</v>
      </c>
      <c r="AI27" s="13">
        <f>IF('Données projet'!$A$62&gt;35,AI26+AH27-AQ26,IF(A27&lt;'Données projet'!$A$62,$AF$205^A27,IF(A27='Données projet'!$A$62,'Données projet'!$B$62,AI26+AH27-AQ26)))</f>
        <v>45.816010256791685</v>
      </c>
      <c r="AJ27" s="13">
        <f>AI27*VLOOKUP('Données projet'!$B$10,Paramètres!$A$1:$I$89,3,0)*VLOOKUP('Données projet'!$B$10,Paramètres!$A$1:$I$89,5,0)</f>
        <v>38.595407040321319</v>
      </c>
      <c r="AK27" s="13">
        <f t="shared" si="35"/>
        <v>11.625588419381646</v>
      </c>
      <c r="AL27" s="20">
        <f t="shared" si="4"/>
        <v>87.468233758982649</v>
      </c>
      <c r="AM27" s="59">
        <f t="shared" si="5"/>
        <v>373.46823375898265</v>
      </c>
      <c r="AN27" s="59">
        <f ca="1">AVERAGE(OFFSET($AM$3,0,0,'Données projet'!$E$10+1,1))-AVERAGE(OFFSET($H$3,0,0,'Données projet'!$E$10+1,1))</f>
        <v>427.33925047942938</v>
      </c>
      <c r="AO27" s="59">
        <f t="shared" si="36"/>
        <v>258.68277813905507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4.0628205133333335</v>
      </c>
      <c r="BD27" s="12">
        <f>IF('Données projet'!$A$88&gt;35,BD26+BC27-BL26,IF(A27&lt;'Données projet'!$A$88,$BA$205^A27,IF(A27='Données projet'!$A$88,'Données projet'!$B$88,BD26+BC27-BL26)))</f>
        <v>46.64006135003023</v>
      </c>
      <c r="BE27" s="13">
        <f>BD27*VLOOKUP('Données projet'!$B$11,Paramètres!$A$1:$I$89,3,0)*VLOOKUP('Données projet'!$B$11,Paramètres!$A$1:$I$89,5,0)</f>
        <v>47.293022208930658</v>
      </c>
      <c r="BF27" s="13">
        <f t="shared" si="37"/>
        <v>13.912422374540427</v>
      </c>
      <c r="BG27" s="20">
        <f t="shared" si="7"/>
        <v>106.59948264954546</v>
      </c>
      <c r="BH27" s="59">
        <f t="shared" si="8"/>
        <v>392.59948264954545</v>
      </c>
      <c r="BI27" s="59">
        <f ca="1">AVERAGE(OFFSET($BH$3,0,0,'Données projet'!$E$11+1,1))-AVERAGE(OFFSET($H$3,0,0,'Données projet'!$E$11+1,1))</f>
        <v>588.81597636287211</v>
      </c>
      <c r="BJ27" s="59">
        <f t="shared" si="38"/>
        <v>308.54448803271003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14.8</v>
      </c>
      <c r="BY27" s="12">
        <f>IF('Données projet'!$A$114&gt;35,BY26+BX27-CG26,IF(A27&lt;'Données projet'!$A$114,$BV$205^A27,IF(A27='Données projet'!$A$114,'Données projet'!$B$114,BY26+BX27-CG26)))</f>
        <v>126.19999999999997</v>
      </c>
      <c r="BZ27" s="13">
        <f>BY27*VLOOKUP('Données projet'!$B$12,Paramètres!$A$1:$I$89,3,0)*VLOOKUP('Données projet'!$B$12,Paramètres!$A$1:$I$89,5,0)</f>
        <v>92.529839999999979</v>
      </c>
      <c r="CA27" s="13">
        <f t="shared" si="39"/>
        <v>25.174373611210889</v>
      </c>
      <c r="CB27" s="20">
        <f t="shared" si="10"/>
        <v>205.0015053728589</v>
      </c>
      <c r="CC27" s="59">
        <f t="shared" si="11"/>
        <v>491.0015053728589</v>
      </c>
      <c r="CD27" s="59">
        <f ca="1">AVERAGE(OFFSET($CC$3,0,0,'Données projet'!$E$12+1,1))-AVERAGE(OFFSET($H$3,0,0,'Données projet'!$E$12+1,1))</f>
        <v>328.55201074501201</v>
      </c>
      <c r="CE27" s="59">
        <f t="shared" si="40"/>
        <v>321.81422611044985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16.8</v>
      </c>
      <c r="CT27" s="12">
        <f>IF('Données projet'!$A$140&gt;35,CT26+CS27-DB26,IF(A27&lt;'Données projet'!$A$140,$CQ$205^A27,IF(A27='Données projet'!$A$140,'Données projet'!$B$140,CT26+CS27-DB26)))</f>
        <v>148.20000000000002</v>
      </c>
      <c r="CU27" s="17">
        <f>CT27*VLOOKUP('Données projet'!$B$13,Paramètres!$A$1:$I$89,3,0)*VLOOKUP('Données projet'!$B$13,Paramètres!$A$1:$I$89,5,0)</f>
        <v>117.90792000000002</v>
      </c>
      <c r="CV27" s="13">
        <f t="shared" si="41"/>
        <v>31.186557651984323</v>
      </c>
      <c r="CW27" s="20">
        <f t="shared" si="13"/>
        <v>259.67288191053939</v>
      </c>
      <c r="CX27" s="59">
        <f t="shared" si="14"/>
        <v>545.67288191053945</v>
      </c>
      <c r="CY27" s="59">
        <f ca="1">AVERAGE(OFFSET($CX$3,0,0,'Données projet'!$E$13+1,1))-AVERAGE(OFFSET($H$3,0,0,'Données projet'!$E$13+1,1))</f>
        <v>405.40026823646758</v>
      </c>
      <c r="CZ27" s="59">
        <f t="shared" si="42"/>
        <v>393.0787141050053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10.6</v>
      </c>
      <c r="DO27" s="12">
        <f>IF('Données projet'!$A$166&gt;35,DO26+DN27-DW26,IF(A27&lt;'Données projet'!$A$166,$DL$205^A27,IF(A27='Données projet'!$A$166,'Données projet'!$B$166,DO26+DN27-DW26)))</f>
        <v>102.39999999999996</v>
      </c>
      <c r="DP27" s="17">
        <f>DO27*VLOOKUP('Données projet'!$B$14,Paramètres!$A$1:$I$89,3,0)*VLOOKUP('Données projet'!$B$14,Paramètres!$A$1:$I$89,5,0)</f>
        <v>79.871999999999971</v>
      </c>
      <c r="DQ27" s="13">
        <f t="shared" si="43"/>
        <v>22.105884547145401</v>
      </c>
      <c r="DR27" s="20">
        <f t="shared" si="16"/>
        <v>177.61148225294485</v>
      </c>
      <c r="DS27" s="59">
        <f t="shared" si="17"/>
        <v>463.61148225294482</v>
      </c>
      <c r="DT27" s="59">
        <f ca="1">AVERAGE(OFFSET($DS$3,0,0,'Données projet'!$E$14+1,1))-AVERAGE(OFFSET($H$3,0,0,'Données projet'!$E$14+1,1))</f>
        <v>288.82868507674738</v>
      </c>
      <c r="DU27" s="59">
        <f t="shared" si="44"/>
        <v>283.48738729114024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12.6</v>
      </c>
      <c r="EJ27" s="12">
        <f>IF('Données projet'!$A$192&gt;35,EJ26+EI27-ER26,IF(A27&lt;'Données projet'!$A$192,$EG$205^A27,IF(A27='Données projet'!$A$192,'Données projet'!$B$192,EJ26+EI27-ER26)))</f>
        <v>102.39999999999998</v>
      </c>
      <c r="EK27" s="17">
        <f>EJ27*VLOOKUP('Données projet'!$B$15,Paramètres!$A$1:$I$89,3,0)*VLOOKUP('Données projet'!$B$15,Paramètres!$A$1:$I$89,5,0)</f>
        <v>83.066879999999983</v>
      </c>
      <c r="EL27" s="13">
        <f t="shared" si="45"/>
        <v>22.88540255569357</v>
      </c>
      <c r="EM27" s="20">
        <f t="shared" si="19"/>
        <v>184.5335587844996</v>
      </c>
      <c r="EN27" s="59">
        <f t="shared" si="20"/>
        <v>470.53355878449963</v>
      </c>
      <c r="EO27" s="59">
        <f ca="1">AVERAGE(OFFSET($EN$3,0,0,'Données projet'!$E$15+1,1))-AVERAGE(OFFSET($H$3,0,0,'Données projet'!$E$15+1,1))</f>
        <v>304.26232113495314</v>
      </c>
      <c r="EP27" s="59">
        <f t="shared" si="46"/>
        <v>297.47246687305056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6">
        <f t="shared" si="1"/>
        <v>256.66666666666669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4.0628205133333335</v>
      </c>
      <c r="N28" s="13">
        <f>IF('Données projet'!$A$36&gt;35,N27+M28-V27,IF(A28&lt;'Données projet'!$A$36,$K$205^A28,IF(A28='Données projet'!$A$36,'Données projet'!$B$36,N27+M28-V27)))</f>
        <v>54.738229073808903</v>
      </c>
      <c r="O28" s="13">
        <f>N28*VLOOKUP('Données projet'!$B$9,Paramètres!$A$1:$I$89,3,0)*VLOOKUP('Données projet'!$B$9,Paramètres!$A$1:$I$89,5,0)</f>
        <v>49.527149665982293</v>
      </c>
      <c r="P28" s="13">
        <f t="shared" si="33"/>
        <v>14.491576552783048</v>
      </c>
      <c r="Q28" s="20">
        <f t="shared" si="2"/>
        <v>111.49928149768296</v>
      </c>
      <c r="R28" s="59">
        <f t="shared" si="0"/>
        <v>398.72150371990517</v>
      </c>
      <c r="S28" s="59">
        <f ca="1">AVERAGE(OFFSET($R$3,0,0,'Données projet'!$E$9+1,1))-AVERAGE(OFFSET($H$3,0,0,'Données projet'!$E$9+1,1))</f>
        <v>530.15029472203241</v>
      </c>
      <c r="T28" s="59">
        <f t="shared" si="34"/>
        <v>279.93992816625956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3.9732905966666667</v>
      </c>
      <c r="AI28" s="13">
        <f>IF('Données projet'!$A$62&gt;35,AI27+AH28-AQ27,IF(A28&lt;'Données projet'!$A$62,$AF$205^A28,IF(A28='Données projet'!$A$62,'Données projet'!$B$62,AI27+AH28-AQ27)))</f>
        <v>53.731172804914159</v>
      </c>
      <c r="AJ28" s="13">
        <f>AI28*VLOOKUP('Données projet'!$B$10,Paramètres!$A$1:$I$89,3,0)*VLOOKUP('Données projet'!$B$10,Paramètres!$A$1:$I$89,5,0)</f>
        <v>45.26313997085969</v>
      </c>
      <c r="AK28" s="13">
        <f t="shared" si="35"/>
        <v>13.383449441264492</v>
      </c>
      <c r="AL28" s="20">
        <f t="shared" si="4"/>
        <v>102.14280989278295</v>
      </c>
      <c r="AM28" s="59">
        <f t="shared" si="5"/>
        <v>389.36503211500519</v>
      </c>
      <c r="AN28" s="59">
        <f ca="1">AVERAGE(OFFSET($AM$3,0,0,'Données projet'!$E$10+1,1))-AVERAGE(OFFSET($H$3,0,0,'Données projet'!$E$10+1,1))</f>
        <v>427.33925047942938</v>
      </c>
      <c r="AO28" s="59">
        <f t="shared" si="36"/>
        <v>258.68277813905507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4.0628205133333335</v>
      </c>
      <c r="BD28" s="12">
        <f>IF('Données projet'!$A$88&gt;35,BD27+BC28-BL27,IF(A28&lt;'Données projet'!$A$88,$BA$205^A28,IF(A28='Données projet'!$A$88,'Données projet'!$B$88,BD27+BC28-BL27)))</f>
        <v>54.738229073808903</v>
      </c>
      <c r="BE28" s="13">
        <f>BD28*VLOOKUP('Données projet'!$B$11,Paramètres!$A$1:$I$89,3,0)*VLOOKUP('Données projet'!$B$11,Paramètres!$A$1:$I$89,5,0)</f>
        <v>55.504564280842231</v>
      </c>
      <c r="BF28" s="13">
        <f t="shared" si="37"/>
        <v>16.02658171322895</v>
      </c>
      <c r="BG28" s="20">
        <f t="shared" si="7"/>
        <v>124.58341260634063</v>
      </c>
      <c r="BH28" s="59">
        <f t="shared" si="8"/>
        <v>411.80563482856286</v>
      </c>
      <c r="BI28" s="59">
        <f ca="1">AVERAGE(OFFSET($BH$3,0,0,'Données projet'!$E$11+1,1))-AVERAGE(OFFSET($H$3,0,0,'Données projet'!$E$11+1,1))</f>
        <v>588.81597636287211</v>
      </c>
      <c r="BJ28" s="59">
        <f t="shared" si="38"/>
        <v>308.54448803271003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141</v>
      </c>
      <c r="BW28" s="12">
        <f>VLOOKUP(A28,'Données projet'!$A$113:$I$133,9,0)</f>
        <v>14.8</v>
      </c>
      <c r="BX28" s="12">
        <f t="array" ref="BX28">INDEX(BW:BW,MIN(IF(ISNUMBER(BW28:BW224),ROW(BW28:BW224),"")))</f>
        <v>14.8</v>
      </c>
      <c r="BY28" s="12">
        <f>IF('Données projet'!$A$114&gt;35,BY27+BX28-CG27,IF(A28&lt;'Données projet'!$A$114,$BV$205^A28,IF(A28='Données projet'!$A$114,'Données projet'!$B$114,BY27+BX28-CG27)))</f>
        <v>140.99999999999997</v>
      </c>
      <c r="BZ28" s="13">
        <f>BY28*VLOOKUP('Données projet'!$B$12,Paramètres!$A$1:$I$89,3,0)*VLOOKUP('Données projet'!$B$12,Paramètres!$A$1:$I$89,5,0)</f>
        <v>103.38119999999998</v>
      </c>
      <c r="CA28" s="13">
        <f t="shared" si="39"/>
        <v>27.765956260923325</v>
      </c>
      <c r="CB28" s="20">
        <f t="shared" si="10"/>
        <v>228.41463048777476</v>
      </c>
      <c r="CC28" s="59">
        <f t="shared" si="11"/>
        <v>515.63685270999702</v>
      </c>
      <c r="CD28" s="59">
        <f ca="1">AVERAGE(OFFSET($CC$3,0,0,'Données projet'!$E$12+1,1))-AVERAGE(OFFSET($H$3,0,0,'Données projet'!$E$12+1,1))</f>
        <v>328.55201074501201</v>
      </c>
      <c r="CE28" s="59">
        <f t="shared" si="40"/>
        <v>321.81422611044985</v>
      </c>
      <c r="CF28" s="15">
        <f>IF(ISNA(VLOOKUP(A28,'Données projet'!$A$113:$I$133,3,0)),0,VLOOKUP(A28,'Données projet'!$A$113:$I$133,3,0))</f>
        <v>3</v>
      </c>
      <c r="CG28" s="15">
        <f>IF(ISNA(VLOOKUP(A28,'Données projet'!$A$113:$I$133,4,0)),0,VLOOKUP(A28,'Données projet'!$A$113:$I$133,4,0))</f>
        <v>35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165</v>
      </c>
      <c r="CR28" s="12">
        <f>VLOOKUP(A28,'Données projet'!$A$139:$I$159,9,0)</f>
        <v>16.8</v>
      </c>
      <c r="CS28" s="12">
        <f t="array" ref="CS28">INDEX(CR:CR,MIN(IF(ISNUMBER(CR28:CR224),ROW(CR28:CR224),"")))</f>
        <v>16.8</v>
      </c>
      <c r="CT28" s="12">
        <f>IF('Données projet'!$A$140&gt;35,CT27+CS28-DB27,IF(A28&lt;'Données projet'!$A$140,$CQ$205^A28,IF(A28='Données projet'!$A$140,'Données projet'!$B$140,CT27+CS28-DB27)))</f>
        <v>165.00000000000003</v>
      </c>
      <c r="CU28" s="17">
        <f>CT28*VLOOKUP('Données projet'!$B$13,Paramètres!$A$1:$I$89,3,0)*VLOOKUP('Données projet'!$B$13,Paramètres!$A$1:$I$89,5,0)</f>
        <v>131.27400000000003</v>
      </c>
      <c r="CV28" s="13">
        <f t="shared" si="41"/>
        <v>34.290576031111669</v>
      </c>
      <c r="CW28" s="20">
        <f t="shared" si="13"/>
        <v>288.35830325418618</v>
      </c>
      <c r="CX28" s="59">
        <f t="shared" si="14"/>
        <v>575.58052547640841</v>
      </c>
      <c r="CY28" s="59">
        <f ca="1">AVERAGE(OFFSET($CX$3,0,0,'Données projet'!$E$13+1,1))-AVERAGE(OFFSET($H$3,0,0,'Données projet'!$E$13+1,1))</f>
        <v>405.40026823646758</v>
      </c>
      <c r="CZ28" s="59">
        <f t="shared" si="42"/>
        <v>393.0787141050053</v>
      </c>
      <c r="DA28" s="15">
        <f>IF(ISNA(VLOOKUP(A28,'Données projet'!$A$139:$I$159,3,0)),0,VLOOKUP(A28,'Données projet'!$A$139:$I$159,3,0))</f>
        <v>4</v>
      </c>
      <c r="DB28" s="15">
        <f>IF(ISNA(VLOOKUP(A28,'Données projet'!$A$139:$I$159,4,0)),0,VLOOKUP(A28,'Données projet'!$A$139:$I$159,4,0))</f>
        <v>42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113</v>
      </c>
      <c r="DM28" s="12">
        <f>VLOOKUP(A28,'Données projet'!$A$165:$I$185,9,0)</f>
        <v>10.6</v>
      </c>
      <c r="DN28" s="12">
        <f t="array" ref="DN28">INDEX(DM:DM,MIN(IF(ISNUMBER(DM28:DM224),ROW(DM28:DM224),"")))</f>
        <v>10.6</v>
      </c>
      <c r="DO28" s="12">
        <f>IF('Données projet'!$A$166&gt;35,DO27+DN28-DW27,IF(A28&lt;'Données projet'!$A$166,$DL$205^A28,IF(A28='Données projet'!$A$166,'Données projet'!$B$166,DO27+DN28-DW27)))</f>
        <v>112.99999999999996</v>
      </c>
      <c r="DP28" s="17">
        <f>DO28*VLOOKUP('Données projet'!$B$14,Paramètres!$A$1:$I$89,3,0)*VLOOKUP('Données projet'!$B$14,Paramètres!$A$1:$I$89,5,0)</f>
        <v>88.139999999999972</v>
      </c>
      <c r="DQ28" s="13">
        <f t="shared" si="43"/>
        <v>24.116094026318823</v>
      </c>
      <c r="DR28" s="20">
        <f t="shared" si="16"/>
        <v>195.51269709583855</v>
      </c>
      <c r="DS28" s="59">
        <f t="shared" si="17"/>
        <v>482.73491931806075</v>
      </c>
      <c r="DT28" s="59">
        <f ca="1">AVERAGE(OFFSET($DS$3,0,0,'Données projet'!$E$14+1,1))-AVERAGE(OFFSET($H$3,0,0,'Données projet'!$E$14+1,1))</f>
        <v>288.82868507674738</v>
      </c>
      <c r="DU28" s="59">
        <f t="shared" si="44"/>
        <v>283.48738729114024</v>
      </c>
      <c r="DV28" s="15">
        <f>IF(ISNA(VLOOKUP(A28,'Données projet'!$A$165:$I$185,3,0)),0,VLOOKUP(A28,'Données projet'!$A$165:$I$185,3,0))</f>
        <v>3</v>
      </c>
      <c r="DW28" s="15">
        <f>IF(ISNA(VLOOKUP(A28,'Données projet'!$A$165:$I$185,4,0)),0,VLOOKUP(A28,'Données projet'!$A$165:$I$185,4,0))</f>
        <v>27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projet'!$A$191:$I$211,2,0)</f>
        <v>115</v>
      </c>
      <c r="EH28" s="12">
        <f>VLOOKUP(A28,'Données projet'!$A$191:$I$211,9,0)</f>
        <v>12.6</v>
      </c>
      <c r="EI28" s="12">
        <f t="array" ref="EI28">INDEX(EH:EH,MIN(IF(ISNUMBER(EH28:EH224),ROW(EH28:EH224),"")))</f>
        <v>12.6</v>
      </c>
      <c r="EJ28" s="12">
        <f>IF('Données projet'!$A$192&gt;35,EJ27+EI28-ER27,IF(A28&lt;'Données projet'!$A$192,$EG$205^A28,IF(A28='Données projet'!$A$192,'Données projet'!$B$192,EJ27+EI28-ER27)))</f>
        <v>114.99999999999997</v>
      </c>
      <c r="EK28" s="17">
        <f>EJ28*VLOOKUP('Données projet'!$B$15,Paramètres!$A$1:$I$89,3,0)*VLOOKUP('Données projet'!$B$15,Paramètres!$A$1:$I$89,5,0)</f>
        <v>93.287999999999982</v>
      </c>
      <c r="EL28" s="13">
        <f t="shared" si="45"/>
        <v>25.356547829040977</v>
      </c>
      <c r="EM28" s="20">
        <f t="shared" si="19"/>
        <v>206.63925413557965</v>
      </c>
      <c r="EN28" s="59">
        <f t="shared" si="20"/>
        <v>493.86147635780185</v>
      </c>
      <c r="EO28" s="59">
        <f ca="1">AVERAGE(OFFSET($EN$3,0,0,'Données projet'!$E$15+1,1))-AVERAGE(OFFSET($H$3,0,0,'Données projet'!$E$15+1,1))</f>
        <v>304.26232113495314</v>
      </c>
      <c r="EP28" s="59">
        <f t="shared" si="46"/>
        <v>297.47246687305056</v>
      </c>
      <c r="EQ28" s="15">
        <f>IF(ISNA(VLOOKUP(A28,'Données projet'!$A$191:$I$211,3,0)),0,VLOOKUP(A28,'Données projet'!$A$191:$I$211,3,0))</f>
        <v>3</v>
      </c>
      <c r="ER28" s="15">
        <f>IF(ISNA(VLOOKUP(A28,'Données projet'!$A$191:$I$211,4,0)),0,VLOOKUP(A28,'Données projet'!$A$191:$I$211,4,0))</f>
        <v>28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6">
        <f t="shared" si="1"/>
        <v>256.66666666666669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4.0628205133333335</v>
      </c>
      <c r="N29" s="13">
        <f>IF('Données projet'!$A$36&gt;35,N28+M29-V28,IF(A29&lt;'Données projet'!$A$36,$K$205^A29,IF(A29='Données projet'!$A$36,'Données projet'!$B$36,N28+M29-V28)))</f>
        <v>64.242491013250699</v>
      </c>
      <c r="O29" s="13">
        <f>N29*VLOOKUP('Données projet'!$B$9,Paramètres!$A$1:$I$89,3,0)*VLOOKUP('Données projet'!$B$9,Paramètres!$A$1:$I$89,5,0)</f>
        <v>58.126605868789227</v>
      </c>
      <c r="P29" s="13">
        <f t="shared" si="33"/>
        <v>16.693745310788277</v>
      </c>
      <c r="Q29" s="20">
        <f t="shared" si="2"/>
        <v>130.31211163776413</v>
      </c>
      <c r="R29" s="59">
        <f t="shared" si="0"/>
        <v>418.75655608220859</v>
      </c>
      <c r="S29" s="59">
        <f ca="1">AVERAGE(OFFSET($R$3,0,0,'Données projet'!$E$9+1,1))-AVERAGE(OFFSET($H$3,0,0,'Données projet'!$E$9+1,1))</f>
        <v>530.15029472203241</v>
      </c>
      <c r="T29" s="59">
        <f t="shared" si="34"/>
        <v>279.93992816625956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3.9732905966666667</v>
      </c>
      <c r="AI29" s="13">
        <f>IF('Données projet'!$A$62&gt;35,AI28+AH29-AQ28,IF(A29&lt;'Données projet'!$A$62,$AF$205^A29,IF(A29='Données projet'!$A$62,'Données projet'!$B$62,AI28+AH29-AQ28)))</f>
        <v>63.013756868180756</v>
      </c>
      <c r="AJ29" s="13">
        <f>AI29*VLOOKUP('Données projet'!$B$10,Paramètres!$A$1:$I$89,3,0)*VLOOKUP('Données projet'!$B$10,Paramètres!$A$1:$I$89,5,0)</f>
        <v>53.082788785755476</v>
      </c>
      <c r="AK29" s="13">
        <f t="shared" si="35"/>
        <v>15.407109944496902</v>
      </c>
      <c r="AL29" s="20">
        <f t="shared" si="4"/>
        <v>119.28657362185623</v>
      </c>
      <c r="AM29" s="59">
        <f t="shared" si="5"/>
        <v>407.73101806630069</v>
      </c>
      <c r="AN29" s="59">
        <f ca="1">AVERAGE(OFFSET($AM$3,0,0,'Données projet'!$E$10+1,1))-AVERAGE(OFFSET($H$3,0,0,'Données projet'!$E$10+1,1))</f>
        <v>427.33925047942938</v>
      </c>
      <c r="AO29" s="59">
        <f t="shared" si="36"/>
        <v>258.68277813905507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4.0628205133333335</v>
      </c>
      <c r="BD29" s="12">
        <f>IF('Données projet'!$A$88&gt;35,BD28+BC29-BL28,IF(A29&lt;'Données projet'!$A$88,$BA$205^A29,IF(A29='Données projet'!$A$88,'Données projet'!$B$88,BD28+BC29-BL28)))</f>
        <v>64.242491013250699</v>
      </c>
      <c r="BE29" s="13">
        <f>BD29*VLOOKUP('Données projet'!$B$11,Paramètres!$A$1:$I$89,3,0)*VLOOKUP('Données projet'!$B$11,Paramètres!$A$1:$I$89,5,0)</f>
        <v>65.141885887436217</v>
      </c>
      <c r="BF29" s="13">
        <f t="shared" si="37"/>
        <v>18.462012904441391</v>
      </c>
      <c r="BG29" s="20">
        <f t="shared" si="7"/>
        <v>145.61012372918682</v>
      </c>
      <c r="BH29" s="59">
        <f t="shared" si="8"/>
        <v>434.05456817363131</v>
      </c>
      <c r="BI29" s="59">
        <f ca="1">AVERAGE(OFFSET($BH$3,0,0,'Données projet'!$E$11+1,1))-AVERAGE(OFFSET($H$3,0,0,'Données projet'!$E$11+1,1))</f>
        <v>588.81597636287211</v>
      </c>
      <c r="BJ29" s="59">
        <f t="shared" si="38"/>
        <v>308.54448803271003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14.2</v>
      </c>
      <c r="BY29" s="12">
        <f>IF('Données projet'!$A$114&gt;35,BY28+BX29-CG28,IF(A29&lt;'Données projet'!$A$114,$BV$205^A29,IF(A29='Données projet'!$A$114,'Données projet'!$B$114,BY28+BX29-CG28)))</f>
        <v>120.19999999999996</v>
      </c>
      <c r="BZ29" s="13">
        <f>BY29*VLOOKUP('Données projet'!$B$12,Paramètres!$A$1:$I$89,3,0)*VLOOKUP('Données projet'!$B$12,Paramètres!$A$1:$I$89,5,0)</f>
        <v>88.130639999999971</v>
      </c>
      <c r="CA29" s="13">
        <f t="shared" si="39"/>
        <v>24.113831111728981</v>
      </c>
      <c r="CB29" s="20">
        <f t="shared" si="10"/>
        <v>195.49245385292792</v>
      </c>
      <c r="CC29" s="59">
        <f t="shared" si="11"/>
        <v>483.93689829737241</v>
      </c>
      <c r="CD29" s="59">
        <f ca="1">AVERAGE(OFFSET($CC$3,0,0,'Données projet'!$E$12+1,1))-AVERAGE(OFFSET($H$3,0,0,'Données projet'!$E$12+1,1))</f>
        <v>328.55201074501201</v>
      </c>
      <c r="CE29" s="59">
        <f t="shared" si="40"/>
        <v>321.81422611044985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16.399999999999999</v>
      </c>
      <c r="CT29" s="12">
        <f>IF('Données projet'!$A$140&gt;35,CT28+CS29-DB28,IF(A29&lt;'Données projet'!$A$140,$CQ$205^A29,IF(A29='Données projet'!$A$140,'Données projet'!$B$140,CT28+CS29-DB28)))</f>
        <v>139.40000000000003</v>
      </c>
      <c r="CU29" s="17">
        <f>CT29*VLOOKUP('Données projet'!$B$13,Paramètres!$A$1:$I$89,3,0)*VLOOKUP('Données projet'!$B$13,Paramètres!$A$1:$I$89,5,0)</f>
        <v>110.90664000000004</v>
      </c>
      <c r="CV29" s="13">
        <f t="shared" si="41"/>
        <v>29.544493872672952</v>
      </c>
      <c r="CW29" s="20">
        <f t="shared" si="13"/>
        <v>244.6190581615721</v>
      </c>
      <c r="CX29" s="59">
        <f t="shared" si="14"/>
        <v>533.06350260601653</v>
      </c>
      <c r="CY29" s="59">
        <f ca="1">AVERAGE(OFFSET($CX$3,0,0,'Données projet'!$E$13+1,1))-AVERAGE(OFFSET($H$3,0,0,'Données projet'!$E$13+1,1))</f>
        <v>405.40026823646758</v>
      </c>
      <c r="CZ29" s="59">
        <f t="shared" si="42"/>
        <v>393.0787141050053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11.5</v>
      </c>
      <c r="DO29" s="12">
        <f>IF('Données projet'!$A$166&gt;35,DO28+DN29-DW28,IF(A29&lt;'Données projet'!$A$166,$DL$205^A29,IF(A29='Données projet'!$A$166,'Données projet'!$B$166,DO28+DN29-DW28)))</f>
        <v>97.499999999999957</v>
      </c>
      <c r="DP29" s="17">
        <f>DO29*VLOOKUP('Données projet'!$B$14,Paramètres!$A$1:$I$89,3,0)*VLOOKUP('Données projet'!$B$14,Paramètres!$A$1:$I$89,5,0)</f>
        <v>76.049999999999969</v>
      </c>
      <c r="DQ29" s="13">
        <f t="shared" si="43"/>
        <v>21.168560890749262</v>
      </c>
      <c r="DR29" s="20">
        <f t="shared" si="16"/>
        <v>169.32232688472158</v>
      </c>
      <c r="DS29" s="59">
        <f t="shared" si="17"/>
        <v>457.76677132916603</v>
      </c>
      <c r="DT29" s="59">
        <f ca="1">AVERAGE(OFFSET($DS$3,0,0,'Données projet'!$E$14+1,1))-AVERAGE(OFFSET($H$3,0,0,'Données projet'!$E$14+1,1))</f>
        <v>288.82868507674738</v>
      </c>
      <c r="DU29" s="59">
        <f t="shared" si="44"/>
        <v>283.48738729114024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11.8</v>
      </c>
      <c r="EJ29" s="12">
        <f>IF('Données projet'!$A$192&gt;35,EJ28+EI29-ER28,IF(A29&lt;'Données projet'!$A$192,$EG$205^A29,IF(A29='Données projet'!$A$192,'Données projet'!$B$192,EJ28+EI29-ER28)))</f>
        <v>98.799999999999969</v>
      </c>
      <c r="EK29" s="17">
        <f>EJ29*VLOOKUP('Données projet'!$B$15,Paramètres!$A$1:$I$89,3,0)*VLOOKUP('Données projet'!$B$15,Paramètres!$A$1:$I$89,5,0)</f>
        <v>80.14655999999998</v>
      </c>
      <c r="EL29" s="13">
        <f t="shared" si="45"/>
        <v>22.17301499240547</v>
      </c>
      <c r="EM29" s="20">
        <f t="shared" si="19"/>
        <v>178.2065931117728</v>
      </c>
      <c r="EN29" s="59">
        <f t="shared" si="20"/>
        <v>466.65103755621726</v>
      </c>
      <c r="EO29" s="59">
        <f ca="1">AVERAGE(OFFSET($EN$3,0,0,'Données projet'!$E$15+1,1))-AVERAGE(OFFSET($H$3,0,0,'Données projet'!$E$15+1,1))</f>
        <v>304.26232113495314</v>
      </c>
      <c r="EP29" s="59">
        <f t="shared" si="46"/>
        <v>297.47246687305056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6">
        <f t="shared" si="1"/>
        <v>256.66666666666669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4.0628205133333335</v>
      </c>
      <c r="N30" s="13">
        <f>IF('Données projet'!$A$36&gt;35,N29+M30-V29,IF(A30&lt;'Données projet'!$A$36,$K$205^A30,IF(A30='Données projet'!$A$36,'Données projet'!$B$36,N29+M30-V29)))</f>
        <v>75.396988931129442</v>
      </c>
      <c r="O30" s="13">
        <f>N30*VLOOKUP('Données projet'!$B$9,Paramètres!$A$1:$I$89,3,0)*VLOOKUP('Données projet'!$B$9,Paramètres!$A$1:$I$89,5,0)</f>
        <v>68.21919558488591</v>
      </c>
      <c r="P30" s="13">
        <f t="shared" si="33"/>
        <v>19.230560007492496</v>
      </c>
      <c r="Q30" s="20">
        <f t="shared" si="2"/>
        <v>152.30832432339238</v>
      </c>
      <c r="R30" s="59">
        <f t="shared" si="0"/>
        <v>441.97499099005904</v>
      </c>
      <c r="S30" s="59">
        <f ca="1">AVERAGE(OFFSET($R$3,0,0,'Données projet'!$E$9+1,1))-AVERAGE(OFFSET($H$3,0,0,'Données projet'!$E$9+1,1))</f>
        <v>530.15029472203241</v>
      </c>
      <c r="T30" s="59">
        <f t="shared" si="34"/>
        <v>279.93992816625956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3.9732905966666667</v>
      </c>
      <c r="AI30" s="13">
        <f>IF('Données projet'!$A$62&gt;35,AI29+AH30-AQ29,IF(A30&lt;'Données projet'!$A$62,$AF$205^A30,IF(A30='Données projet'!$A$62,'Données projet'!$B$62,AI29+AH30-AQ29)))</f>
        <v>73.899997847786423</v>
      </c>
      <c r="AJ30" s="13">
        <f>AI30*VLOOKUP('Données projet'!$B$10,Paramètres!$A$1:$I$89,3,0)*VLOOKUP('Données projet'!$B$10,Paramètres!$A$1:$I$89,5,0)</f>
        <v>62.253358186975291</v>
      </c>
      <c r="AK30" s="13">
        <f t="shared" si="35"/>
        <v>17.73676045802636</v>
      </c>
      <c r="AL30" s="20">
        <f t="shared" si="4"/>
        <v>139.31612330671121</v>
      </c>
      <c r="AM30" s="59">
        <f t="shared" si="5"/>
        <v>428.98278997337786</v>
      </c>
      <c r="AN30" s="59">
        <f ca="1">AVERAGE(OFFSET($AM$3,0,0,'Données projet'!$E$10+1,1))-AVERAGE(OFFSET($H$3,0,0,'Données projet'!$E$10+1,1))</f>
        <v>427.33925047942938</v>
      </c>
      <c r="AO30" s="59">
        <f t="shared" si="36"/>
        <v>258.68277813905507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4.0628205133333335</v>
      </c>
      <c r="BD30" s="12">
        <f>IF('Données projet'!$A$88&gt;35,BD29+BC30-BL29,IF(A30&lt;'Données projet'!$A$88,$BA$205^A30,IF(A30='Données projet'!$A$88,'Données projet'!$B$88,BD29+BC30-BL29)))</f>
        <v>75.396988931129442</v>
      </c>
      <c r="BE30" s="13">
        <f>BD30*VLOOKUP('Données projet'!$B$11,Paramètres!$A$1:$I$89,3,0)*VLOOKUP('Données projet'!$B$11,Paramètres!$A$1:$I$89,5,0)</f>
        <v>76.452546776165264</v>
      </c>
      <c r="BF30" s="13">
        <f t="shared" si="37"/>
        <v>21.267537057039007</v>
      </c>
      <c r="BG30" s="20">
        <f t="shared" si="7"/>
        <v>170.19581267616408</v>
      </c>
      <c r="BH30" s="59">
        <f t="shared" si="8"/>
        <v>459.86247934283074</v>
      </c>
      <c r="BI30" s="59">
        <f ca="1">AVERAGE(OFFSET($BH$3,0,0,'Données projet'!$E$11+1,1))-AVERAGE(OFFSET($H$3,0,0,'Données projet'!$E$11+1,1))</f>
        <v>588.81597636287211</v>
      </c>
      <c r="BJ30" s="59">
        <f t="shared" si="38"/>
        <v>308.54448803271003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14.2</v>
      </c>
      <c r="BY30" s="12">
        <f>IF('Données projet'!$A$114&gt;35,BY29+BX30-CG29,IF(A30&lt;'Données projet'!$A$114,$BV$205^A30,IF(A30='Données projet'!$A$114,'Données projet'!$B$114,BY29+BX30-CG29)))</f>
        <v>134.39999999999995</v>
      </c>
      <c r="BZ30" s="13">
        <f>BY30*VLOOKUP('Données projet'!$B$12,Paramètres!$A$1:$I$89,3,0)*VLOOKUP('Données projet'!$B$12,Paramètres!$A$1:$I$89,5,0)</f>
        <v>98.542079999999956</v>
      </c>
      <c r="CA30" s="13">
        <f t="shared" si="39"/>
        <v>26.614371888975242</v>
      </c>
      <c r="CB30" s="20">
        <f t="shared" si="10"/>
        <v>217.98082037329846</v>
      </c>
      <c r="CC30" s="59">
        <f t="shared" si="11"/>
        <v>507.64748703996514</v>
      </c>
      <c r="CD30" s="59">
        <f ca="1">AVERAGE(OFFSET($CC$3,0,0,'Données projet'!$E$12+1,1))-AVERAGE(OFFSET($H$3,0,0,'Données projet'!$E$12+1,1))</f>
        <v>328.55201074501201</v>
      </c>
      <c r="CE30" s="59">
        <f t="shared" si="40"/>
        <v>321.81422611044985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16.399999999999999</v>
      </c>
      <c r="CT30" s="12">
        <f>IF('Données projet'!$A$140&gt;35,CT29+CS30-DB29,IF(A30&lt;'Données projet'!$A$140,$CQ$205^A30,IF(A30='Données projet'!$A$140,'Données projet'!$B$140,CT29+CS30-DB29)))</f>
        <v>155.80000000000004</v>
      </c>
      <c r="CU30" s="17">
        <f>CT30*VLOOKUP('Données projet'!$B$13,Paramètres!$A$1:$I$89,3,0)*VLOOKUP('Données projet'!$B$13,Paramètres!$A$1:$I$89,5,0)</f>
        <v>123.95448000000005</v>
      </c>
      <c r="CV30" s="13">
        <f t="shared" si="41"/>
        <v>32.595569202682604</v>
      </c>
      <c r="CW30" s="20">
        <f t="shared" si="13"/>
        <v>272.65800236133896</v>
      </c>
      <c r="CX30" s="59">
        <f t="shared" si="14"/>
        <v>562.3246690280057</v>
      </c>
      <c r="CY30" s="59">
        <f ca="1">AVERAGE(OFFSET($CX$3,0,0,'Données projet'!$E$13+1,1))-AVERAGE(OFFSET($H$3,0,0,'Données projet'!$E$13+1,1))</f>
        <v>405.40026823646758</v>
      </c>
      <c r="CZ30" s="59">
        <f t="shared" si="42"/>
        <v>393.0787141050053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11.5</v>
      </c>
      <c r="DO30" s="12">
        <f>IF('Données projet'!$A$166&gt;35,DO29+DN30-DW29,IF(A30&lt;'Données projet'!$A$166,$DL$205^A30,IF(A30='Données projet'!$A$166,'Données projet'!$B$166,DO29+DN30-DW29)))</f>
        <v>108.99999999999996</v>
      </c>
      <c r="DP30" s="17">
        <f>DO30*VLOOKUP('Données projet'!$B$14,Paramètres!$A$1:$I$89,3,0)*VLOOKUP('Données projet'!$B$14,Paramètres!$A$1:$I$89,5,0)</f>
        <v>85.019999999999968</v>
      </c>
      <c r="DQ30" s="13">
        <f t="shared" si="43"/>
        <v>23.360218970693097</v>
      </c>
      <c r="DR30" s="20">
        <f t="shared" si="16"/>
        <v>188.76221470729038</v>
      </c>
      <c r="DS30" s="59">
        <f t="shared" si="17"/>
        <v>478.4288813739571</v>
      </c>
      <c r="DT30" s="59">
        <f ca="1">AVERAGE(OFFSET($DS$3,0,0,'Données projet'!$E$14+1,1))-AVERAGE(OFFSET($H$3,0,0,'Données projet'!$E$14+1,1))</f>
        <v>288.82868507674738</v>
      </c>
      <c r="DU30" s="59">
        <f t="shared" si="44"/>
        <v>283.48738729114024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11.8</v>
      </c>
      <c r="EJ30" s="12">
        <f>IF('Données projet'!$A$192&gt;35,EJ29+EI30-ER29,IF(A30&lt;'Données projet'!$A$192,$EG$205^A30,IF(A30='Données projet'!$A$192,'Données projet'!$B$192,EJ29+EI30-ER29)))</f>
        <v>110.59999999999997</v>
      </c>
      <c r="EK30" s="17">
        <f>EJ30*VLOOKUP('Données projet'!$B$15,Paramètres!$A$1:$I$89,3,0)*VLOOKUP('Données projet'!$B$15,Paramètres!$A$1:$I$89,5,0)</f>
        <v>89.718719999999976</v>
      </c>
      <c r="EL30" s="13">
        <f t="shared" si="45"/>
        <v>24.49737467739692</v>
      </c>
      <c r="EM30" s="20">
        <f t="shared" si="19"/>
        <v>198.92636489646625</v>
      </c>
      <c r="EN30" s="59">
        <f t="shared" si="20"/>
        <v>488.59303156313297</v>
      </c>
      <c r="EO30" s="59">
        <f ca="1">AVERAGE(OFFSET($EN$3,0,0,'Données projet'!$E$15+1,1))-AVERAGE(OFFSET($H$3,0,0,'Données projet'!$E$15+1,1))</f>
        <v>304.26232113495314</v>
      </c>
      <c r="EP30" s="59">
        <f t="shared" si="46"/>
        <v>297.47246687305056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6">
        <f t="shared" si="1"/>
        <v>256.66666666666669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4.0628205133333335</v>
      </c>
      <c r="N31" s="13">
        <f>IF('Données projet'!$A$36&gt;35,N30+M31-V30,IF(A31&lt;'Données projet'!$A$36,$K$205^A31,IF(A31='Données projet'!$A$36,'Données projet'!$B$36,N30+M31-V30)))</f>
        <v>88.488255206485093</v>
      </c>
      <c r="O31" s="13">
        <f>N31*VLOOKUP('Données projet'!$B$9,Paramètres!$A$1:$I$89,3,0)*VLOOKUP('Données projet'!$B$9,Paramètres!$A$1:$I$89,5,0)</f>
        <v>80.064173310827712</v>
      </c>
      <c r="P31" s="13">
        <f t="shared" si="33"/>
        <v>22.15287410445745</v>
      </c>
      <c r="Q31" s="20">
        <f t="shared" si="2"/>
        <v>178.02802424828835</v>
      </c>
      <c r="R31" s="59">
        <f t="shared" si="0"/>
        <v>468.91691313717718</v>
      </c>
      <c r="S31" s="59">
        <f ca="1">AVERAGE(OFFSET($R$3,0,0,'Données projet'!$E$9+1,1))-AVERAGE(OFFSET($H$3,0,0,'Données projet'!$E$9+1,1))</f>
        <v>530.15029472203241</v>
      </c>
      <c r="T31" s="59">
        <f t="shared" si="34"/>
        <v>279.93992816625956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3.9732905966666667</v>
      </c>
      <c r="AI31" s="13">
        <f>IF('Données projet'!$A$62&gt;35,AI30+AH31-AQ30,IF(A31&lt;'Données projet'!$A$62,$AF$205^A31,IF(A31='Données projet'!$A$62,'Données projet'!$B$62,AI30+AH31-AQ30)))</f>
        <v>86.666943114139514</v>
      </c>
      <c r="AJ31" s="13">
        <f>AI31*VLOOKUP('Données projet'!$B$10,Paramètres!$A$1:$I$89,3,0)*VLOOKUP('Données projet'!$B$10,Paramètres!$A$1:$I$89,5,0)</f>
        <v>73.008232879351141</v>
      </c>
      <c r="AK31" s="13">
        <f t="shared" si="35"/>
        <v>20.418668567869467</v>
      </c>
      <c r="AL31" s="20">
        <f t="shared" si="4"/>
        <v>162.71852002057588</v>
      </c>
      <c r="AM31" s="59">
        <f t="shared" si="5"/>
        <v>453.60740890946477</v>
      </c>
      <c r="AN31" s="59">
        <f ca="1">AVERAGE(OFFSET($AM$3,0,0,'Données projet'!$E$10+1,1))-AVERAGE(OFFSET($H$3,0,0,'Données projet'!$E$10+1,1))</f>
        <v>427.33925047942938</v>
      </c>
      <c r="AO31" s="59">
        <f t="shared" si="36"/>
        <v>258.68277813905507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4.0628205133333335</v>
      </c>
      <c r="BD31" s="12">
        <f>IF('Données projet'!$A$88&gt;35,BD30+BC31-BL30,IF(A31&lt;'Données projet'!$A$88,$BA$205^A31,IF(A31='Données projet'!$A$88,'Données projet'!$B$88,BD30+BC31-BL30)))</f>
        <v>88.488255206485093</v>
      </c>
      <c r="BE31" s="13">
        <f>BD31*VLOOKUP('Données projet'!$B$11,Paramètres!$A$1:$I$89,3,0)*VLOOKUP('Données projet'!$B$11,Paramètres!$A$1:$I$89,5,0)</f>
        <v>89.727090779375885</v>
      </c>
      <c r="BF31" s="13">
        <f t="shared" si="37"/>
        <v>24.499394232560416</v>
      </c>
      <c r="BG31" s="20">
        <f t="shared" si="7"/>
        <v>198.94446139578906</v>
      </c>
      <c r="BH31" s="59">
        <f t="shared" si="8"/>
        <v>489.83335028467792</v>
      </c>
      <c r="BI31" s="59">
        <f ca="1">AVERAGE(OFFSET($BH$3,0,0,'Données projet'!$E$11+1,1))-AVERAGE(OFFSET($H$3,0,0,'Données projet'!$E$11+1,1))</f>
        <v>588.81597636287211</v>
      </c>
      <c r="BJ31" s="59">
        <f t="shared" si="38"/>
        <v>308.54448803271003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14.2</v>
      </c>
      <c r="BY31" s="12">
        <f>IF('Données projet'!$A$114&gt;35,BY30+BX31-CG30,IF(A31&lt;'Données projet'!$A$114,$BV$205^A31,IF(A31='Données projet'!$A$114,'Données projet'!$B$114,BY30+BX31-CG30)))</f>
        <v>148.59999999999994</v>
      </c>
      <c r="BZ31" s="13">
        <f>BY31*VLOOKUP('Données projet'!$B$12,Paramètres!$A$1:$I$89,3,0)*VLOOKUP('Données projet'!$B$12,Paramètres!$A$1:$I$89,5,0)</f>
        <v>108.95351999999995</v>
      </c>
      <c r="CA31" s="13">
        <f t="shared" si="39"/>
        <v>29.084288721109843</v>
      </c>
      <c r="CB31" s="20">
        <f t="shared" si="10"/>
        <v>240.41585018926619</v>
      </c>
      <c r="CC31" s="59">
        <f t="shared" si="11"/>
        <v>531.30473907815508</v>
      </c>
      <c r="CD31" s="59">
        <f ca="1">AVERAGE(OFFSET($CC$3,0,0,'Données projet'!$E$12+1,1))-AVERAGE(OFFSET($H$3,0,0,'Données projet'!$E$12+1,1))</f>
        <v>328.55201074501201</v>
      </c>
      <c r="CE31" s="59">
        <f t="shared" si="40"/>
        <v>321.81422611044985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16.399999999999999</v>
      </c>
      <c r="CT31" s="12">
        <f>IF('Données projet'!$A$140&gt;35,CT30+CS31-DB30,IF(A31&lt;'Données projet'!$A$140,$CQ$205^A31,IF(A31='Données projet'!$A$140,'Données projet'!$B$140,CT30+CS31-DB30)))</f>
        <v>172.20000000000005</v>
      </c>
      <c r="CU31" s="17">
        <f>CT31*VLOOKUP('Données projet'!$B$13,Paramètres!$A$1:$I$89,3,0)*VLOOKUP('Données projet'!$B$13,Paramètres!$A$1:$I$89,5,0)</f>
        <v>137.00232000000005</v>
      </c>
      <c r="CV31" s="13">
        <f t="shared" si="41"/>
        <v>35.609416420931346</v>
      </c>
      <c r="CW31" s="20">
        <f t="shared" si="13"/>
        <v>300.63210759978887</v>
      </c>
      <c r="CX31" s="59">
        <f t="shared" si="14"/>
        <v>591.52099648867772</v>
      </c>
      <c r="CY31" s="59">
        <f ca="1">AVERAGE(OFFSET($CX$3,0,0,'Données projet'!$E$13+1,1))-AVERAGE(OFFSET($H$3,0,0,'Données projet'!$E$13+1,1))</f>
        <v>405.40026823646758</v>
      </c>
      <c r="CZ31" s="59">
        <f t="shared" si="42"/>
        <v>393.0787141050053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11.5</v>
      </c>
      <c r="DO31" s="12">
        <f>IF('Données projet'!$A$166&gt;35,DO30+DN31-DW30,IF(A31&lt;'Données projet'!$A$166,$DL$205^A31,IF(A31='Données projet'!$A$166,'Données projet'!$B$166,DO30+DN31-DW30)))</f>
        <v>120.49999999999996</v>
      </c>
      <c r="DP31" s="17">
        <f>DO31*VLOOKUP('Données projet'!$B$14,Paramètres!$A$1:$I$89,3,0)*VLOOKUP('Données projet'!$B$14,Paramètres!$A$1:$I$89,5,0)</f>
        <v>93.989999999999966</v>
      </c>
      <c r="DQ31" s="13">
        <f t="shared" si="43"/>
        <v>25.525074036970054</v>
      </c>
      <c r="DR31" s="20">
        <f t="shared" si="16"/>
        <v>208.15542061438944</v>
      </c>
      <c r="DS31" s="59">
        <f t="shared" si="17"/>
        <v>499.04430950327833</v>
      </c>
      <c r="DT31" s="59">
        <f ca="1">AVERAGE(OFFSET($DS$3,0,0,'Données projet'!$E$14+1,1))-AVERAGE(OFFSET($H$3,0,0,'Données projet'!$E$14+1,1))</f>
        <v>288.82868507674738</v>
      </c>
      <c r="DU31" s="59">
        <f t="shared" si="44"/>
        <v>283.48738729114024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11.8</v>
      </c>
      <c r="EJ31" s="12">
        <f>IF('Données projet'!$A$192&gt;35,EJ30+EI31-ER30,IF(A31&lt;'Données projet'!$A$192,$EG$205^A31,IF(A31='Données projet'!$A$192,'Données projet'!$B$192,EJ30+EI31-ER30)))</f>
        <v>122.39999999999996</v>
      </c>
      <c r="EK31" s="17">
        <f>EJ31*VLOOKUP('Données projet'!$B$15,Paramètres!$A$1:$I$89,3,0)*VLOOKUP('Données projet'!$B$15,Paramètres!$A$1:$I$89,5,0)</f>
        <v>99.290879999999973</v>
      </c>
      <c r="EL31" s="13">
        <f t="shared" si="45"/>
        <v>26.792989580133234</v>
      </c>
      <c r="EM31" s="20">
        <f t="shared" si="19"/>
        <v>219.5960728520653</v>
      </c>
      <c r="EN31" s="59">
        <f t="shared" si="20"/>
        <v>510.48496174095419</v>
      </c>
      <c r="EO31" s="59">
        <f ca="1">AVERAGE(OFFSET($EN$3,0,0,'Données projet'!$E$15+1,1))-AVERAGE(OFFSET($H$3,0,0,'Données projet'!$E$15+1,1))</f>
        <v>304.26232113495314</v>
      </c>
      <c r="EP31" s="59">
        <f t="shared" si="46"/>
        <v>297.47246687305056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6">
        <f t="shared" si="1"/>
        <v>256.66666666666669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4.0628205133333335</v>
      </c>
      <c r="N32" s="13">
        <f>IF('Données projet'!$A$36&gt;35,N31+M32-V31,IF(A32&lt;'Données projet'!$A$36,$K$205^A32,IF(A32='Données projet'!$A$36,'Données projet'!$B$36,N31+M32-V31)))</f>
        <v>103.85257316628947</v>
      </c>
      <c r="O32" s="13">
        <f>N32*VLOOKUP('Données projet'!$B$9,Paramètres!$A$1:$I$89,3,0)*VLOOKUP('Données projet'!$B$9,Paramètres!$A$1:$I$89,5,0)</f>
        <v>93.965808200858717</v>
      </c>
      <c r="P32" s="13">
        <f t="shared" si="33"/>
        <v>25.519268856275549</v>
      </c>
      <c r="Q32" s="20">
        <f t="shared" si="2"/>
        <v>208.10317587450882</v>
      </c>
      <c r="R32" s="59">
        <f t="shared" si="0"/>
        <v>500.21428698561999</v>
      </c>
      <c r="S32" s="59">
        <f ca="1">AVERAGE(OFFSET($R$3,0,0,'Données projet'!$E$9+1,1))-AVERAGE(OFFSET($H$3,0,0,'Données projet'!$E$9+1,1))</f>
        <v>530.15029472203241</v>
      </c>
      <c r="T32" s="59">
        <f t="shared" si="34"/>
        <v>279.93992816625956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3.9732905966666667</v>
      </c>
      <c r="AI32" s="13">
        <f>IF('Données projet'!$A$62&gt;35,AI31+AH32-AQ31,IF(A32&lt;'Données projet'!$A$62,$AF$205^A32,IF(A32='Données projet'!$A$62,'Données projet'!$B$62,AI31+AH32-AQ31)))</f>
        <v>101.63950267252248</v>
      </c>
      <c r="AJ32" s="13">
        <f>AI32*VLOOKUP('Données projet'!$B$10,Paramètres!$A$1:$I$89,3,0)*VLOOKUP('Données projet'!$B$10,Paramètres!$A$1:$I$89,5,0)</f>
        <v>85.621117051332945</v>
      </c>
      <c r="AK32" s="13">
        <f t="shared" si="35"/>
        <v>23.506097805804874</v>
      </c>
      <c r="AL32" s="20">
        <f t="shared" si="4"/>
        <v>190.06323254284834</v>
      </c>
      <c r="AM32" s="59">
        <f t="shared" si="5"/>
        <v>482.17434365395945</v>
      </c>
      <c r="AN32" s="59">
        <f ca="1">AVERAGE(OFFSET($AM$3,0,0,'Données projet'!$E$10+1,1))-AVERAGE(OFFSET($H$3,0,0,'Données projet'!$E$10+1,1))</f>
        <v>427.33925047942938</v>
      </c>
      <c r="AO32" s="59">
        <f t="shared" si="36"/>
        <v>258.68277813905507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4.0628205133333335</v>
      </c>
      <c r="BD32" s="12">
        <f>IF('Données projet'!$A$88&gt;35,BD31+BC32-BL31,IF(A32&lt;'Données projet'!$A$88,$BA$205^A32,IF(A32='Données projet'!$A$88,'Données projet'!$B$88,BD31+BC32-BL31)))</f>
        <v>103.85257316628947</v>
      </c>
      <c r="BE32" s="13">
        <f>BD32*VLOOKUP('Données projet'!$B$11,Paramètres!$A$1:$I$89,3,0)*VLOOKUP('Données projet'!$B$11,Paramètres!$A$1:$I$89,5,0)</f>
        <v>105.30650919061753</v>
      </c>
      <c r="BF32" s="13">
        <f t="shared" si="37"/>
        <v>28.222370844006942</v>
      </c>
      <c r="BG32" s="20">
        <f t="shared" si="7"/>
        <v>232.56279939363762</v>
      </c>
      <c r="BH32" s="59">
        <f t="shared" si="8"/>
        <v>524.67391050474873</v>
      </c>
      <c r="BI32" s="59">
        <f ca="1">AVERAGE(OFFSET($BH$3,0,0,'Données projet'!$E$11+1,1))-AVERAGE(OFFSET($H$3,0,0,'Données projet'!$E$11+1,1))</f>
        <v>588.81597636287211</v>
      </c>
      <c r="BJ32" s="59">
        <f t="shared" si="38"/>
        <v>308.54448803271003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14.2</v>
      </c>
      <c r="BY32" s="12">
        <f>IF('Données projet'!$A$114&gt;35,BY31+BX32-CG31,IF(A32&lt;'Données projet'!$A$114,$BV$205^A32,IF(A32='Données projet'!$A$114,'Données projet'!$B$114,BY31+BX32-CG31)))</f>
        <v>162.79999999999993</v>
      </c>
      <c r="BZ32" s="13">
        <f>BY32*VLOOKUP('Données projet'!$B$12,Paramètres!$A$1:$I$89,3,0)*VLOOKUP('Données projet'!$B$12,Paramètres!$A$1:$I$89,5,0)</f>
        <v>119.36495999999994</v>
      </c>
      <c r="CA32" s="13">
        <f t="shared" si="39"/>
        <v>31.526840934707504</v>
      </c>
      <c r="CB32" s="20">
        <f t="shared" si="10"/>
        <v>262.80321996128214</v>
      </c>
      <c r="CC32" s="59">
        <f t="shared" si="11"/>
        <v>554.91433107239322</v>
      </c>
      <c r="CD32" s="59">
        <f ca="1">AVERAGE(OFFSET($CC$3,0,0,'Données projet'!$E$12+1,1))-AVERAGE(OFFSET($H$3,0,0,'Données projet'!$E$12+1,1))</f>
        <v>328.55201074501201</v>
      </c>
      <c r="CE32" s="59">
        <f t="shared" si="40"/>
        <v>321.81422611044985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16.399999999999999</v>
      </c>
      <c r="CT32" s="12">
        <f>IF('Données projet'!$A$140&gt;35,CT31+CS32-DB31,IF(A32&lt;'Données projet'!$A$140,$CQ$205^A32,IF(A32='Données projet'!$A$140,'Données projet'!$B$140,CT31+CS32-DB31)))</f>
        <v>188.60000000000005</v>
      </c>
      <c r="CU32" s="17">
        <f>CT32*VLOOKUP('Données projet'!$B$13,Paramètres!$A$1:$I$89,3,0)*VLOOKUP('Données projet'!$B$13,Paramètres!$A$1:$I$89,5,0)</f>
        <v>150.05016000000003</v>
      </c>
      <c r="CV32" s="13">
        <f t="shared" si="41"/>
        <v>38.589984439024605</v>
      </c>
      <c r="CW32" s="20">
        <f t="shared" si="13"/>
        <v>328.5482515646346</v>
      </c>
      <c r="CX32" s="59">
        <f t="shared" si="14"/>
        <v>620.6593626757458</v>
      </c>
      <c r="CY32" s="59">
        <f ca="1">AVERAGE(OFFSET($CX$3,0,0,'Données projet'!$E$13+1,1))-AVERAGE(OFFSET($H$3,0,0,'Données projet'!$E$13+1,1))</f>
        <v>405.40026823646758</v>
      </c>
      <c r="CZ32" s="59">
        <f t="shared" si="42"/>
        <v>393.0787141050053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11.5</v>
      </c>
      <c r="DO32" s="12">
        <f>IF('Données projet'!$A$166&gt;35,DO31+DN32-DW31,IF(A32&lt;'Données projet'!$A$166,$DL$205^A32,IF(A32='Données projet'!$A$166,'Données projet'!$B$166,DO31+DN32-DW31)))</f>
        <v>131.99999999999994</v>
      </c>
      <c r="DP32" s="17">
        <f>DO32*VLOOKUP('Données projet'!$B$14,Paramètres!$A$1:$I$89,3,0)*VLOOKUP('Données projet'!$B$14,Paramètres!$A$1:$I$89,5,0)</f>
        <v>102.95999999999997</v>
      </c>
      <c r="DQ32" s="13">
        <f t="shared" si="43"/>
        <v>27.665975080374633</v>
      </c>
      <c r="DR32" s="20">
        <f t="shared" si="16"/>
        <v>227.50690659831903</v>
      </c>
      <c r="DS32" s="59">
        <f t="shared" si="17"/>
        <v>519.61801770943021</v>
      </c>
      <c r="DT32" s="59">
        <f ca="1">AVERAGE(OFFSET($DS$3,0,0,'Données projet'!$E$14+1,1))-AVERAGE(OFFSET($H$3,0,0,'Données projet'!$E$14+1,1))</f>
        <v>288.82868507674738</v>
      </c>
      <c r="DU32" s="59">
        <f t="shared" si="44"/>
        <v>283.48738729114024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11.8</v>
      </c>
      <c r="EJ32" s="12">
        <f>IF('Données projet'!$A$192&gt;35,EJ31+EI32-ER31,IF(A32&lt;'Données projet'!$A$192,$EG$205^A32,IF(A32='Données projet'!$A$192,'Données projet'!$B$192,EJ31+EI32-ER31)))</f>
        <v>134.19999999999996</v>
      </c>
      <c r="EK32" s="17">
        <f>EJ32*VLOOKUP('Données projet'!$B$15,Paramètres!$A$1:$I$89,3,0)*VLOOKUP('Données projet'!$B$15,Paramètres!$A$1:$I$89,5,0)</f>
        <v>108.86303999999997</v>
      </c>
      <c r="EL32" s="13">
        <f t="shared" si="45"/>
        <v>29.062946162784755</v>
      </c>
      <c r="EM32" s="20">
        <f t="shared" si="19"/>
        <v>240.22109256685007</v>
      </c>
      <c r="EN32" s="59">
        <f t="shared" si="20"/>
        <v>532.33220367796116</v>
      </c>
      <c r="EO32" s="59">
        <f ca="1">AVERAGE(OFFSET($EN$3,0,0,'Données projet'!$E$15+1,1))-AVERAGE(OFFSET($H$3,0,0,'Données projet'!$E$15+1,1))</f>
        <v>304.26232113495314</v>
      </c>
      <c r="EP32" s="59">
        <f t="shared" si="46"/>
        <v>297.47246687305056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6">
        <f t="shared" si="1"/>
        <v>256.66666666666669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121.8846154</v>
      </c>
      <c r="L33" s="12">
        <f>VLOOKUP(A33,'Données projet'!$A$35:$I$55,9,0)</f>
        <v>4.0628205133333335</v>
      </c>
      <c r="M33" s="12">
        <f t="array" ref="M33">INDEX(L:L,MIN(IF(ISNUMBER(L33:L229),ROW(L33:L229),"")))</f>
        <v>4.0628205133333335</v>
      </c>
      <c r="N33" s="13">
        <f>IF('Données projet'!$A$36&gt;35,N32+M33-V32,IF(A33&lt;'Données projet'!$A$36,$K$205^A33,IF(A33='Données projet'!$A$36,'Données projet'!$B$36,N32+M33-V32)))</f>
        <v>121.8846154</v>
      </c>
      <c r="O33" s="13">
        <f>N33*VLOOKUP('Données projet'!$B$9,Paramètres!$A$1:$I$89,3,0)*VLOOKUP('Données projet'!$B$9,Paramètres!$A$1:$I$89,5,0)</f>
        <v>110.28120001392</v>
      </c>
      <c r="P33" s="13">
        <f t="shared" si="33"/>
        <v>29.397227641348678</v>
      </c>
      <c r="Q33" s="20">
        <f t="shared" si="2"/>
        <v>243.27326149959291</v>
      </c>
      <c r="R33" s="59">
        <f t="shared" si="0"/>
        <v>536.60659483292625</v>
      </c>
      <c r="S33" s="59">
        <f ca="1">AVERAGE(OFFSET($R$3,0,0,'Données projet'!$E$9+1,1))-AVERAGE(OFFSET($H$3,0,0,'Données projet'!$E$9+1,1))</f>
        <v>530.15029472203241</v>
      </c>
      <c r="T33" s="59">
        <f t="shared" si="34"/>
        <v>279.93992816625956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119.19871790000001</v>
      </c>
      <c r="AG33" s="12">
        <f>VLOOKUP(A33,'Données projet'!$A$61:$I$81,9,0)</f>
        <v>3.9732905966666667</v>
      </c>
      <c r="AH33" s="12">
        <f t="array" ref="AH33">INDEX(AG:AG,MIN(IF(ISNUMBER(AG33:AG229),ROW(AG33:AG229),"")))</f>
        <v>3.9732905966666667</v>
      </c>
      <c r="AI33" s="13">
        <f>IF('Données projet'!$A$62&gt;35,AI32+AH33-AQ32,IF(A33&lt;'Données projet'!$A$62,$AF$205^A33,IF(A33='Données projet'!$A$62,'Données projet'!$B$62,AI32+AH33-AQ32)))</f>
        <v>119.19871790000001</v>
      </c>
      <c r="AJ33" s="13">
        <f>AI33*VLOOKUP('Données projet'!$B$10,Paramètres!$A$1:$I$89,3,0)*VLOOKUP('Données projet'!$B$10,Paramètres!$A$1:$I$89,5,0)</f>
        <v>100.41299995896</v>
      </c>
      <c r="AK33" s="13">
        <f t="shared" si="35"/>
        <v>27.060365479731946</v>
      </c>
      <c r="AL33" s="20">
        <f t="shared" si="4"/>
        <v>222.01611147238847</v>
      </c>
      <c r="AM33" s="59">
        <f t="shared" si="5"/>
        <v>515.34944480572176</v>
      </c>
      <c r="AN33" s="59">
        <f ca="1">AVERAGE(OFFSET($AM$3,0,0,'Données projet'!$E$10+1,1))-AVERAGE(OFFSET($H$3,0,0,'Données projet'!$E$10+1,1))</f>
        <v>427.33925047942938</v>
      </c>
      <c r="AO33" s="59">
        <f t="shared" si="36"/>
        <v>258.68277813905507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121.8846154</v>
      </c>
      <c r="BB33" s="12">
        <f>VLOOKUP(A33,'Données projet'!$A$87:$I$107,9,0)</f>
        <v>4.0628205133333335</v>
      </c>
      <c r="BC33" s="12">
        <f t="array" ref="BC33">INDEX(BB:BB,MIN(IF(ISNUMBER(BB33:BB229),ROW(BB33:BB229),"")))</f>
        <v>4.0628205133333335</v>
      </c>
      <c r="BD33" s="12">
        <f>IF('Données projet'!$A$88&gt;35,BD32+BC33-BL32,IF(A33&lt;'Données projet'!$A$88,$BA$205^A33,IF(A33='Données projet'!$A$88,'Données projet'!$B$88,BD32+BC33-BL32)))</f>
        <v>121.8846154</v>
      </c>
      <c r="BE33" s="13">
        <f>BD33*VLOOKUP('Données projet'!$B$11,Paramètres!$A$1:$I$89,3,0)*VLOOKUP('Données projet'!$B$11,Paramètres!$A$1:$I$89,5,0)</f>
        <v>123.5910000156</v>
      </c>
      <c r="BF33" s="13">
        <f t="shared" si="37"/>
        <v>32.511098376386634</v>
      </c>
      <c r="BG33" s="20">
        <f t="shared" si="7"/>
        <v>271.87782136604341</v>
      </c>
      <c r="BH33" s="59">
        <f t="shared" si="8"/>
        <v>565.21115469937672</v>
      </c>
      <c r="BI33" s="59">
        <f ca="1">AVERAGE(OFFSET($BH$3,0,0,'Données projet'!$E$11+1,1))-AVERAGE(OFFSET($H$3,0,0,'Données projet'!$E$11+1,1))</f>
        <v>588.81597636287211</v>
      </c>
      <c r="BJ33" s="59">
        <f t="shared" si="38"/>
        <v>308.54448803271003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177</v>
      </c>
      <c r="BW33" s="12">
        <f>VLOOKUP(A33,'Données projet'!$A$113:$I$133,9,0)</f>
        <v>14.2</v>
      </c>
      <c r="BX33" s="12">
        <f t="array" ref="BX33">INDEX(BW:BW,MIN(IF(ISNUMBER(BW33:BW229),ROW(BW33:BW229),"")))</f>
        <v>14.2</v>
      </c>
      <c r="BY33" s="12">
        <f>IF('Données projet'!$A$114&gt;35,BY32+BX33-CG32,IF(A33&lt;'Données projet'!$A$114,$BV$205^A33,IF(A33='Données projet'!$A$114,'Données projet'!$B$114,BY32+BX33-CG32)))</f>
        <v>176.99999999999991</v>
      </c>
      <c r="BZ33" s="13">
        <f>BY33*VLOOKUP('Données projet'!$B$12,Paramètres!$A$1:$I$89,3,0)*VLOOKUP('Données projet'!$B$12,Paramètres!$A$1:$I$89,5,0)</f>
        <v>129.77639999999994</v>
      </c>
      <c r="CA33" s="13">
        <f t="shared" si="39"/>
        <v>33.94468676198089</v>
      </c>
      <c r="CB33" s="20">
        <f t="shared" si="10"/>
        <v>285.14755944378322</v>
      </c>
      <c r="CC33" s="59">
        <f t="shared" si="11"/>
        <v>578.48089277711654</v>
      </c>
      <c r="CD33" s="59">
        <f ca="1">AVERAGE(OFFSET($CC$3,0,0,'Données projet'!$E$12+1,1))-AVERAGE(OFFSET($H$3,0,0,'Données projet'!$E$12+1,1))</f>
        <v>328.55201074501201</v>
      </c>
      <c r="CE33" s="59">
        <f t="shared" si="40"/>
        <v>321.81422611044985</v>
      </c>
      <c r="CF33" s="15">
        <f>IF(ISNA(VLOOKUP(A33,'Données projet'!$A$113:$I$133,3,0)),0,VLOOKUP(A33,'Données projet'!$A$113:$I$133,3,0))</f>
        <v>4</v>
      </c>
      <c r="CG33" s="15">
        <f>IF(ISNA(VLOOKUP(A33,'Données projet'!$A$113:$I$133,4,0)),0,VLOOKUP(A33,'Données projet'!$A$113:$I$133,4,0))</f>
        <v>35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205</v>
      </c>
      <c r="CR33" s="12">
        <f>VLOOKUP(A33,'Données projet'!$A$139:$I$159,9,0)</f>
        <v>16.399999999999999</v>
      </c>
      <c r="CS33" s="12">
        <f t="array" ref="CS33">INDEX(CR:CR,MIN(IF(ISNUMBER(CR33:CR229),ROW(CR33:CR229),"")))</f>
        <v>16.399999999999999</v>
      </c>
      <c r="CT33" s="12">
        <f>IF('Données projet'!$A$140&gt;35,CT32+CS33-DB32,IF(A33&lt;'Données projet'!$A$140,$CQ$205^A33,IF(A33='Données projet'!$A$140,'Données projet'!$B$140,CT32+CS33-DB32)))</f>
        <v>205.00000000000006</v>
      </c>
      <c r="CU33" s="17">
        <f>CT33*VLOOKUP('Données projet'!$B$13,Paramètres!$A$1:$I$89,3,0)*VLOOKUP('Données projet'!$B$13,Paramètres!$A$1:$I$89,5,0)</f>
        <v>163.09800000000004</v>
      </c>
      <c r="CV33" s="13">
        <f t="shared" si="41"/>
        <v>41.540496136845142</v>
      </c>
      <c r="CW33" s="20">
        <f t="shared" si="13"/>
        <v>356.41204743833867</v>
      </c>
      <c r="CX33" s="59">
        <f t="shared" si="14"/>
        <v>649.74538077167199</v>
      </c>
      <c r="CY33" s="59">
        <f ca="1">AVERAGE(OFFSET($CX$3,0,0,'Données projet'!$E$13+1,1))-AVERAGE(OFFSET($H$3,0,0,'Données projet'!$E$13+1,1))</f>
        <v>405.40026823646758</v>
      </c>
      <c r="CZ33" s="59">
        <f t="shared" si="42"/>
        <v>393.0787141050053</v>
      </c>
      <c r="DA33" s="15">
        <f>IF(ISNA(VLOOKUP(A33,'Données projet'!$A$139:$I$159,3,0)),0,VLOOKUP(A33,'Données projet'!$A$139:$I$159,3,0))</f>
        <v>5</v>
      </c>
      <c r="DB33" s="15">
        <f>IF(ISNA(VLOOKUP(A33,'Données projet'!$A$139:$I$159,4,0)),0,VLOOKUP(A33,'Données projet'!$A$139:$I$159,4,0))</f>
        <v>42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11.5</v>
      </c>
      <c r="DO33" s="12">
        <f>IF('Données projet'!$A$166&gt;35,DO32+DN33-DW32,IF(A33&lt;'Données projet'!$A$166,$DL$205^A33,IF(A33='Données projet'!$A$166,'Données projet'!$B$166,DO32+DN33-DW32)))</f>
        <v>143.49999999999994</v>
      </c>
      <c r="DP33" s="17">
        <f>DO33*VLOOKUP('Données projet'!$B$14,Paramètres!$A$1:$I$89,3,0)*VLOOKUP('Données projet'!$B$14,Paramètres!$A$1:$I$89,5,0)</f>
        <v>111.92999999999996</v>
      </c>
      <c r="DQ33" s="13">
        <f t="shared" si="43"/>
        <v>29.785246291563833</v>
      </c>
      <c r="DR33" s="20">
        <f t="shared" si="16"/>
        <v>246.82072062447358</v>
      </c>
      <c r="DS33" s="59">
        <f t="shared" si="17"/>
        <v>540.15405395780692</v>
      </c>
      <c r="DT33" s="59">
        <f ca="1">AVERAGE(OFFSET($DS$3,0,0,'Données projet'!$E$14+1,1))-AVERAGE(OFFSET($H$3,0,0,'Données projet'!$E$14+1,1))</f>
        <v>288.82868507674738</v>
      </c>
      <c r="DU33" s="59">
        <f t="shared" si="44"/>
        <v>283.48738729114024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146</v>
      </c>
      <c r="EH33" s="12">
        <f>VLOOKUP(A33,'Données projet'!$A$191:$I$211,9,0)</f>
        <v>11.8</v>
      </c>
      <c r="EI33" s="12">
        <f t="array" ref="EI33">INDEX(EH:EH,MIN(IF(ISNUMBER(EH33:EH229),ROW(EH33:EH229),"")))</f>
        <v>11.8</v>
      </c>
      <c r="EJ33" s="12">
        <f>IF('Données projet'!$A$192&gt;35,EJ32+EI33-ER32,IF(A33&lt;'Données projet'!$A$192,$EG$205^A33,IF(A33='Données projet'!$A$192,'Données projet'!$B$192,EJ32+EI33-ER32)))</f>
        <v>145.99999999999997</v>
      </c>
      <c r="EK33" s="17">
        <f>EJ33*VLOOKUP('Données projet'!$B$15,Paramètres!$A$1:$I$89,3,0)*VLOOKUP('Données projet'!$B$15,Paramètres!$A$1:$I$89,5,0)</f>
        <v>118.43519999999998</v>
      </c>
      <c r="EL33" s="13">
        <f t="shared" si="45"/>
        <v>31.309757056296963</v>
      </c>
      <c r="EM33" s="20">
        <f t="shared" si="19"/>
        <v>260.80580020638388</v>
      </c>
      <c r="EN33" s="59">
        <f t="shared" si="20"/>
        <v>554.13913353971725</v>
      </c>
      <c r="EO33" s="59">
        <f ca="1">AVERAGE(OFFSET($EN$3,0,0,'Données projet'!$E$15+1,1))-AVERAGE(OFFSET($H$3,0,0,'Données projet'!$E$15+1,1))</f>
        <v>304.26232113495314</v>
      </c>
      <c r="EP33" s="59">
        <f t="shared" si="46"/>
        <v>297.47246687305056</v>
      </c>
      <c r="EQ33" s="15">
        <f>IF(ISNA(VLOOKUP(A33,'Données projet'!$A$191:$I$211,3,0)),0,VLOOKUP(A33,'Données projet'!$A$191:$I$211,3,0))</f>
        <v>4</v>
      </c>
      <c r="ER33" s="15">
        <f>IF(ISNA(VLOOKUP(A33,'Données projet'!$A$191:$I$211,4,0)),0,VLOOKUP(A33,'Données projet'!$A$191:$I$211,4,0))</f>
        <v>28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6">
        <f t="shared" si="1"/>
        <v>256.66666666666669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15.881076919999998</v>
      </c>
      <c r="N34" s="13">
        <f>IF('Données projet'!$A$36&gt;35,N33+M34-V33,IF(A34&lt;'Données projet'!$A$36,$K$205^A34,IF(A34='Données projet'!$A$36,'Données projet'!$B$36,N33+M34-V33)))</f>
        <v>137.76569232</v>
      </c>
      <c r="O34" s="13">
        <f>N34*VLOOKUP('Données projet'!$B$9,Paramètres!$A$1:$I$89,3,0)*VLOOKUP('Données projet'!$B$9,Paramètres!$A$1:$I$89,5,0)</f>
        <v>124.65039841113601</v>
      </c>
      <c r="P34" s="13">
        <f t="shared" si="33"/>
        <v>32.757216609030209</v>
      </c>
      <c r="Q34" s="20">
        <f t="shared" si="2"/>
        <v>274.15159616012278</v>
      </c>
      <c r="R34" s="59">
        <f t="shared" si="0"/>
        <v>567.48492949345609</v>
      </c>
      <c r="S34" s="59">
        <f ca="1">AVERAGE(OFFSET($R$3,0,0,'Données projet'!$E$9+1,1))-AVERAGE(OFFSET($H$3,0,0,'Données projet'!$E$9+1,1))</f>
        <v>530.15029472203241</v>
      </c>
      <c r="T34" s="59">
        <f t="shared" si="34"/>
        <v>279.93992816625956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>
        <f>VLOOKUP(A34,'Données projet'!$A$61:$I$81,2,0)</f>
        <v>152.27000000000001</v>
      </c>
      <c r="AG34" s="12">
        <f>VLOOKUP(A34,'Données projet'!$A$61:$I$81,9,0)</f>
        <v>33.071282100000005</v>
      </c>
      <c r="AH34" s="12">
        <f t="array" ref="AH34">INDEX(AG:AG,MIN(IF(ISNUMBER(AG34:AG230),ROW(AG34:AG230),"")))</f>
        <v>33.071282100000005</v>
      </c>
      <c r="AI34" s="13">
        <f>IF('Données projet'!$A$62&gt;35,AI33+AH34-AQ33,IF(A34&lt;'Données projet'!$A$62,$AF$205^A34,IF(A34='Données projet'!$A$62,'Données projet'!$B$62,AI33+AH34-AQ33)))</f>
        <v>152.27000000000001</v>
      </c>
      <c r="AJ34" s="13">
        <f>AI34*VLOOKUP('Données projet'!$B$10,Paramètres!$A$1:$I$89,3,0)*VLOOKUP('Données projet'!$B$10,Paramètres!$A$1:$I$89,5,0)</f>
        <v>128.27224800000002</v>
      </c>
      <c r="AK34" s="13">
        <f t="shared" si="35"/>
        <v>33.596816228018859</v>
      </c>
      <c r="AL34" s="20">
        <f t="shared" si="4"/>
        <v>281.92195353046623</v>
      </c>
      <c r="AM34" s="59">
        <f t="shared" si="5"/>
        <v>575.25528686379948</v>
      </c>
      <c r="AN34" s="59">
        <f ca="1">AVERAGE(OFFSET($AM$3,0,0,'Données projet'!$E$10+1,1))-AVERAGE(OFFSET($H$3,0,0,'Données projet'!$E$10+1,1))</f>
        <v>427.33925047942938</v>
      </c>
      <c r="AO34" s="59">
        <f t="shared" si="36"/>
        <v>258.68277813905507</v>
      </c>
      <c r="AP34" s="15">
        <f>IF(ISNA(VLOOKUP(A34,'Données projet'!$A$61:$I$81,3,0)),0,VLOOKUP(A34,'Données projet'!$A$61:$I$81,3,0))</f>
        <v>1</v>
      </c>
      <c r="AQ34" s="15">
        <f>IF(ISNA(VLOOKUP(A34,'Données projet'!$A$61:$I$81,4,0)),0,VLOOKUP(A34,'Données projet'!$A$61:$I$81,4,0))</f>
        <v>63.58</v>
      </c>
      <c r="AR34" s="16">
        <f>IF(ISNA(VLOOKUP(A34,'Données projet'!$A$61:$I$81,5,0)),0%,VLOOKUP(A34,'Données projet'!$A$61:$I$81,5,0)*VLOOKUP('Données projet'!$B$10,Paramètres!$A$1:$I$89,7,0))</f>
        <v>0.43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25.459768343676725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25.459768343676725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15.881076919999998</v>
      </c>
      <c r="BD34" s="12">
        <f>IF('Données projet'!$A$88&gt;35,BD33+BC34-BL33,IF(A34&lt;'Données projet'!$A$88,$BA$205^A34,IF(A34='Données projet'!$A$88,'Données projet'!$B$88,BD33+BC34-BL33)))</f>
        <v>137.76569232</v>
      </c>
      <c r="BE34" s="13">
        <f>BD34*VLOOKUP('Données projet'!$B$11,Paramètres!$A$1:$I$89,3,0)*VLOOKUP('Données projet'!$B$11,Paramètres!$A$1:$I$89,5,0)</f>
        <v>139.69441201248003</v>
      </c>
      <c r="BF34" s="13">
        <f t="shared" si="37"/>
        <v>36.226990677680369</v>
      </c>
      <c r="BG34" s="20">
        <f t="shared" si="7"/>
        <v>306.396443018696</v>
      </c>
      <c r="BH34" s="59">
        <f t="shared" si="8"/>
        <v>599.72977635202938</v>
      </c>
      <c r="BI34" s="59">
        <f ca="1">AVERAGE(OFFSET($BH$3,0,0,'Données projet'!$E$11+1,1))-AVERAGE(OFFSET($H$3,0,0,'Données projet'!$E$11+1,1))</f>
        <v>588.81597636287211</v>
      </c>
      <c r="BJ34" s="59">
        <f t="shared" si="38"/>
        <v>308.54448803271003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12.8</v>
      </c>
      <c r="BY34" s="12">
        <f>IF('Données projet'!$A$114&gt;35,BY33+BX34-CG33,IF(A34&lt;'Données projet'!$A$114,$BV$205^A34,IF(A34='Données projet'!$A$114,'Données projet'!$B$114,BY33+BX34-CG33)))</f>
        <v>154.79999999999993</v>
      </c>
      <c r="BZ34" s="13">
        <f>BY34*VLOOKUP('Données projet'!$B$12,Paramètres!$A$1:$I$89,3,0)*VLOOKUP('Données projet'!$B$12,Paramètres!$A$1:$I$89,5,0)</f>
        <v>113.49935999999994</v>
      </c>
      <c r="CA34" s="13">
        <f t="shared" si="39"/>
        <v>30.153952354272999</v>
      </c>
      <c r="CB34" s="20">
        <f t="shared" si="10"/>
        <v>250.19618568369199</v>
      </c>
      <c r="CC34" s="59">
        <f t="shared" si="11"/>
        <v>543.52951901702534</v>
      </c>
      <c r="CD34" s="59">
        <f ca="1">AVERAGE(OFFSET($CC$3,0,0,'Données projet'!$E$12+1,1))-AVERAGE(OFFSET($H$3,0,0,'Données projet'!$E$12+1,1))</f>
        <v>328.55201074501201</v>
      </c>
      <c r="CE34" s="59">
        <f t="shared" si="40"/>
        <v>321.81422611044985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15.2</v>
      </c>
      <c r="CT34" s="12">
        <f>IF('Données projet'!$A$140&gt;35,CT33+CS34-DB33,IF(A34&lt;'Données projet'!$A$140,$CQ$205^A34,IF(A34='Données projet'!$A$140,'Données projet'!$B$140,CT33+CS34-DB33)))</f>
        <v>178.20000000000005</v>
      </c>
      <c r="CU34" s="17">
        <f>CT34*VLOOKUP('Données projet'!$B$13,Paramètres!$A$1:$I$89,3,0)*VLOOKUP('Données projet'!$B$13,Paramètres!$A$1:$I$89,5,0)</f>
        <v>141.77592000000004</v>
      </c>
      <c r="CV34" s="13">
        <f t="shared" si="41"/>
        <v>36.703544878441981</v>
      </c>
      <c r="CW34" s="20">
        <f t="shared" si="13"/>
        <v>310.85173466328649</v>
      </c>
      <c r="CX34" s="59">
        <f t="shared" si="14"/>
        <v>604.18506799661986</v>
      </c>
      <c r="CY34" s="59">
        <f ca="1">AVERAGE(OFFSET($CX$3,0,0,'Données projet'!$E$13+1,1))-AVERAGE(OFFSET($H$3,0,0,'Données projet'!$E$13+1,1))</f>
        <v>405.40026823646758</v>
      </c>
      <c r="CZ34" s="59">
        <f t="shared" si="42"/>
        <v>393.0787141050053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>
        <f>VLOOKUP(A34,'Données projet'!$A$165:$I$185,2,0)</f>
        <v>155</v>
      </c>
      <c r="DM34" s="12">
        <f>VLOOKUP(A34,'Données projet'!$A$165:$I$185,9,0)</f>
        <v>11.5</v>
      </c>
      <c r="DN34" s="12">
        <f t="array" ref="DN34">INDEX(DM:DM,MIN(IF(ISNUMBER(DM34:DM230),ROW(DM34:DM230),"")))</f>
        <v>11.5</v>
      </c>
      <c r="DO34" s="12">
        <f>IF('Données projet'!$A$166&gt;35,DO33+DN34-DW33,IF(A34&lt;'Données projet'!$A$166,$DL$205^A34,IF(A34='Données projet'!$A$166,'Données projet'!$B$166,DO33+DN34-DW33)))</f>
        <v>154.99999999999994</v>
      </c>
      <c r="DP34" s="17">
        <f>DO34*VLOOKUP('Données projet'!$B$14,Paramètres!$A$1:$I$89,3,0)*VLOOKUP('Données projet'!$B$14,Paramètres!$A$1:$I$89,5,0)</f>
        <v>120.89999999999996</v>
      </c>
      <c r="DQ34" s="13">
        <f t="shared" si="43"/>
        <v>31.884818143351602</v>
      </c>
      <c r="DR34" s="20">
        <f t="shared" si="16"/>
        <v>266.10022493300397</v>
      </c>
      <c r="DS34" s="59">
        <f t="shared" si="17"/>
        <v>559.43355826633729</v>
      </c>
      <c r="DT34" s="59">
        <f ca="1">AVERAGE(OFFSET($DS$3,0,0,'Données projet'!$E$14+1,1))-AVERAGE(OFFSET($H$3,0,0,'Données projet'!$E$14+1,1))</f>
        <v>288.82868507674738</v>
      </c>
      <c r="DU34" s="59">
        <f t="shared" si="44"/>
        <v>283.48738729114024</v>
      </c>
      <c r="DV34" s="15">
        <f>IF(ISNA(VLOOKUP(A34,'Données projet'!$A$165:$I$185,3,0)),0,VLOOKUP(A34,'Données projet'!$A$165:$I$185,3,0))</f>
        <v>4</v>
      </c>
      <c r="DW34" s="15">
        <f>IF(ISNA(VLOOKUP(A34,'Données projet'!$A$165:$I$185,4,0)),0,VLOOKUP(A34,'Données projet'!$A$165:$I$185,4,0))</f>
        <v>36</v>
      </c>
      <c r="DX34" s="16">
        <f>IF(ISNA(VLOOKUP(A34,'Données projet'!$A$165:$I$185,5,0)),0%,VLOOKUP(A34,'Données projet'!$A$165:$I$185,5,0)*VLOOKUP('Données projet'!$B$14,Paramètres!$A$1:$I$89,7,0))</f>
        <v>0.43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13.347891550632653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13.347891550632653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10.8</v>
      </c>
      <c r="EJ34" s="12">
        <f>IF('Données projet'!$A$192&gt;35,EJ33+EI34-ER33,IF(A34&lt;'Données projet'!$A$192,$EG$205^A34,IF(A34='Données projet'!$A$192,'Données projet'!$B$192,EJ33+EI34-ER33)))</f>
        <v>128.79999999999998</v>
      </c>
      <c r="EK34" s="17">
        <f>EJ34*VLOOKUP('Données projet'!$B$15,Paramètres!$A$1:$I$89,3,0)*VLOOKUP('Données projet'!$B$15,Paramètres!$A$1:$I$89,5,0)</f>
        <v>104.48256000000001</v>
      </c>
      <c r="EL34" s="13">
        <f t="shared" si="45"/>
        <v>28.02716504477474</v>
      </c>
      <c r="EM34" s="20">
        <f t="shared" si="19"/>
        <v>230.78777111964931</v>
      </c>
      <c r="EN34" s="59">
        <f t="shared" si="20"/>
        <v>524.12110445298265</v>
      </c>
      <c r="EO34" s="59">
        <f ca="1">AVERAGE(OFFSET($EN$3,0,0,'Données projet'!$E$15+1,1))-AVERAGE(OFFSET($H$3,0,0,'Données projet'!$E$15+1,1))</f>
        <v>304.26232113495314</v>
      </c>
      <c r="EP34" s="59">
        <f t="shared" si="46"/>
        <v>297.47246687305056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6">
        <f t="shared" si="1"/>
        <v>256.66666666666669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15.881076919999998</v>
      </c>
      <c r="N35" s="13">
        <f>IF('Données projet'!$A$36&gt;35,N34+M35-V34,IF(A35&lt;'Données projet'!$A$36,$K$205^A35,IF(A35='Données projet'!$A$36,'Données projet'!$B$36,N34+M35-V34)))</f>
        <v>153.64676924</v>
      </c>
      <c r="O35" s="13">
        <f>N35*VLOOKUP('Données projet'!$B$9,Paramètres!$A$1:$I$89,3,0)*VLOOKUP('Données projet'!$B$9,Paramètres!$A$1:$I$89,5,0)</f>
        <v>139.01959680835199</v>
      </c>
      <c r="P35" s="13">
        <f t="shared" si="33"/>
        <v>36.072317113336823</v>
      </c>
      <c r="Q35" s="20">
        <f t="shared" ref="Q35:Q66" si="53">(O35+P35)*0.475*44/12</f>
        <v>304.95175008027468</v>
      </c>
      <c r="R35" s="59">
        <f t="shared" si="0"/>
        <v>598.28508341360794</v>
      </c>
      <c r="S35" s="59">
        <f ca="1">AVERAGE(OFFSET($R$3,0,0,'Données projet'!$E$9+1,1))-AVERAGE(OFFSET($H$3,0,0,'Données projet'!$E$9+1,1))</f>
        <v>530.15029472203241</v>
      </c>
      <c r="T35" s="59">
        <f t="shared" si="34"/>
        <v>279.93992816625956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12.633333333333333</v>
      </c>
      <c r="AI35" s="13">
        <f>IF('Données projet'!$A$62&gt;35,AI34+AH35-AQ34,IF(A35&lt;'Données projet'!$A$62,$AF$205^A35,IF(A35='Données projet'!$A$62,'Données projet'!$B$62,AI34+AH35-AQ34)))</f>
        <v>101.32333333333334</v>
      </c>
      <c r="AJ35" s="13">
        <f>AI35*VLOOKUP('Données projet'!$B$10,Paramètres!$A$1:$I$89,3,0)*VLOOKUP('Données projet'!$B$10,Paramètres!$A$1:$I$89,5,0)</f>
        <v>85.354776000000015</v>
      </c>
      <c r="AK35" s="13">
        <f t="shared" si="35"/>
        <v>23.441477028759977</v>
      </c>
      <c r="AL35" s="20">
        <f t="shared" si="4"/>
        <v>189.48680735842365</v>
      </c>
      <c r="AM35" s="59">
        <f t="shared" si="5"/>
        <v>482.82014069175693</v>
      </c>
      <c r="AN35" s="59">
        <f ca="1">AVERAGE(OFFSET($AM$3,0,0,'Données projet'!$E$10+1,1))-AVERAGE(OFFSET($H$3,0,0,'Données projet'!$E$10+1,1))</f>
        <v>427.33925047942938</v>
      </c>
      <c r="AO35" s="59">
        <f t="shared" si="36"/>
        <v>258.68277813905507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24.960517815382559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24.960517815382559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15.881076919999998</v>
      </c>
      <c r="BD35" s="12">
        <f>IF('Données projet'!$A$88&gt;35,BD34+BC35-BL34,IF(A35&lt;'Données projet'!$A$88,$BA$205^A35,IF(A35='Données projet'!$A$88,'Données projet'!$B$88,BD34+BC35-BL34)))</f>
        <v>153.64676924</v>
      </c>
      <c r="BE35" s="13">
        <f>BD35*VLOOKUP('Données projet'!$B$11,Paramètres!$A$1:$I$89,3,0)*VLOOKUP('Données projet'!$B$11,Paramètres!$A$1:$I$89,5,0)</f>
        <v>155.79782400936</v>
      </c>
      <c r="BF35" s="13">
        <f t="shared" si="37"/>
        <v>39.893239751845705</v>
      </c>
      <c r="BG35" s="20">
        <f t="shared" si="7"/>
        <v>340.82860271743323</v>
      </c>
      <c r="BH35" s="59">
        <f t="shared" si="8"/>
        <v>634.1619360507666</v>
      </c>
      <c r="BI35" s="59">
        <f ca="1">AVERAGE(OFFSET($BH$3,0,0,'Données projet'!$E$11+1,1))-AVERAGE(OFFSET($H$3,0,0,'Données projet'!$E$11+1,1))</f>
        <v>588.81597636287211</v>
      </c>
      <c r="BJ35" s="59">
        <f t="shared" si="38"/>
        <v>308.54448803271003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12.8</v>
      </c>
      <c r="BY35" s="12">
        <f>IF('Données projet'!$A$114&gt;35,BY34+BX35-CG34,IF(A35&lt;'Données projet'!$A$114,$BV$205^A35,IF(A35='Données projet'!$A$114,'Données projet'!$B$114,BY34+BX35-CG34)))</f>
        <v>167.59999999999994</v>
      </c>
      <c r="BZ35" s="13">
        <f>BY35*VLOOKUP('Données projet'!$B$12,Paramètres!$A$1:$I$89,3,0)*VLOOKUP('Données projet'!$B$12,Paramètres!$A$1:$I$89,5,0)</f>
        <v>122.88431999999995</v>
      </c>
      <c r="CA35" s="13">
        <f t="shared" si="39"/>
        <v>32.346786815026803</v>
      </c>
      <c r="CB35" s="20">
        <f t="shared" si="10"/>
        <v>270.36084436950489</v>
      </c>
      <c r="CC35" s="59">
        <f t="shared" si="11"/>
        <v>563.69417770283826</v>
      </c>
      <c r="CD35" s="59">
        <f ca="1">AVERAGE(OFFSET($CC$3,0,0,'Données projet'!$E$12+1,1))-AVERAGE(OFFSET($H$3,0,0,'Données projet'!$E$12+1,1))</f>
        <v>328.55201074501201</v>
      </c>
      <c r="CE35" s="59">
        <f t="shared" si="40"/>
        <v>321.81422611044985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15.2</v>
      </c>
      <c r="CT35" s="12">
        <f>IF('Données projet'!$A$140&gt;35,CT34+CS35-DB34,IF(A35&lt;'Données projet'!$A$140,$CQ$205^A35,IF(A35='Données projet'!$A$140,'Données projet'!$B$140,CT34+CS35-DB34)))</f>
        <v>193.40000000000003</v>
      </c>
      <c r="CU35" s="17">
        <f>CT35*VLOOKUP('Données projet'!$B$13,Paramètres!$A$1:$I$89,3,0)*VLOOKUP('Données projet'!$B$13,Paramètres!$A$1:$I$89,5,0)</f>
        <v>153.86904000000004</v>
      </c>
      <c r="CV35" s="13">
        <f t="shared" si="41"/>
        <v>39.456531419736123</v>
      </c>
      <c r="CW35" s="20">
        <f t="shared" si="13"/>
        <v>336.70870355604046</v>
      </c>
      <c r="CX35" s="59">
        <f t="shared" si="14"/>
        <v>630.04203688937378</v>
      </c>
      <c r="CY35" s="59">
        <f ca="1">AVERAGE(OFFSET($CX$3,0,0,'Données projet'!$E$13+1,1))-AVERAGE(OFFSET($H$3,0,0,'Données projet'!$E$13+1,1))</f>
        <v>405.40026823646758</v>
      </c>
      <c r="CZ35" s="59">
        <f t="shared" si="42"/>
        <v>393.0787141050053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11.5</v>
      </c>
      <c r="DO35" s="12">
        <f>IF('Données projet'!$A$166&gt;35,DO34+DN35-DW34,IF(A35&lt;'Données projet'!$A$166,$DL$205^A35,IF(A35='Données projet'!$A$166,'Données projet'!$B$166,DO34+DN35-DW34)))</f>
        <v>130.49999999999994</v>
      </c>
      <c r="DP35" s="17">
        <f>DO35*VLOOKUP('Données projet'!$B$14,Paramètres!$A$1:$I$89,3,0)*VLOOKUP('Données projet'!$B$14,Paramètres!$A$1:$I$89,5,0)</f>
        <v>101.78999999999996</v>
      </c>
      <c r="DQ35" s="13">
        <f t="shared" si="43"/>
        <v>27.38799903683508</v>
      </c>
      <c r="DR35" s="20">
        <f t="shared" si="16"/>
        <v>224.98501498915437</v>
      </c>
      <c r="DS35" s="59">
        <f t="shared" si="17"/>
        <v>518.31834832248774</v>
      </c>
      <c r="DT35" s="59">
        <f ca="1">AVERAGE(OFFSET($DS$3,0,0,'Données projet'!$E$14+1,1))-AVERAGE(OFFSET($H$3,0,0,'Données projet'!$E$14+1,1))</f>
        <v>288.82868507674738</v>
      </c>
      <c r="DU35" s="59">
        <f t="shared" si="44"/>
        <v>283.48738729114024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13.086147538734695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13.086147538734695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10.8</v>
      </c>
      <c r="EJ35" s="12">
        <f>IF('Données projet'!$A$192&gt;35,EJ34+EI35-ER34,IF(A35&lt;'Données projet'!$A$192,$EG$205^A35,IF(A35='Données projet'!$A$192,'Données projet'!$B$192,EJ34+EI35-ER34)))</f>
        <v>139.6</v>
      </c>
      <c r="EK35" s="17">
        <f>EJ35*VLOOKUP('Données projet'!$B$15,Paramètres!$A$1:$I$89,3,0)*VLOOKUP('Données projet'!$B$15,Paramètres!$A$1:$I$89,5,0)</f>
        <v>113.24352</v>
      </c>
      <c r="EL35" s="13">
        <f t="shared" si="45"/>
        <v>30.093885898919435</v>
      </c>
      <c r="EM35" s="20">
        <f t="shared" si="19"/>
        <v>249.64598194061804</v>
      </c>
      <c r="EN35" s="59">
        <f t="shared" si="20"/>
        <v>542.97931527395133</v>
      </c>
      <c r="EO35" s="59">
        <f ca="1">AVERAGE(OFFSET($EN$3,0,0,'Données projet'!$E$15+1,1))-AVERAGE(OFFSET($H$3,0,0,'Données projet'!$E$15+1,1))</f>
        <v>304.26232113495314</v>
      </c>
      <c r="EP35" s="59">
        <f t="shared" si="46"/>
        <v>297.47246687305056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6">
        <f t="shared" si="1"/>
        <v>256.66666666666669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15.881076919999998</v>
      </c>
      <c r="N36" s="13">
        <f>IF('Données projet'!$A$36&gt;35,N35+M36-V35,IF(A36&lt;'Données projet'!$A$36,$K$205^A36,IF(A36='Données projet'!$A$36,'Données projet'!$B$36,N35+M36-V35)))</f>
        <v>169.52784616</v>
      </c>
      <c r="O36" s="13">
        <f>N36*VLOOKUP('Données projet'!$B$9,Paramètres!$A$1:$I$89,3,0)*VLOOKUP('Données projet'!$B$9,Paramètres!$A$1:$I$89,5,0)</f>
        <v>153.38879520556799</v>
      </c>
      <c r="P36" s="13">
        <f t="shared" si="33"/>
        <v>39.347697315453154</v>
      </c>
      <c r="Q36" s="20">
        <f t="shared" si="53"/>
        <v>335.68272447411181</v>
      </c>
      <c r="R36" s="59">
        <f t="shared" si="0"/>
        <v>629.01605780744512</v>
      </c>
      <c r="S36" s="59">
        <f ca="1">AVERAGE(OFFSET($R$3,0,0,'Données projet'!$E$9+1,1))-AVERAGE(OFFSET($H$3,0,0,'Données projet'!$E$9+1,1))</f>
        <v>530.15029472203241</v>
      </c>
      <c r="T36" s="59">
        <f t="shared" si="34"/>
        <v>279.93992816625956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12.633333333333333</v>
      </c>
      <c r="AI36" s="13">
        <f>IF('Données projet'!$A$62&gt;35,AI35+AH36-AQ35,IF(A36&lt;'Données projet'!$A$62,$AF$205^A36,IF(A36='Données projet'!$A$62,'Données projet'!$B$62,AI35+AH36-AQ35)))</f>
        <v>113.95666666666668</v>
      </c>
      <c r="AJ36" s="13">
        <f>AI36*VLOOKUP('Données projet'!$B$10,Paramètres!$A$1:$I$89,3,0)*VLOOKUP('Données projet'!$B$10,Paramètres!$A$1:$I$89,5,0)</f>
        <v>95.997096000000013</v>
      </c>
      <c r="AK36" s="13">
        <f t="shared" si="35"/>
        <v>26.006105377762594</v>
      </c>
      <c r="AL36" s="20">
        <f t="shared" si="4"/>
        <v>212.48890906626988</v>
      </c>
      <c r="AM36" s="59">
        <f t="shared" si="5"/>
        <v>505.82224239960317</v>
      </c>
      <c r="AN36" s="59">
        <f ca="1">AVERAGE(OFFSET($AM$3,0,0,'Données projet'!$E$10+1,1))-AVERAGE(OFFSET($H$3,0,0,'Données projet'!$E$10+1,1))</f>
        <v>427.33925047942938</v>
      </c>
      <c r="AO36" s="59">
        <f t="shared" si="36"/>
        <v>258.68277813905507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24.471057285435489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24.471057285435489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15.881076919999998</v>
      </c>
      <c r="BD36" s="12">
        <f>IF('Données projet'!$A$88&gt;35,BD35+BC36-BL35,IF(A36&lt;'Données projet'!$A$88,$BA$205^A36,IF(A36='Données projet'!$A$88,'Données projet'!$B$88,BD35+BC36-BL35)))</f>
        <v>169.52784616</v>
      </c>
      <c r="BE36" s="13">
        <f>BD36*VLOOKUP('Données projet'!$B$11,Paramètres!$A$1:$I$89,3,0)*VLOOKUP('Données projet'!$B$11,Paramètres!$A$1:$I$89,5,0)</f>
        <v>171.90123600624</v>
      </c>
      <c r="BF36" s="13">
        <f t="shared" si="37"/>
        <v>43.51556119216054</v>
      </c>
      <c r="BG36" s="20">
        <f t="shared" si="7"/>
        <v>375.18425512054756</v>
      </c>
      <c r="BH36" s="59">
        <f t="shared" si="8"/>
        <v>668.51758845388088</v>
      </c>
      <c r="BI36" s="59">
        <f ca="1">AVERAGE(OFFSET($BH$3,0,0,'Données projet'!$E$11+1,1))-AVERAGE(OFFSET($H$3,0,0,'Données projet'!$E$11+1,1))</f>
        <v>588.81597636287211</v>
      </c>
      <c r="BJ36" s="59">
        <f t="shared" si="38"/>
        <v>308.54448803271003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12.8</v>
      </c>
      <c r="BY36" s="12">
        <f>IF('Données projet'!$A$114&gt;35,BY35+BX36-CG35,IF(A36&lt;'Données projet'!$A$114,$BV$205^A36,IF(A36='Données projet'!$A$114,'Données projet'!$B$114,BY35+BX36-CG35)))</f>
        <v>180.39999999999995</v>
      </c>
      <c r="BZ36" s="13">
        <f>BY36*VLOOKUP('Données projet'!$B$12,Paramètres!$A$1:$I$89,3,0)*VLOOKUP('Données projet'!$B$12,Paramètres!$A$1:$I$89,5,0)</f>
        <v>132.26927999999995</v>
      </c>
      <c r="CA36" s="13">
        <f t="shared" si="39"/>
        <v>34.520194019648734</v>
      </c>
      <c r="CB36" s="20">
        <f t="shared" si="10"/>
        <v>290.4916672508881</v>
      </c>
      <c r="CC36" s="59">
        <f t="shared" si="11"/>
        <v>583.82500058422147</v>
      </c>
      <c r="CD36" s="59">
        <f ca="1">AVERAGE(OFFSET($CC$3,0,0,'Données projet'!$E$12+1,1))-AVERAGE(OFFSET($H$3,0,0,'Données projet'!$E$12+1,1))</f>
        <v>328.55201074501201</v>
      </c>
      <c r="CE36" s="59">
        <f t="shared" si="40"/>
        <v>321.81422611044985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15.2</v>
      </c>
      <c r="CT36" s="12">
        <f>IF('Données projet'!$A$140&gt;35,CT35+CS36-DB35,IF(A36&lt;'Données projet'!$A$140,$CQ$205^A36,IF(A36='Données projet'!$A$140,'Données projet'!$B$140,CT35+CS36-DB35)))</f>
        <v>208.60000000000002</v>
      </c>
      <c r="CU36" s="17">
        <f>CT36*VLOOKUP('Données projet'!$B$13,Paramètres!$A$1:$I$89,3,0)*VLOOKUP('Données projet'!$B$13,Paramètres!$A$1:$I$89,5,0)</f>
        <v>165.96216000000001</v>
      </c>
      <c r="CV36" s="13">
        <f t="shared" si="41"/>
        <v>42.184420424142857</v>
      </c>
      <c r="CW36" s="20">
        <f t="shared" si="13"/>
        <v>362.52196090538217</v>
      </c>
      <c r="CX36" s="59">
        <f t="shared" si="14"/>
        <v>655.85529423871549</v>
      </c>
      <c r="CY36" s="59">
        <f ca="1">AVERAGE(OFFSET($CX$3,0,0,'Données projet'!$E$13+1,1))-AVERAGE(OFFSET($H$3,0,0,'Données projet'!$E$13+1,1))</f>
        <v>405.40026823646758</v>
      </c>
      <c r="CZ36" s="59">
        <f t="shared" si="42"/>
        <v>393.0787141050053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11.5</v>
      </c>
      <c r="DO36" s="12">
        <f>IF('Données projet'!$A$166&gt;35,DO35+DN36-DW35,IF(A36&lt;'Données projet'!$A$166,$DL$205^A36,IF(A36='Données projet'!$A$166,'Données projet'!$B$166,DO35+DN36-DW35)))</f>
        <v>141.99999999999994</v>
      </c>
      <c r="DP36" s="17">
        <f>DO36*VLOOKUP('Données projet'!$B$14,Paramètres!$A$1:$I$89,3,0)*VLOOKUP('Données projet'!$B$14,Paramètres!$A$1:$I$89,5,0)</f>
        <v>110.75999999999996</v>
      </c>
      <c r="DQ36" s="13">
        <f t="shared" si="43"/>
        <v>29.509974682362923</v>
      </c>
      <c r="DR36" s="20">
        <f t="shared" si="16"/>
        <v>244.30353923844871</v>
      </c>
      <c r="DS36" s="59">
        <f t="shared" si="17"/>
        <v>537.63687257178208</v>
      </c>
      <c r="DT36" s="59">
        <f ca="1">AVERAGE(OFFSET($DS$3,0,0,'Données projet'!$E$14+1,1))-AVERAGE(OFFSET($H$3,0,0,'Données projet'!$E$14+1,1))</f>
        <v>288.82868507674738</v>
      </c>
      <c r="DU36" s="59">
        <f t="shared" si="44"/>
        <v>283.48738729114024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12.829536167261972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12.829536167261972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10.8</v>
      </c>
      <c r="EJ36" s="12">
        <f>IF('Données projet'!$A$192&gt;35,EJ35+EI36-ER35,IF(A36&lt;'Données projet'!$A$192,$EG$205^A36,IF(A36='Données projet'!$A$192,'Données projet'!$B$192,EJ35+EI36-ER35)))</f>
        <v>150.4</v>
      </c>
      <c r="EK36" s="17">
        <f>EJ36*VLOOKUP('Données projet'!$B$15,Paramètres!$A$1:$I$89,3,0)*VLOOKUP('Données projet'!$B$15,Paramètres!$A$1:$I$89,5,0)</f>
        <v>122.00448000000003</v>
      </c>
      <c r="EL36" s="13">
        <f t="shared" si="45"/>
        <v>32.142059634860118</v>
      </c>
      <c r="EM36" s="20">
        <f t="shared" si="19"/>
        <v>268.47188986404808</v>
      </c>
      <c r="EN36" s="59">
        <f t="shared" si="20"/>
        <v>561.80522319738134</v>
      </c>
      <c r="EO36" s="59">
        <f ca="1">AVERAGE(OFFSET($EN$3,0,0,'Données projet'!$E$15+1,1))-AVERAGE(OFFSET($H$3,0,0,'Données projet'!$E$15+1,1))</f>
        <v>304.26232113495314</v>
      </c>
      <c r="EP36" s="59">
        <f t="shared" si="46"/>
        <v>297.47246687305056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6">
        <f t="shared" si="1"/>
        <v>256.66666666666669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15.881076919999998</v>
      </c>
      <c r="N37" s="13">
        <f>IF('Données projet'!$A$36&gt;35,N36+M37-V36,IF(A37&lt;'Données projet'!$A$36,$K$205^A37,IF(A37='Données projet'!$A$36,'Données projet'!$B$36,N36+M37-V36)))</f>
        <v>185.40892307999999</v>
      </c>
      <c r="O37" s="13">
        <f>N37*VLOOKUP('Données projet'!$B$9,Paramètres!$A$1:$I$89,3,0)*VLOOKUP('Données projet'!$B$9,Paramètres!$A$1:$I$89,5,0)</f>
        <v>167.75799360278398</v>
      </c>
      <c r="P37" s="13">
        <f t="shared" si="33"/>
        <v>42.587501411908057</v>
      </c>
      <c r="Q37" s="20">
        <f t="shared" si="53"/>
        <v>366.35173715058863</v>
      </c>
      <c r="R37" s="59">
        <f t="shared" si="0"/>
        <v>659.68507048392189</v>
      </c>
      <c r="S37" s="59">
        <f ca="1">AVERAGE(OFFSET($R$3,0,0,'Données projet'!$E$9+1,1))-AVERAGE(OFFSET($H$3,0,0,'Données projet'!$E$9+1,1))</f>
        <v>530.15029472203241</v>
      </c>
      <c r="T37" s="59">
        <f t="shared" si="34"/>
        <v>279.93992816625956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12.633333333333333</v>
      </c>
      <c r="AI37" s="13">
        <f>IF('Données projet'!$A$62&gt;35,AI36+AH37-AQ36,IF(A37&lt;'Données projet'!$A$62,$AF$205^A37,IF(A37='Données projet'!$A$62,'Données projet'!$B$62,AI36+AH37-AQ36)))</f>
        <v>126.59</v>
      </c>
      <c r="AJ37" s="13">
        <f>AI37*VLOOKUP('Données projet'!$B$10,Paramètres!$A$1:$I$89,3,0)*VLOOKUP('Données projet'!$B$10,Paramètres!$A$1:$I$89,5,0)</f>
        <v>106.63941600000003</v>
      </c>
      <c r="AK37" s="13">
        <f t="shared" si="35"/>
        <v>28.537780673692442</v>
      </c>
      <c r="AL37" s="20">
        <f t="shared" si="4"/>
        <v>235.43361754001435</v>
      </c>
      <c r="AM37" s="59">
        <f t="shared" si="5"/>
        <v>528.7669508733477</v>
      </c>
      <c r="AN37" s="59">
        <f ca="1">AVERAGE(OFFSET($AM$3,0,0,'Données projet'!$E$10+1,1))-AVERAGE(OFFSET($H$3,0,0,'Données projet'!$E$10+1,1))</f>
        <v>427.33925047942938</v>
      </c>
      <c r="AO37" s="59">
        <f t="shared" si="36"/>
        <v>258.68277813905507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23.991194777939235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23.991194777939235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15.881076919999998</v>
      </c>
      <c r="BD37" s="12">
        <f>IF('Données projet'!$A$88&gt;35,BD36+BC37-BL36,IF(A37&lt;'Données projet'!$A$88,$BA$205^A37,IF(A37='Données projet'!$A$88,'Données projet'!$B$88,BD36+BC37-BL36)))</f>
        <v>185.40892307999999</v>
      </c>
      <c r="BE37" s="13">
        <f>BD37*VLOOKUP('Données projet'!$B$11,Paramètres!$A$1:$I$89,3,0)*VLOOKUP('Données projet'!$B$11,Paramètres!$A$1:$I$89,5,0)</f>
        <v>188.00464800312002</v>
      </c>
      <c r="BF37" s="13">
        <f t="shared" si="37"/>
        <v>47.098538164856876</v>
      </c>
      <c r="BG37" s="20">
        <f t="shared" si="7"/>
        <v>409.47138257589313</v>
      </c>
      <c r="BH37" s="59">
        <f t="shared" si="8"/>
        <v>702.80471590922639</v>
      </c>
      <c r="BI37" s="59">
        <f ca="1">AVERAGE(OFFSET($BH$3,0,0,'Données projet'!$E$11+1,1))-AVERAGE(OFFSET($H$3,0,0,'Données projet'!$E$11+1,1))</f>
        <v>588.81597636287211</v>
      </c>
      <c r="BJ37" s="59">
        <f t="shared" si="38"/>
        <v>308.54448803271003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12.8</v>
      </c>
      <c r="BY37" s="12">
        <f>IF('Données projet'!$A$114&gt;35,BY36+BX37-CG36,IF(A37&lt;'Données projet'!$A$114,$BV$205^A37,IF(A37='Données projet'!$A$114,'Données projet'!$B$114,BY36+BX37-CG36)))</f>
        <v>193.19999999999996</v>
      </c>
      <c r="BZ37" s="13">
        <f>BY37*VLOOKUP('Données projet'!$B$12,Paramètres!$A$1:$I$89,3,0)*VLOOKUP('Données projet'!$B$12,Paramètres!$A$1:$I$89,5,0)</f>
        <v>141.65423999999996</v>
      </c>
      <c r="CA37" s="13">
        <f t="shared" si="39"/>
        <v>36.675709178601934</v>
      </c>
      <c r="CB37" s="20">
        <f t="shared" si="10"/>
        <v>310.59132815273165</v>
      </c>
      <c r="CC37" s="59">
        <f t="shared" si="11"/>
        <v>603.92466148606491</v>
      </c>
      <c r="CD37" s="59">
        <f ca="1">AVERAGE(OFFSET($CC$3,0,0,'Données projet'!$E$12+1,1))-AVERAGE(OFFSET($H$3,0,0,'Données projet'!$E$12+1,1))</f>
        <v>328.55201074501201</v>
      </c>
      <c r="CE37" s="59">
        <f t="shared" si="40"/>
        <v>321.81422611044985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15.2</v>
      </c>
      <c r="CT37" s="12">
        <f>IF('Données projet'!$A$140&gt;35,CT36+CS37-DB36,IF(A37&lt;'Données projet'!$A$140,$CQ$205^A37,IF(A37='Données projet'!$A$140,'Données projet'!$B$140,CT36+CS37-DB36)))</f>
        <v>223.8</v>
      </c>
      <c r="CU37" s="17">
        <f>CT37*VLOOKUP('Données projet'!$B$13,Paramètres!$A$1:$I$89,3,0)*VLOOKUP('Données projet'!$B$13,Paramètres!$A$1:$I$89,5,0)</f>
        <v>178.05528000000001</v>
      </c>
      <c r="CV37" s="13">
        <f t="shared" si="41"/>
        <v>44.889248639558041</v>
      </c>
      <c r="CW37" s="20">
        <f t="shared" si="13"/>
        <v>388.29505404723028</v>
      </c>
      <c r="CX37" s="59">
        <f t="shared" si="14"/>
        <v>681.62838738056359</v>
      </c>
      <c r="CY37" s="59">
        <f ca="1">AVERAGE(OFFSET($CX$3,0,0,'Données projet'!$E$13+1,1))-AVERAGE(OFFSET($H$3,0,0,'Données projet'!$E$13+1,1))</f>
        <v>405.40026823646758</v>
      </c>
      <c r="CZ37" s="59">
        <f t="shared" si="42"/>
        <v>393.0787141050053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11.5</v>
      </c>
      <c r="DO37" s="12">
        <f>IF('Données projet'!$A$166&gt;35,DO36+DN37-DW36,IF(A37&lt;'Données projet'!$A$166,$DL$205^A37,IF(A37='Données projet'!$A$166,'Données projet'!$B$166,DO36+DN37-DW36)))</f>
        <v>153.49999999999994</v>
      </c>
      <c r="DP37" s="17">
        <f>DO37*VLOOKUP('Données projet'!$B$14,Paramètres!$A$1:$I$89,3,0)*VLOOKUP('Données projet'!$B$14,Paramètres!$A$1:$I$89,5,0)</f>
        <v>119.72999999999996</v>
      </c>
      <c r="DQ37" s="13">
        <f t="shared" si="43"/>
        <v>31.612017974790529</v>
      </c>
      <c r="DR37" s="20">
        <f t="shared" si="16"/>
        <v>263.58734797276003</v>
      </c>
      <c r="DS37" s="59">
        <f t="shared" si="17"/>
        <v>556.92068130609334</v>
      </c>
      <c r="DT37" s="59">
        <f ca="1">AVERAGE(OFFSET($DS$3,0,0,'Données projet'!$E$14+1,1))-AVERAGE(OFFSET($H$3,0,0,'Données projet'!$E$14+1,1))</f>
        <v>288.82868507674738</v>
      </c>
      <c r="DU37" s="59">
        <f t="shared" si="44"/>
        <v>283.48738729114024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12.577956788266349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12.577956788266349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10.8</v>
      </c>
      <c r="EJ37" s="12">
        <f>IF('Données projet'!$A$192&gt;35,EJ36+EI37-ER36,IF(A37&lt;'Données projet'!$A$192,$EG$205^A37,IF(A37='Données projet'!$A$192,'Données projet'!$B$192,EJ36+EI37-ER36)))</f>
        <v>161.20000000000002</v>
      </c>
      <c r="EK37" s="17">
        <f>EJ37*VLOOKUP('Données projet'!$B$15,Paramètres!$A$1:$I$89,3,0)*VLOOKUP('Données projet'!$B$15,Paramètres!$A$1:$I$89,5,0)</f>
        <v>130.76544000000001</v>
      </c>
      <c r="EL37" s="13">
        <f t="shared" si="45"/>
        <v>34.173169564532692</v>
      </c>
      <c r="EM37" s="20">
        <f t="shared" si="19"/>
        <v>287.26807832489447</v>
      </c>
      <c r="EN37" s="59">
        <f t="shared" si="20"/>
        <v>580.60141165822779</v>
      </c>
      <c r="EO37" s="59">
        <f ca="1">AVERAGE(OFFSET($EN$3,0,0,'Données projet'!$E$15+1,1))-AVERAGE(OFFSET($H$3,0,0,'Données projet'!$E$15+1,1))</f>
        <v>304.26232113495314</v>
      </c>
      <c r="EP37" s="59">
        <f t="shared" si="46"/>
        <v>297.47246687305056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6">
        <f t="shared" si="1"/>
        <v>256.66666666666669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201.29</v>
      </c>
      <c r="L38" s="12">
        <f>VLOOKUP(A38,'Données projet'!$A$35:$I$55,9,0)</f>
        <v>15.881076919999998</v>
      </c>
      <c r="M38" s="12">
        <f t="array" ref="M38">INDEX(L:L,MIN(IF(ISNUMBER(L38:L234),ROW(L38:L234),"")))</f>
        <v>15.881076919999998</v>
      </c>
      <c r="N38" s="13">
        <f>IF('Données projet'!$A$36&gt;35,N37+M38-V37,IF(A38&lt;'Données projet'!$A$36,$K$205^A38,IF(A38='Données projet'!$A$36,'Données projet'!$B$36,N37+M38-V37)))</f>
        <v>201.29</v>
      </c>
      <c r="O38" s="13">
        <f>N38*VLOOKUP('Données projet'!$B$9,Paramètres!$A$1:$I$89,3,0)*VLOOKUP('Données projet'!$B$9,Paramètres!$A$1:$I$89,5,0)</f>
        <v>182.12719199999998</v>
      </c>
      <c r="P38" s="13">
        <f t="shared" si="33"/>
        <v>45.795123112801811</v>
      </c>
      <c r="Q38" s="20">
        <f t="shared" si="53"/>
        <v>396.96469882146312</v>
      </c>
      <c r="R38" s="59">
        <f t="shared" si="0"/>
        <v>690.29803215479637</v>
      </c>
      <c r="S38" s="59">
        <f ca="1">AVERAGE(OFFSET($R$3,0,0,'Données projet'!$E$9+1,1))-AVERAGE(OFFSET($H$3,0,0,'Données projet'!$E$9+1,1))</f>
        <v>530.15029472203241</v>
      </c>
      <c r="T38" s="59">
        <f t="shared" si="34"/>
        <v>279.93992816625956</v>
      </c>
      <c r="U38" s="15">
        <f>IF(ISNA(VLOOKUP(A38,'Données projet'!$A$35:$I$55,3,0)),0,VLOOKUP(A38,'Données projet'!$A$35:$I$55,3,0))</f>
        <v>1</v>
      </c>
      <c r="V38" s="15">
        <f>IF(ISNA(VLOOKUP(A38,'Données projet'!$A$35:$I$55,4,0)),0,VLOOKUP(A38,'Données projet'!$A$35:$I$55,4,0))</f>
        <v>69.58</v>
      </c>
      <c r="W38" s="16">
        <f>IF(ISNA(VLOOKUP(A38,'Données projet'!$A$35:$I$55,5,0)),0%,VLOOKUP(A38,'Données projet'!$A$35:$I$55,5,0)*VLOOKUP('Données projet'!$B$9,Paramètres!$A$1:$I$89,7,0))</f>
        <v>0.43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29.926269476330646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29.926269476330646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12.633333333333333</v>
      </c>
      <c r="AI38" s="13">
        <f>IF('Données projet'!$A$62&gt;35,AI37+AH38-AQ37,IF(A38&lt;'Données projet'!$A$62,$AF$205^A38,IF(A38='Données projet'!$A$62,'Données projet'!$B$62,AI37+AH38-AQ37)))</f>
        <v>139.22333333333333</v>
      </c>
      <c r="AJ38" s="13">
        <f>AI38*VLOOKUP('Données projet'!$B$10,Paramètres!$A$1:$I$89,3,0)*VLOOKUP('Données projet'!$B$10,Paramètres!$A$1:$I$89,5,0)</f>
        <v>117.281736</v>
      </c>
      <c r="AK38" s="13">
        <f t="shared" si="35"/>
        <v>31.040165897322492</v>
      </c>
      <c r="AL38" s="20">
        <f t="shared" si="4"/>
        <v>258.32731247116993</v>
      </c>
      <c r="AM38" s="59">
        <f t="shared" si="5"/>
        <v>551.66064580450325</v>
      </c>
      <c r="AN38" s="59">
        <f ca="1">AVERAGE(OFFSET($AM$3,0,0,'Données projet'!$E$10+1,1))-AVERAGE(OFFSET($H$3,0,0,'Données projet'!$E$10+1,1))</f>
        <v>427.33925047942938</v>
      </c>
      <c r="AO38" s="59">
        <f t="shared" si="36"/>
        <v>258.68277813905507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23.520742081527754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23.520742081527754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201.29</v>
      </c>
      <c r="BB38" s="12">
        <f>VLOOKUP(A38,'Données projet'!$A$87:$I$107,9,0)</f>
        <v>15.881076919999998</v>
      </c>
      <c r="BC38" s="12">
        <f t="array" ref="BC38">INDEX(BB:BB,MIN(IF(ISNUMBER(BB38:BB234),ROW(BB38:BB234),"")))</f>
        <v>15.881076919999998</v>
      </c>
      <c r="BD38" s="12">
        <f>IF('Données projet'!$A$88&gt;35,BD37+BC38-BL37,IF(A38&lt;'Données projet'!$A$88,$BA$205^A38,IF(A38='Données projet'!$A$88,'Données projet'!$B$88,BD37+BC38-BL37)))</f>
        <v>201.29</v>
      </c>
      <c r="BE38" s="13">
        <f>BD38*VLOOKUP('Données projet'!$B$11,Paramètres!$A$1:$I$89,3,0)*VLOOKUP('Données projet'!$B$11,Paramètres!$A$1:$I$89,5,0)</f>
        <v>204.10806000000002</v>
      </c>
      <c r="BF38" s="13">
        <f t="shared" si="37"/>
        <v>50.645923855244554</v>
      </c>
      <c r="BG38" s="20">
        <f t="shared" si="7"/>
        <v>443.69652188121762</v>
      </c>
      <c r="BH38" s="59">
        <f t="shared" si="8"/>
        <v>737.02985521455093</v>
      </c>
      <c r="BI38" s="59">
        <f ca="1">AVERAGE(OFFSET($BH$3,0,0,'Données projet'!$E$11+1,1))-AVERAGE(OFFSET($H$3,0,0,'Données projet'!$E$11+1,1))</f>
        <v>588.81597636287211</v>
      </c>
      <c r="BJ38" s="59">
        <f t="shared" si="38"/>
        <v>308.54448803271003</v>
      </c>
      <c r="BK38" s="15">
        <f>IF(ISNA(VLOOKUP(A38,'Données projet'!$A$87:$I$107,3,0)),0,VLOOKUP(A38,'Données projet'!$A$87:$I$107,3,0))</f>
        <v>1</v>
      </c>
      <c r="BL38" s="15">
        <f>IF(ISNA(VLOOKUP(A38,'Données projet'!$A$87:$I$107,4,0)),0,VLOOKUP(A38,'Données projet'!$A$87:$I$107,4,0))</f>
        <v>69.58</v>
      </c>
      <c r="BM38" s="16">
        <f>IF(ISNA(VLOOKUP(A38,'Données projet'!$A$87:$I$107,5,0)),0%,VLOOKUP(A38,'Données projet'!$A$87:$I$107,5,0)*VLOOKUP('Données projet'!$B$11,Paramètres!$A$1:$I$89,7,0))</f>
        <v>0.43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33.538060620025725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33.538060620025725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206</v>
      </c>
      <c r="BW38" s="12">
        <f>VLOOKUP(A38,'Données projet'!$A$113:$I$133,9,0)</f>
        <v>12.8</v>
      </c>
      <c r="BX38" s="12">
        <f t="array" ref="BX38">INDEX(BW:BW,MIN(IF(ISNUMBER(BW38:BW234),ROW(BW38:BW234),"")))</f>
        <v>12.8</v>
      </c>
      <c r="BY38" s="12">
        <f>IF('Données projet'!$A$114&gt;35,BY37+BX38-CG37,IF(A38&lt;'Données projet'!$A$114,$BV$205^A38,IF(A38='Données projet'!$A$114,'Données projet'!$B$114,BY37+BX38-CG37)))</f>
        <v>205.99999999999997</v>
      </c>
      <c r="BZ38" s="13">
        <f>BY38*VLOOKUP('Données projet'!$B$12,Paramètres!$A$1:$I$89,3,0)*VLOOKUP('Données projet'!$B$12,Paramètres!$A$1:$I$89,5,0)</f>
        <v>151.03919999999997</v>
      </c>
      <c r="CA38" s="13">
        <f t="shared" si="39"/>
        <v>38.814652571726079</v>
      </c>
      <c r="CB38" s="20">
        <f t="shared" si="10"/>
        <v>330.66212656242288</v>
      </c>
      <c r="CC38" s="59">
        <f t="shared" si="11"/>
        <v>623.9954598957562</v>
      </c>
      <c r="CD38" s="59">
        <f ca="1">AVERAGE(OFFSET($CC$3,0,0,'Données projet'!$E$12+1,1))-AVERAGE(OFFSET($H$3,0,0,'Données projet'!$E$12+1,1))</f>
        <v>328.55201074501201</v>
      </c>
      <c r="CE38" s="59">
        <f t="shared" si="40"/>
        <v>321.81422611044985</v>
      </c>
      <c r="CF38" s="15">
        <f>IF(ISNA(VLOOKUP(A38,'Données projet'!$A$113:$I$133,3,0)),0,VLOOKUP(A38,'Données projet'!$A$113:$I$133,3,0))</f>
        <v>5</v>
      </c>
      <c r="CG38" s="15">
        <f>IF(ISNA(VLOOKUP(A38,'Données projet'!$A$113:$I$133,4,0)),0,VLOOKUP(A38,'Données projet'!$A$113:$I$133,4,0))</f>
        <v>35</v>
      </c>
      <c r="CH38" s="16">
        <f>IF(ISNA(VLOOKUP(A38,'Données projet'!$A$113:$I$133,5,0)),0%,VLOOKUP(A38,'Données projet'!$A$113:$I$133,5,0)*VLOOKUP('Données projet'!$B$12,Paramètres!$A$1:$I$89,7,0))</f>
        <v>0.43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12.198489778217061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12.198489778217061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239</v>
      </c>
      <c r="CR38" s="12">
        <f>VLOOKUP(A38,'Données projet'!$A$139:$I$159,9,0)</f>
        <v>15.2</v>
      </c>
      <c r="CS38" s="12">
        <f t="array" ref="CS38">INDEX(CR:CR,MIN(IF(ISNUMBER(CR38:CR234),ROW(CR38:CR234),"")))</f>
        <v>15.2</v>
      </c>
      <c r="CT38" s="12">
        <f>IF('Données projet'!$A$140&gt;35,CT37+CS38-DB37,IF(A38&lt;'Données projet'!$A$140,$CQ$205^A38,IF(A38='Données projet'!$A$140,'Données projet'!$B$140,CT37+CS38-DB37)))</f>
        <v>239</v>
      </c>
      <c r="CU38" s="17">
        <f>CT38*VLOOKUP('Données projet'!$B$13,Paramètres!$A$1:$I$89,3,0)*VLOOKUP('Données projet'!$B$13,Paramètres!$A$1:$I$89,5,0)</f>
        <v>190.14840000000001</v>
      </c>
      <c r="CV38" s="13">
        <f t="shared" si="41"/>
        <v>47.572760493232991</v>
      </c>
      <c r="CW38" s="20">
        <f t="shared" si="13"/>
        <v>414.03102119238082</v>
      </c>
      <c r="CX38" s="59">
        <f t="shared" si="14"/>
        <v>707.36435452571413</v>
      </c>
      <c r="CY38" s="59">
        <f ca="1">AVERAGE(OFFSET($CX$3,0,0,'Données projet'!$E$13+1,1))-AVERAGE(OFFSET($H$3,0,0,'Données projet'!$E$13+1,1))</f>
        <v>405.40026823646758</v>
      </c>
      <c r="CZ38" s="59">
        <f t="shared" si="42"/>
        <v>393.0787141050053</v>
      </c>
      <c r="DA38" s="15">
        <f>IF(ISNA(VLOOKUP(A38,'Données projet'!$A$139:$I$159,3,0)),0,VLOOKUP(A38,'Données projet'!$A$139:$I$159,3,0))</f>
        <v>6</v>
      </c>
      <c r="DB38" s="15">
        <f>IF(ISNA(VLOOKUP(A38,'Données projet'!$A$139:$I$159,4,0)),0,VLOOKUP(A38,'Données projet'!$A$139:$I$159,4,0))</f>
        <v>42</v>
      </c>
      <c r="DC38" s="16">
        <f>IF(ISNA(VLOOKUP(A38,'Données projet'!$A$139:$I$159,5,0)),0%,VLOOKUP(A38,'Données projet'!$A$139:$I$159,5,0)*VLOOKUP('Données projet'!$B$13,Paramètres!$A$1:$I$89,7,0))</f>
        <v>0.53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19.577942327869806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19.577942327869806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11.5</v>
      </c>
      <c r="DO38" s="12">
        <f>IF('Données projet'!$A$166&gt;35,DO37+DN38-DW37,IF(A38&lt;'Données projet'!$A$166,$DL$205^A38,IF(A38='Données projet'!$A$166,'Données projet'!$B$166,DO37+DN38-DW37)))</f>
        <v>164.99999999999994</v>
      </c>
      <c r="DP38" s="17">
        <f>DO38*VLOOKUP('Données projet'!$B$14,Paramètres!$A$1:$I$89,3,0)*VLOOKUP('Données projet'!$B$14,Paramètres!$A$1:$I$89,5,0)</f>
        <v>128.69999999999996</v>
      </c>
      <c r="DQ38" s="13">
        <f t="shared" si="43"/>
        <v>33.695792019186115</v>
      </c>
      <c r="DR38" s="20">
        <f t="shared" si="16"/>
        <v>282.83933776674911</v>
      </c>
      <c r="DS38" s="59">
        <f t="shared" si="17"/>
        <v>576.17267110008243</v>
      </c>
      <c r="DT38" s="59">
        <f ca="1">AVERAGE(OFFSET($DS$3,0,0,'Données projet'!$E$14+1,1))-AVERAGE(OFFSET($H$3,0,0,'Données projet'!$E$14+1,1))</f>
        <v>288.82868507674738</v>
      </c>
      <c r="DU38" s="59">
        <f t="shared" si="44"/>
        <v>283.48738729114024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12.33131072744456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12.33131072744456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172</v>
      </c>
      <c r="EH38" s="12">
        <f>VLOOKUP(A38,'Données projet'!$A$191:$I$211,9,0)</f>
        <v>10.8</v>
      </c>
      <c r="EI38" s="12">
        <f t="array" ref="EI38">INDEX(EH:EH,MIN(IF(ISNUMBER(EH38:EH234),ROW(EH38:EH234),"")))</f>
        <v>10.8</v>
      </c>
      <c r="EJ38" s="12">
        <f>IF('Données projet'!$A$192&gt;35,EJ37+EI38-ER37,IF(A38&lt;'Données projet'!$A$192,$EG$205^A38,IF(A38='Données projet'!$A$192,'Données projet'!$B$192,EJ37+EI38-ER37)))</f>
        <v>172.00000000000003</v>
      </c>
      <c r="EK38" s="17">
        <f>EJ38*VLOOKUP('Données projet'!$B$15,Paramètres!$A$1:$I$89,3,0)*VLOOKUP('Données projet'!$B$15,Paramètres!$A$1:$I$89,5,0)</f>
        <v>139.52640000000002</v>
      </c>
      <c r="EL38" s="13">
        <f t="shared" si="45"/>
        <v>36.188488997813884</v>
      </c>
      <c r="EM38" s="20">
        <f t="shared" si="19"/>
        <v>306.03676500452588</v>
      </c>
      <c r="EN38" s="59">
        <f t="shared" si="20"/>
        <v>599.37009833785919</v>
      </c>
      <c r="EO38" s="59">
        <f ca="1">AVERAGE(OFFSET($EN$3,0,0,'Données projet'!$E$15+1,1))-AVERAGE(OFFSET($H$3,0,0,'Données projet'!$E$15+1,1))</f>
        <v>304.26232113495314</v>
      </c>
      <c r="EP38" s="59">
        <f t="shared" si="46"/>
        <v>297.47246687305056</v>
      </c>
      <c r="EQ38" s="15">
        <f>IF(ISNA(VLOOKUP(A38,'Données projet'!$A$191:$I$211,3,0)),0,VLOOKUP(A38,'Données projet'!$A$191:$I$211,3,0))</f>
        <v>5</v>
      </c>
      <c r="ER38" s="15">
        <f>IF(ISNA(VLOOKUP(A38,'Données projet'!$A$191:$I$211,4,0)),0,VLOOKUP(A38,'Données projet'!$A$191:$I$211,4,0))</f>
        <v>28</v>
      </c>
      <c r="ES38" s="16">
        <f>IF(ISNA(VLOOKUP(A38,'Données projet'!$A$191:$I$211,5,0)),0%,VLOOKUP(A38,'Données projet'!$A$191:$I$211,5,0)*VLOOKUP('Données projet'!$B$15,Paramètres!$A$1:$I$89,7,0))</f>
        <v>0.53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13.307882366656598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13.307882366656598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6">
        <f t="shared" si="1"/>
        <v>256.66666666666669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12.86166666666667</v>
      </c>
      <c r="N39" s="13">
        <f>IF('Données projet'!$A$36&gt;35,N38+M39-V38,IF(A39&lt;'Données projet'!$A$36,$K$205^A39,IF(A39='Données projet'!$A$36,'Données projet'!$B$36,N38+M39-V38)))</f>
        <v>144.57166666666666</v>
      </c>
      <c r="O39" s="13">
        <f>N39*VLOOKUP('Données projet'!$B$9,Paramètres!$A$1:$I$89,3,0)*VLOOKUP('Données projet'!$B$9,Paramètres!$A$1:$I$89,5,0)</f>
        <v>130.80844399999998</v>
      </c>
      <c r="P39" s="13">
        <f t="shared" si="33"/>
        <v>34.183099548128496</v>
      </c>
      <c r="Q39" s="20">
        <f t="shared" si="53"/>
        <v>287.3602716796571</v>
      </c>
      <c r="R39" s="59">
        <f t="shared" si="0"/>
        <v>580.69360501299047</v>
      </c>
      <c r="S39" s="59">
        <f ca="1">AVERAGE(OFFSET($R$3,0,0,'Données projet'!$E$9+1,1))-AVERAGE(OFFSET($H$3,0,0,'Données projet'!$E$9+1,1))</f>
        <v>530.15029472203241</v>
      </c>
      <c r="T39" s="59">
        <f t="shared" si="34"/>
        <v>279.93992816625956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29.339433585121828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29.339433585121828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12.633333333333333</v>
      </c>
      <c r="AI39" s="13">
        <f>IF('Données projet'!$A$62&gt;35,AI38+AH39-AQ38,IF(A39&lt;'Données projet'!$A$62,$AF$205^A39,IF(A39='Données projet'!$A$62,'Données projet'!$B$62,AI38+AH39-AQ38)))</f>
        <v>151.85666666666665</v>
      </c>
      <c r="AJ39" s="13">
        <f>AI39*VLOOKUP('Données projet'!$B$10,Paramètres!$A$1:$I$89,3,0)*VLOOKUP('Données projet'!$B$10,Paramètres!$A$1:$I$89,5,0)</f>
        <v>127.92405600000001</v>
      </c>
      <c r="AK39" s="13">
        <f t="shared" si="35"/>
        <v>33.516221137269056</v>
      </c>
      <c r="AL39" s="20">
        <f t="shared" si="4"/>
        <v>281.17514934741024</v>
      </c>
      <c r="AM39" s="59">
        <f t="shared" si="5"/>
        <v>574.50848268074355</v>
      </c>
      <c r="AN39" s="59">
        <f ca="1">AVERAGE(OFFSET($AM$3,0,0,'Données projet'!$E$10+1,1))-AVERAGE(OFFSET($H$3,0,0,'Données projet'!$E$10+1,1))</f>
        <v>427.33925047942938</v>
      </c>
      <c r="AO39" s="59">
        <f t="shared" si="36"/>
        <v>258.68277813905507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23.059514675545092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23.059514675545092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12.86166666666667</v>
      </c>
      <c r="BD39" s="12">
        <f>IF('Données projet'!$A$88&gt;35,BD38+BC39-BL38,IF(A39&lt;'Données projet'!$A$88,$BA$205^A39,IF(A39='Données projet'!$A$88,'Données projet'!$B$88,BD38+BC39-BL38)))</f>
        <v>144.57166666666666</v>
      </c>
      <c r="BE39" s="13">
        <f>BD39*VLOOKUP('Données projet'!$B$11,Paramètres!$A$1:$I$89,3,0)*VLOOKUP('Données projet'!$B$11,Paramètres!$A$1:$I$89,5,0)</f>
        <v>146.59566999999998</v>
      </c>
      <c r="BF39" s="13">
        <f t="shared" si="37"/>
        <v>37.803908782741182</v>
      </c>
      <c r="BG39" s="20">
        <f t="shared" si="7"/>
        <v>321.16259971327423</v>
      </c>
      <c r="BH39" s="59">
        <f t="shared" si="8"/>
        <v>614.49593304660755</v>
      </c>
      <c r="BI39" s="59">
        <f ca="1">AVERAGE(OFFSET($BH$3,0,0,'Données projet'!$E$11+1,1))-AVERAGE(OFFSET($H$3,0,0,'Données projet'!$E$11+1,1))</f>
        <v>588.81597636287211</v>
      </c>
      <c r="BJ39" s="59">
        <f t="shared" si="38"/>
        <v>308.54448803271003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32.880399707464115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32.880399707464115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11.4</v>
      </c>
      <c r="BY39" s="12">
        <f>IF('Données projet'!$A$114&gt;35,BY38+BX39-CG38,IF(A39&lt;'Données projet'!$A$114,$BV$205^A39,IF(A39='Données projet'!$A$114,'Données projet'!$B$114,BY38+BX39-CG38)))</f>
        <v>182.39999999999998</v>
      </c>
      <c r="BZ39" s="13">
        <f>BY39*VLOOKUP('Données projet'!$B$12,Paramètres!$A$1:$I$89,3,0)*VLOOKUP('Données projet'!$B$12,Paramètres!$A$1:$I$89,5,0)</f>
        <v>133.73567999999997</v>
      </c>
      <c r="CA39" s="13">
        <f t="shared" si="39"/>
        <v>34.858136849359212</v>
      </c>
      <c r="CB39" s="20">
        <f t="shared" si="10"/>
        <v>293.6342310126339</v>
      </c>
      <c r="CC39" s="59">
        <f t="shared" si="11"/>
        <v>586.96756434596728</v>
      </c>
      <c r="CD39" s="59">
        <f ca="1">AVERAGE(OFFSET($CC$3,0,0,'Données projet'!$E$12+1,1))-AVERAGE(OFFSET($H$3,0,0,'Données projet'!$E$12+1,1))</f>
        <v>328.55201074501201</v>
      </c>
      <c r="CE39" s="59">
        <f t="shared" si="40"/>
        <v>321.81422611044985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11.959284834010315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11.959284834010315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13.2</v>
      </c>
      <c r="CT39" s="12">
        <f>IF('Données projet'!$A$140&gt;35,CT38+CS39-DB38,IF(A39&lt;'Données projet'!$A$140,$CQ$205^A39,IF(A39='Données projet'!$A$140,'Données projet'!$B$140,CT38+CS39-DB38)))</f>
        <v>210.2</v>
      </c>
      <c r="CU39" s="17">
        <f>CT39*VLOOKUP('Données projet'!$B$13,Paramètres!$A$1:$I$89,3,0)*VLOOKUP('Données projet'!$B$13,Paramètres!$A$1:$I$89,5,0)</f>
        <v>167.23511999999999</v>
      </c>
      <c r="CV39" s="13">
        <f t="shared" si="41"/>
        <v>42.470192710511604</v>
      </c>
      <c r="CW39" s="20">
        <f t="shared" si="13"/>
        <v>365.23675297080769</v>
      </c>
      <c r="CX39" s="59">
        <f t="shared" si="14"/>
        <v>658.570086304141</v>
      </c>
      <c r="CY39" s="59">
        <f ca="1">AVERAGE(OFFSET($CX$3,0,0,'Données projet'!$E$13+1,1))-AVERAGE(OFFSET($H$3,0,0,'Données projet'!$E$13+1,1))</f>
        <v>405.40026823646758</v>
      </c>
      <c r="CZ39" s="59">
        <f t="shared" si="42"/>
        <v>393.0787141050053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19.194030820185986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19.194030820185986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11.5</v>
      </c>
      <c r="DO39" s="12">
        <f>IF('Données projet'!$A$166&gt;35,DO38+DN39-DW38,IF(A39&lt;'Données projet'!$A$166,$DL$205^A39,IF(A39='Données projet'!$A$166,'Données projet'!$B$166,DO38+DN39-DW38)))</f>
        <v>176.49999999999994</v>
      </c>
      <c r="DP39" s="17">
        <f>DO39*VLOOKUP('Données projet'!$B$14,Paramètres!$A$1:$I$89,3,0)*VLOOKUP('Données projet'!$B$14,Paramètres!$A$1:$I$89,5,0)</f>
        <v>137.66999999999996</v>
      </c>
      <c r="DQ39" s="13">
        <f t="shared" si="43"/>
        <v>35.762714965854656</v>
      </c>
      <c r="DR39" s="20">
        <f t="shared" si="16"/>
        <v>302.06197856553007</v>
      </c>
      <c r="DS39" s="59">
        <f t="shared" si="17"/>
        <v>595.39531189886338</v>
      </c>
      <c r="DT39" s="59">
        <f ca="1">AVERAGE(OFFSET($DS$3,0,0,'Données projet'!$E$14+1,1))-AVERAGE(OFFSET($H$3,0,0,'Données projet'!$E$14+1,1))</f>
        <v>288.82868507674738</v>
      </c>
      <c r="DU39" s="59">
        <f t="shared" si="44"/>
        <v>283.48738729114024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12.089501245436244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12.089501245436244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9.6</v>
      </c>
      <c r="EJ39" s="12">
        <f>IF('Données projet'!$A$192&gt;35,EJ38+EI39-ER38,IF(A39&lt;'Données projet'!$A$192,$EG$205^A39,IF(A39='Données projet'!$A$192,'Données projet'!$B$192,EJ38+EI39-ER38)))</f>
        <v>153.60000000000002</v>
      </c>
      <c r="EK39" s="17">
        <f>EJ39*VLOOKUP('Données projet'!$B$15,Paramètres!$A$1:$I$89,3,0)*VLOOKUP('Données projet'!$B$15,Paramètres!$A$1:$I$89,5,0)</f>
        <v>124.60032000000002</v>
      </c>
      <c r="EL39" s="13">
        <f t="shared" si="45"/>
        <v>32.745587947600931</v>
      </c>
      <c r="EM39" s="20">
        <f t="shared" si="19"/>
        <v>274.04412300873832</v>
      </c>
      <c r="EN39" s="59">
        <f t="shared" si="20"/>
        <v>567.37745634207158</v>
      </c>
      <c r="EO39" s="59">
        <f ca="1">AVERAGE(OFFSET($EN$3,0,0,'Données projet'!$E$15+1,1))-AVERAGE(OFFSET($H$3,0,0,'Données projet'!$E$15+1,1))</f>
        <v>304.26232113495314</v>
      </c>
      <c r="EP39" s="59">
        <f t="shared" si="46"/>
        <v>297.47246687305056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13.046922910453217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13.046922910453217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6">
        <f t="shared" si="1"/>
        <v>256.66666666666669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12.86166666666667</v>
      </c>
      <c r="N40" s="13">
        <f>IF('Données projet'!$A$36&gt;35,N39+M40-V39,IF(A40&lt;'Données projet'!$A$36,$K$205^A40,IF(A40='Données projet'!$A$36,'Données projet'!$B$36,N39+M40-V39)))</f>
        <v>157.43333333333334</v>
      </c>
      <c r="O40" s="13">
        <f>N40*VLOOKUP('Données projet'!$B$9,Paramètres!$A$1:$I$89,3,0)*VLOOKUP('Données projet'!$B$9,Paramètres!$A$1:$I$89,5,0)</f>
        <v>142.44567999999998</v>
      </c>
      <c r="P40" s="13">
        <f t="shared" si="33"/>
        <v>36.856710479085137</v>
      </c>
      <c r="Q40" s="20">
        <f t="shared" si="53"/>
        <v>312.28499675107327</v>
      </c>
      <c r="R40" s="59">
        <f t="shared" si="0"/>
        <v>605.61833008440658</v>
      </c>
      <c r="S40" s="59">
        <f ca="1">AVERAGE(OFFSET($R$3,0,0,'Données projet'!$E$9+1,1))-AVERAGE(OFFSET($H$3,0,0,'Données projet'!$E$9+1,1))</f>
        <v>530.15029472203241</v>
      </c>
      <c r="T40" s="59">
        <f t="shared" si="34"/>
        <v>279.93992816625956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28.764105187805065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28.764105187805065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>
        <f>VLOOKUP(A40,'Données projet'!$A$61:$I$81,2,0)</f>
        <v>164.49</v>
      </c>
      <c r="AG40" s="12">
        <f>VLOOKUP(A40,'Données projet'!$A$61:$I$81,9,0)</f>
        <v>12.633333333333333</v>
      </c>
      <c r="AH40" s="12">
        <f t="array" ref="AH40">INDEX(AG:AG,MIN(IF(ISNUMBER(AG40:AG236),ROW(AG40:AG236),"")))</f>
        <v>12.633333333333333</v>
      </c>
      <c r="AI40" s="13">
        <f>IF('Données projet'!$A$62&gt;35,AI39+AH40-AQ39,IF(A40&lt;'Données projet'!$A$62,$AF$205^A40,IF(A40='Données projet'!$A$62,'Données projet'!$B$62,AI39+AH40-AQ39)))</f>
        <v>164.48999999999998</v>
      </c>
      <c r="AJ40" s="13">
        <f>AI40*VLOOKUP('Données projet'!$B$10,Paramètres!$A$1:$I$89,3,0)*VLOOKUP('Données projet'!$B$10,Paramètres!$A$1:$I$89,5,0)</f>
        <v>138.56637599999999</v>
      </c>
      <c r="AK40" s="13">
        <f t="shared" si="35"/>
        <v>35.968385885318511</v>
      </c>
      <c r="AL40" s="20">
        <f t="shared" si="4"/>
        <v>303.9813769502631</v>
      </c>
      <c r="AM40" s="59">
        <f t="shared" si="5"/>
        <v>597.31471028359647</v>
      </c>
      <c r="AN40" s="59">
        <f ca="1">AVERAGE(OFFSET($AM$3,0,0,'Données projet'!$E$10+1,1))-AVERAGE(OFFSET($H$3,0,0,'Données projet'!$E$10+1,1))</f>
        <v>427.33925047942938</v>
      </c>
      <c r="AO40" s="59">
        <f t="shared" si="36"/>
        <v>258.68277813905507</v>
      </c>
      <c r="AP40" s="15">
        <f>IF(ISNA(VLOOKUP(A40,'Données projet'!$A$61:$I$81,3,0)),0,VLOOKUP(A40,'Données projet'!$A$61:$I$81,3,0))</f>
        <v>2</v>
      </c>
      <c r="AQ40" s="15">
        <f>IF(ISNA(VLOOKUP(A40,'Données projet'!$A$61:$I$81,4,0)),0,VLOOKUP(A40,'Données projet'!$A$61:$I$81,4,0))</f>
        <v>41.18</v>
      </c>
      <c r="AR40" s="16">
        <f>IF(ISNA(VLOOKUP(A40,'Données projet'!$A$61:$I$81,5,0)),0%,VLOOKUP(A40,'Données projet'!$A$61:$I$81,5,0)*VLOOKUP('Données projet'!$B$10,Paramètres!$A$1:$I$89,7,0))</f>
        <v>0.43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39.097316879324396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39.097316879324396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12.86166666666667</v>
      </c>
      <c r="BD40" s="12">
        <f>IF('Données projet'!$A$88&gt;35,BD39+BC40-BL39,IF(A40&lt;'Données projet'!$A$88,$BA$205^A40,IF(A40='Données projet'!$A$88,'Données projet'!$B$88,BD39+BC40-BL39)))</f>
        <v>157.43333333333334</v>
      </c>
      <c r="BE40" s="13">
        <f>BD40*VLOOKUP('Données projet'!$B$11,Paramètres!$A$1:$I$89,3,0)*VLOOKUP('Données projet'!$B$11,Paramètres!$A$1:$I$89,5,0)</f>
        <v>159.63740000000001</v>
      </c>
      <c r="BF40" s="13">
        <f t="shared" si="37"/>
        <v>40.760719168297832</v>
      </c>
      <c r="BG40" s="20">
        <f t="shared" si="7"/>
        <v>349.02672421811872</v>
      </c>
      <c r="BH40" s="59">
        <f t="shared" si="8"/>
        <v>642.36005755145197</v>
      </c>
      <c r="BI40" s="59">
        <f ca="1">AVERAGE(OFFSET($BH$3,0,0,'Données projet'!$E$11+1,1))-AVERAGE(OFFSET($H$3,0,0,'Données projet'!$E$11+1,1))</f>
        <v>588.81597636287211</v>
      </c>
      <c r="BJ40" s="59">
        <f t="shared" si="38"/>
        <v>308.54448803271003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32.235635124264292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32.235635124264292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11.4</v>
      </c>
      <c r="BY40" s="12">
        <f>IF('Données projet'!$A$114&gt;35,BY39+BX40-CG39,IF(A40&lt;'Données projet'!$A$114,$BV$205^A40,IF(A40='Données projet'!$A$114,'Données projet'!$B$114,BY39+BX40-CG39)))</f>
        <v>193.79999999999998</v>
      </c>
      <c r="BZ40" s="13">
        <f>BY40*VLOOKUP('Données projet'!$B$12,Paramètres!$A$1:$I$89,3,0)*VLOOKUP('Données projet'!$B$12,Paramètres!$A$1:$I$89,5,0)</f>
        <v>142.09415999999999</v>
      </c>
      <c r="CA40" s="13">
        <f t="shared" si="39"/>
        <v>36.77633279983236</v>
      </c>
      <c r="CB40" s="20">
        <f t="shared" si="10"/>
        <v>311.53277495970798</v>
      </c>
      <c r="CC40" s="59">
        <f t="shared" si="11"/>
        <v>604.86610829304129</v>
      </c>
      <c r="CD40" s="59">
        <f ca="1">AVERAGE(OFFSET($CC$3,0,0,'Données projet'!$E$12+1,1))-AVERAGE(OFFSET($H$3,0,0,'Données projet'!$E$12+1,1))</f>
        <v>328.55201074501201</v>
      </c>
      <c r="CE40" s="59">
        <f t="shared" si="40"/>
        <v>321.81422611044985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11.724770552858855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11.724770552858855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13.2</v>
      </c>
      <c r="CT40" s="12">
        <f>IF('Données projet'!$A$140&gt;35,CT39+CS40-DB39,IF(A40&lt;'Données projet'!$A$140,$CQ$205^A40,IF(A40='Données projet'!$A$140,'Données projet'!$B$140,CT39+CS40-DB39)))</f>
        <v>223.39999999999998</v>
      </c>
      <c r="CU40" s="17">
        <f>CT40*VLOOKUP('Données projet'!$B$13,Paramètres!$A$1:$I$89,3,0)*VLOOKUP('Données projet'!$B$13,Paramètres!$A$1:$I$89,5,0)</f>
        <v>177.73703999999998</v>
      </c>
      <c r="CV40" s="13">
        <f t="shared" si="41"/>
        <v>44.818349142210366</v>
      </c>
      <c r="CW40" s="20">
        <f t="shared" si="13"/>
        <v>387.61730275601627</v>
      </c>
      <c r="CX40" s="59">
        <f t="shared" si="14"/>
        <v>680.95063608934959</v>
      </c>
      <c r="CY40" s="59">
        <f ca="1">AVERAGE(OFFSET($CX$3,0,0,'Données projet'!$E$13+1,1))-AVERAGE(OFFSET($H$3,0,0,'Données projet'!$E$13+1,1))</f>
        <v>405.40026823646758</v>
      </c>
      <c r="CZ40" s="59">
        <f t="shared" si="42"/>
        <v>393.0787141050053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18.817647583004948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18.817647583004948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>
        <f>VLOOKUP(A40,'Données projet'!$A$165:$I$185,2,0)</f>
        <v>188</v>
      </c>
      <c r="DM40" s="12">
        <f>VLOOKUP(A40,'Données projet'!$A$165:$I$185,9,0)</f>
        <v>11.5</v>
      </c>
      <c r="DN40" s="12">
        <f t="array" ref="DN40">INDEX(DM:DM,MIN(IF(ISNUMBER(DM40:DM236),ROW(DM40:DM236),"")))</f>
        <v>11.5</v>
      </c>
      <c r="DO40" s="12">
        <f>IF('Données projet'!$A$166&gt;35,DO39+DN40-DW39,IF(A40&lt;'Données projet'!$A$166,$DL$205^A40,IF(A40='Données projet'!$A$166,'Données projet'!$B$166,DO39+DN40-DW39)))</f>
        <v>187.99999999999994</v>
      </c>
      <c r="DP40" s="17">
        <f>DO40*VLOOKUP('Données projet'!$B$14,Paramètres!$A$1:$I$89,3,0)*VLOOKUP('Données projet'!$B$14,Paramètres!$A$1:$I$89,5,0)</f>
        <v>146.63999999999996</v>
      </c>
      <c r="DQ40" s="13">
        <f t="shared" si="43"/>
        <v>37.814009712703026</v>
      </c>
      <c r="DR40" s="20">
        <f t="shared" si="16"/>
        <v>321.25740024962437</v>
      </c>
      <c r="DS40" s="59">
        <f t="shared" si="17"/>
        <v>614.59073358295768</v>
      </c>
      <c r="DT40" s="59">
        <f ca="1">AVERAGE(OFFSET($DS$3,0,0,'Données projet'!$E$14+1,1))-AVERAGE(OFFSET($H$3,0,0,'Données projet'!$E$14+1,1))</f>
        <v>288.82868507674738</v>
      </c>
      <c r="DU40" s="59">
        <f t="shared" si="44"/>
        <v>283.48738729114024</v>
      </c>
      <c r="DV40" s="15">
        <f>IF(ISNA(VLOOKUP(A40,'Données projet'!$A$165:$I$185,3,0)),0,VLOOKUP(A40,'Données projet'!$A$165:$I$185,3,0))</f>
        <v>5</v>
      </c>
      <c r="DW40" s="15">
        <f>IF(ISNA(VLOOKUP(A40,'Données projet'!$A$165:$I$185,4,0)),0,VLOOKUP(A40,'Données projet'!$A$165:$I$185,4,0))</f>
        <v>36</v>
      </c>
      <c r="DX40" s="16">
        <f>IF(ISNA(VLOOKUP(A40,'Données projet'!$A$165:$I$185,5,0)),0%,VLOOKUP(A40,'Données projet'!$A$165:$I$185,5,0)*VLOOKUP('Données projet'!$B$14,Paramètres!$A$1:$I$89,7,0))</f>
        <v>0.43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25.200325050513541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25.200325050513541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9.6</v>
      </c>
      <c r="EJ40" s="12">
        <f>IF('Données projet'!$A$192&gt;35,EJ39+EI40-ER39,IF(A40&lt;'Données projet'!$A$192,$EG$205^A40,IF(A40='Données projet'!$A$192,'Données projet'!$B$192,EJ39+EI40-ER39)))</f>
        <v>163.20000000000002</v>
      </c>
      <c r="EK40" s="17">
        <f>EJ40*VLOOKUP('Données projet'!$B$15,Paramètres!$A$1:$I$89,3,0)*VLOOKUP('Données projet'!$B$15,Paramètres!$A$1:$I$89,5,0)</f>
        <v>132.38784000000004</v>
      </c>
      <c r="EL40" s="13">
        <f t="shared" si="45"/>
        <v>34.547533199821324</v>
      </c>
      <c r="EM40" s="20">
        <f t="shared" si="19"/>
        <v>290.74577498968887</v>
      </c>
      <c r="EN40" s="59">
        <f t="shared" si="20"/>
        <v>584.07910832302218</v>
      </c>
      <c r="EO40" s="59">
        <f ca="1">AVERAGE(OFFSET($EN$3,0,0,'Données projet'!$E$15+1,1))-AVERAGE(OFFSET($H$3,0,0,'Données projet'!$E$15+1,1))</f>
        <v>304.26232113495314</v>
      </c>
      <c r="EP40" s="59">
        <f t="shared" si="46"/>
        <v>297.47246687305056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12.791080710016434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12.791080710016434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6">
        <f t="shared" si="1"/>
        <v>256.66666666666669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12.86166666666667</v>
      </c>
      <c r="N41" s="13">
        <f>IF('Données projet'!$A$36&gt;35,N40+M41-V40,IF(A41&lt;'Données projet'!$A$36,$K$205^A41,IF(A41='Données projet'!$A$36,'Données projet'!$B$36,N40+M41-V40)))</f>
        <v>170.29500000000002</v>
      </c>
      <c r="O41" s="13">
        <f>N41*VLOOKUP('Données projet'!$B$9,Paramètres!$A$1:$I$89,3,0)*VLOOKUP('Données projet'!$B$9,Paramètres!$A$1:$I$89,5,0)</f>
        <v>154.08291600000001</v>
      </c>
      <c r="P41" s="13">
        <f t="shared" si="33"/>
        <v>39.504987725811617</v>
      </c>
      <c r="Q41" s="20">
        <f t="shared" si="53"/>
        <v>337.16559898912192</v>
      </c>
      <c r="R41" s="59">
        <f t="shared" si="0"/>
        <v>630.49893232245518</v>
      </c>
      <c r="S41" s="59">
        <f ca="1">AVERAGE(OFFSET($R$3,0,0,'Données projet'!$E$9+1,1))-AVERAGE(OFFSET($H$3,0,0,'Données projet'!$E$9+1,1))</f>
        <v>530.15029472203241</v>
      </c>
      <c r="T41" s="59">
        <f t="shared" si="34"/>
        <v>279.93992816625956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28.200058629444008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28.200058629444008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13.599999999999998</v>
      </c>
      <c r="AI41" s="13">
        <f>IF('Données projet'!$A$62&gt;35,AI40+AH41-AQ40,IF(A41&lt;'Données projet'!$A$62,$AF$205^A41,IF(A41='Données projet'!$A$62,'Données projet'!$B$62,AI40+AH41-AQ40)))</f>
        <v>136.90999999999997</v>
      </c>
      <c r="AJ41" s="13">
        <f>AI41*VLOOKUP('Données projet'!$B$10,Paramètres!$A$1:$I$89,3,0)*VLOOKUP('Données projet'!$B$10,Paramètres!$A$1:$I$89,5,0)</f>
        <v>115.33298399999998</v>
      </c>
      <c r="AK41" s="13">
        <f t="shared" si="35"/>
        <v>30.583994208557012</v>
      </c>
      <c r="AL41" s="20">
        <f t="shared" si="4"/>
        <v>254.1387370465701</v>
      </c>
      <c r="AM41" s="59">
        <f t="shared" si="5"/>
        <v>547.47207037990347</v>
      </c>
      <c r="AN41" s="59">
        <f ca="1">AVERAGE(OFFSET($AM$3,0,0,'Données projet'!$E$10+1,1))-AVERAGE(OFFSET($H$3,0,0,'Données projet'!$E$10+1,1))</f>
        <v>427.33925047942938</v>
      </c>
      <c r="AO41" s="59">
        <f t="shared" si="36"/>
        <v>258.68277813905507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38.330642342329448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38.330642342329448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12.86166666666667</v>
      </c>
      <c r="BD41" s="12">
        <f>IF('Données projet'!$A$88&gt;35,BD40+BC41-BL40,IF(A41&lt;'Données projet'!$A$88,$BA$205^A41,IF(A41='Données projet'!$A$88,'Données projet'!$B$88,BD40+BC41-BL40)))</f>
        <v>170.29500000000002</v>
      </c>
      <c r="BE41" s="13">
        <f>BD41*VLOOKUP('Données projet'!$B$11,Paramètres!$A$1:$I$89,3,0)*VLOOKUP('Données projet'!$B$11,Paramètres!$A$1:$I$89,5,0)</f>
        <v>172.67913000000001</v>
      </c>
      <c r="BF41" s="13">
        <f t="shared" si="37"/>
        <v>43.689512425494954</v>
      </c>
      <c r="BG41" s="20">
        <f t="shared" si="7"/>
        <v>376.84205222440369</v>
      </c>
      <c r="BH41" s="59">
        <f t="shared" si="8"/>
        <v>670.17538555773694</v>
      </c>
      <c r="BI41" s="59">
        <f ca="1">AVERAGE(OFFSET($BH$3,0,0,'Données projet'!$E$11+1,1))-AVERAGE(OFFSET($H$3,0,0,'Données projet'!$E$11+1,1))</f>
        <v>588.81597636287211</v>
      </c>
      <c r="BJ41" s="59">
        <f t="shared" si="38"/>
        <v>308.54448803271003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31.603513981273455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31.603513981273455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11.4</v>
      </c>
      <c r="BY41" s="12">
        <f>IF('Données projet'!$A$114&gt;35,BY40+BX41-CG40,IF(A41&lt;'Données projet'!$A$114,$BV$205^A41,IF(A41='Données projet'!$A$114,'Données projet'!$B$114,BY40+BX41-CG40)))</f>
        <v>205.2</v>
      </c>
      <c r="BZ41" s="13">
        <f>BY41*VLOOKUP('Données projet'!$B$12,Paramètres!$A$1:$I$89,3,0)*VLOOKUP('Données projet'!$B$12,Paramètres!$A$1:$I$89,5,0)</f>
        <v>150.45263999999997</v>
      </c>
      <c r="CA41" s="13">
        <f t="shared" si="39"/>
        <v>38.681431639913605</v>
      </c>
      <c r="CB41" s="20">
        <f t="shared" si="10"/>
        <v>329.40850810618275</v>
      </c>
      <c r="CC41" s="59">
        <f t="shared" si="11"/>
        <v>622.74184143951607</v>
      </c>
      <c r="CD41" s="59">
        <f ca="1">AVERAGE(OFFSET($CC$3,0,0,'Données projet'!$E$12+1,1))-AVERAGE(OFFSET($H$3,0,0,'Données projet'!$E$12+1,1))</f>
        <v>328.55201074501201</v>
      </c>
      <c r="CE41" s="59">
        <f t="shared" si="40"/>
        <v>321.81422611044985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11.494854953721187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11.494854953721187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13.2</v>
      </c>
      <c r="CT41" s="12">
        <f>IF('Données projet'!$A$140&gt;35,CT40+CS41-DB40,IF(A41&lt;'Données projet'!$A$140,$CQ$205^A41,IF(A41='Données projet'!$A$140,'Données projet'!$B$140,CT40+CS41-DB40)))</f>
        <v>236.59999999999997</v>
      </c>
      <c r="CU41" s="17">
        <f>CT41*VLOOKUP('Données projet'!$B$13,Paramètres!$A$1:$I$89,3,0)*VLOOKUP('Données projet'!$B$13,Paramètres!$A$1:$I$89,5,0)</f>
        <v>188.23895999999999</v>
      </c>
      <c r="CV41" s="13">
        <f t="shared" si="41"/>
        <v>47.150401158990007</v>
      </c>
      <c r="CW41" s="20">
        <f t="shared" si="13"/>
        <v>409.96980401857422</v>
      </c>
      <c r="CX41" s="59">
        <f t="shared" si="14"/>
        <v>703.30313735190748</v>
      </c>
      <c r="CY41" s="59">
        <f ca="1">AVERAGE(OFFSET($CX$3,0,0,'Données projet'!$E$13+1,1))-AVERAGE(OFFSET($H$3,0,0,'Données projet'!$E$13+1,1))</f>
        <v>405.40026823646758</v>
      </c>
      <c r="CZ41" s="59">
        <f t="shared" si="42"/>
        <v>393.0787141050053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18.448644991533925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18.448644991533925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11.142857142857142</v>
      </c>
      <c r="DO41" s="12">
        <f>IF('Données projet'!$A$166&gt;35,DO40+DN41-DW40,IF(A41&lt;'Données projet'!$A$166,$DL$205^A41,IF(A41='Données projet'!$A$166,'Données projet'!$B$166,DO40+DN41-DW40)))</f>
        <v>163.14285714285708</v>
      </c>
      <c r="DP41" s="17">
        <f>DO41*VLOOKUP('Données projet'!$B$14,Paramètres!$A$1:$I$89,3,0)*VLOOKUP('Données projet'!$B$14,Paramètres!$A$1:$I$89,5,0)</f>
        <v>127.25142857142853</v>
      </c>
      <c r="DQ41" s="13">
        <f t="shared" si="43"/>
        <v>33.360457439554281</v>
      </c>
      <c r="DR41" s="20">
        <f t="shared" si="16"/>
        <v>279.73236813579501</v>
      </c>
      <c r="DS41" s="59">
        <f t="shared" si="17"/>
        <v>573.06570146912827</v>
      </c>
      <c r="DT41" s="59">
        <f ca="1">AVERAGE(OFFSET($DS$3,0,0,'Données projet'!$E$14+1,1))-AVERAGE(OFFSET($H$3,0,0,'Données projet'!$E$14+1,1))</f>
        <v>288.82868507674738</v>
      </c>
      <c r="DU41" s="59">
        <f t="shared" si="44"/>
        <v>283.48738729114024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24.706162046953523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24.706162046953523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9.6</v>
      </c>
      <c r="EJ41" s="12">
        <f>IF('Données projet'!$A$192&gt;35,EJ40+EI41-ER40,IF(A41&lt;'Données projet'!$A$192,$EG$205^A41,IF(A41='Données projet'!$A$192,'Données projet'!$B$192,EJ40+EI41-ER40)))</f>
        <v>172.8</v>
      </c>
      <c r="EK41" s="17">
        <f>EJ41*VLOOKUP('Données projet'!$B$15,Paramètres!$A$1:$I$89,3,0)*VLOOKUP('Données projet'!$B$15,Paramètres!$A$1:$I$89,5,0)</f>
        <v>140.17536000000001</v>
      </c>
      <c r="EL41" s="13">
        <f t="shared" si="45"/>
        <v>36.337175081323657</v>
      </c>
      <c r="EM41" s="20">
        <f t="shared" si="19"/>
        <v>307.42599859997205</v>
      </c>
      <c r="EN41" s="59">
        <f t="shared" si="20"/>
        <v>600.75933193330536</v>
      </c>
      <c r="EO41" s="59">
        <f ca="1">AVERAGE(OFFSET($EN$3,0,0,'Données projet'!$E$15+1,1))-AVERAGE(OFFSET($H$3,0,0,'Données projet'!$E$15+1,1))</f>
        <v>304.26232113495314</v>
      </c>
      <c r="EP41" s="59">
        <f t="shared" si="46"/>
        <v>297.47246687305056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12.540255419081882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12.540255419081882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6">
        <f t="shared" si="1"/>
        <v>256.66666666666669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12.86166666666667</v>
      </c>
      <c r="N42" s="13">
        <f>IF('Données projet'!$A$36&gt;35,N41+M42-V41,IF(A42&lt;'Données projet'!$A$36,$K$205^A42,IF(A42='Données projet'!$A$36,'Données projet'!$B$36,N41+M42-V41)))</f>
        <v>183.15666666666669</v>
      </c>
      <c r="O42" s="13">
        <f>N42*VLOOKUP('Données projet'!$B$9,Paramètres!$A$1:$I$89,3,0)*VLOOKUP('Données projet'!$B$9,Paramètres!$A$1:$I$89,5,0)</f>
        <v>165.72015200000001</v>
      </c>
      <c r="P42" s="13">
        <f t="shared" si="33"/>
        <v>42.130062193248868</v>
      </c>
      <c r="Q42" s="20">
        <f t="shared" si="53"/>
        <v>362.00578971990848</v>
      </c>
      <c r="R42" s="59">
        <f t="shared" si="0"/>
        <v>655.33912305324179</v>
      </c>
      <c r="S42" s="59">
        <f ca="1">AVERAGE(OFFSET($R$3,0,0,'Données projet'!$E$9+1,1))-AVERAGE(OFFSET($H$3,0,0,'Données projet'!$E$9+1,1))</f>
        <v>530.15029472203241</v>
      </c>
      <c r="T42" s="59">
        <f t="shared" si="34"/>
        <v>279.93992816625956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27.647072680057985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27.647072680057985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13.599999999999998</v>
      </c>
      <c r="AI42" s="13">
        <f>IF('Données projet'!$A$62&gt;35,AI41+AH42-AQ41,IF(A42&lt;'Données projet'!$A$62,$AF$205^A42,IF(A42='Données projet'!$A$62,'Données projet'!$B$62,AI41+AH42-AQ41)))</f>
        <v>150.50999999999996</v>
      </c>
      <c r="AJ42" s="13">
        <f>AI42*VLOOKUP('Données projet'!$B$10,Paramètres!$A$1:$I$89,3,0)*VLOOKUP('Données projet'!$B$10,Paramètres!$A$1:$I$89,5,0)</f>
        <v>126.78962399999999</v>
      </c>
      <c r="AK42" s="13">
        <f t="shared" si="35"/>
        <v>33.253459575543594</v>
      </c>
      <c r="AL42" s="20">
        <f t="shared" si="4"/>
        <v>278.74170389407175</v>
      </c>
      <c r="AM42" s="59">
        <f t="shared" si="5"/>
        <v>572.07503722740512</v>
      </c>
      <c r="AN42" s="59">
        <f ca="1">AVERAGE(OFFSET($AM$3,0,0,'Données projet'!$E$10+1,1))-AVERAGE(OFFSET($H$3,0,0,'Données projet'!$E$10+1,1))</f>
        <v>427.33925047942938</v>
      </c>
      <c r="AO42" s="59">
        <f t="shared" si="36"/>
        <v>258.68277813905507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37.57900182537967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37.57900182537967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12.86166666666667</v>
      </c>
      <c r="BD42" s="12">
        <f>IF('Données projet'!$A$88&gt;35,BD41+BC42-BL41,IF(A42&lt;'Données projet'!$A$88,$BA$205^A42,IF(A42='Données projet'!$A$88,'Données projet'!$B$88,BD41+BC42-BL41)))</f>
        <v>183.15666666666669</v>
      </c>
      <c r="BE42" s="13">
        <f>BD42*VLOOKUP('Données projet'!$B$11,Paramètres!$A$1:$I$89,3,0)*VLOOKUP('Données projet'!$B$11,Paramètres!$A$1:$I$89,5,0)</f>
        <v>185.72086000000004</v>
      </c>
      <c r="BF42" s="13">
        <f t="shared" si="37"/>
        <v>46.59264517316101</v>
      </c>
      <c r="BG42" s="20">
        <f t="shared" si="7"/>
        <v>404.61268817658879</v>
      </c>
      <c r="BH42" s="59">
        <f t="shared" si="8"/>
        <v>697.94602150992205</v>
      </c>
      <c r="BI42" s="59">
        <f ca="1">AVERAGE(OFFSET($BH$3,0,0,'Données projet'!$E$11+1,1))-AVERAGE(OFFSET($H$3,0,0,'Données projet'!$E$11+1,1))</f>
        <v>588.81597636287211</v>
      </c>
      <c r="BJ42" s="59">
        <f t="shared" si="38"/>
        <v>308.54448803271003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30.983788348340841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30.983788348340841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11.4</v>
      </c>
      <c r="BY42" s="12">
        <f>IF('Données projet'!$A$114&gt;35,BY41+BX42-CG41,IF(A42&lt;'Données projet'!$A$114,$BV$205^A42,IF(A42='Données projet'!$A$114,'Données projet'!$B$114,BY41+BX42-CG41)))</f>
        <v>216.6</v>
      </c>
      <c r="BZ42" s="13">
        <f>BY42*VLOOKUP('Données projet'!$B$12,Paramètres!$A$1:$I$89,3,0)*VLOOKUP('Données projet'!$B$12,Paramètres!$A$1:$I$89,5,0)</f>
        <v>158.81111999999999</v>
      </c>
      <c r="CA42" s="13">
        <f t="shared" si="39"/>
        <v>40.57424391712447</v>
      </c>
      <c r="CB42" s="20">
        <f t="shared" si="10"/>
        <v>347.26284215565846</v>
      </c>
      <c r="CC42" s="59">
        <f t="shared" si="11"/>
        <v>640.59617548899178</v>
      </c>
      <c r="CD42" s="59">
        <f ca="1">AVERAGE(OFFSET($CC$3,0,0,'Données projet'!$E$12+1,1))-AVERAGE(OFFSET($H$3,0,0,'Données projet'!$E$12+1,1))</f>
        <v>328.55201074501201</v>
      </c>
      <c r="CE42" s="59">
        <f t="shared" si="40"/>
        <v>321.81422611044985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11.269447859247942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11.269447859247942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13.2</v>
      </c>
      <c r="CT42" s="12">
        <f>IF('Données projet'!$A$140&gt;35,CT41+CS42-DB41,IF(A42&lt;'Données projet'!$A$140,$CQ$205^A42,IF(A42='Données projet'!$A$140,'Données projet'!$B$140,CT41+CS42-DB41)))</f>
        <v>249.79999999999995</v>
      </c>
      <c r="CU42" s="17">
        <f>CT42*VLOOKUP('Données projet'!$B$13,Paramètres!$A$1:$I$89,3,0)*VLOOKUP('Données projet'!$B$13,Paramètres!$A$1:$I$89,5,0)</f>
        <v>198.74087999999998</v>
      </c>
      <c r="CV42" s="13">
        <f t="shared" si="41"/>
        <v>49.467349630825638</v>
      </c>
      <c r="CW42" s="20">
        <f t="shared" si="13"/>
        <v>432.29599994035453</v>
      </c>
      <c r="CX42" s="59">
        <f t="shared" si="14"/>
        <v>725.62933327368785</v>
      </c>
      <c r="CY42" s="59">
        <f ca="1">AVERAGE(OFFSET($CX$3,0,0,'Données projet'!$E$13+1,1))-AVERAGE(OFFSET($H$3,0,0,'Données projet'!$E$13+1,1))</f>
        <v>405.40026823646758</v>
      </c>
      <c r="CZ42" s="59">
        <f t="shared" si="42"/>
        <v>393.0787141050053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18.086878315812292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18.086878315812292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11.142857142857142</v>
      </c>
      <c r="DO42" s="12">
        <f>IF('Données projet'!$A$166&gt;35,DO41+DN42-DW41,IF(A42&lt;'Données projet'!$A$166,$DL$205^A42,IF(A42='Données projet'!$A$166,'Données projet'!$B$166,DO41+DN42-DW41)))</f>
        <v>174.28571428571422</v>
      </c>
      <c r="DP42" s="17">
        <f>DO42*VLOOKUP('Données projet'!$B$14,Paramètres!$A$1:$I$89,3,0)*VLOOKUP('Données projet'!$B$14,Paramètres!$A$1:$I$89,5,0)</f>
        <v>135.94285714285709</v>
      </c>
      <c r="DQ42" s="13">
        <f t="shared" si="43"/>
        <v>35.365986273808367</v>
      </c>
      <c r="DR42" s="20">
        <f t="shared" si="16"/>
        <v>298.36290228402567</v>
      </c>
      <c r="DS42" s="59">
        <f t="shared" si="17"/>
        <v>591.69623561735898</v>
      </c>
      <c r="DT42" s="59">
        <f ca="1">AVERAGE(OFFSET($DS$3,0,0,'Données projet'!$E$14+1,1))-AVERAGE(OFFSET($H$3,0,0,'Données projet'!$E$14+1,1))</f>
        <v>288.82868507674738</v>
      </c>
      <c r="DU42" s="59">
        <f t="shared" si="44"/>
        <v>283.48738729114024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24.221689278483645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24.221689278483645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9.6</v>
      </c>
      <c r="EJ42" s="12">
        <f>IF('Données projet'!$A$192&gt;35,EJ41+EI42-ER41,IF(A42&lt;'Données projet'!$A$192,$EG$205^A42,IF(A42='Données projet'!$A$192,'Données projet'!$B$192,EJ41+EI42-ER41)))</f>
        <v>182.4</v>
      </c>
      <c r="EK42" s="17">
        <f>EJ42*VLOOKUP('Données projet'!$B$15,Paramètres!$A$1:$I$89,3,0)*VLOOKUP('Données projet'!$B$15,Paramètres!$A$1:$I$89,5,0)</f>
        <v>147.96288000000001</v>
      </c>
      <c r="EL42" s="13">
        <f t="shared" si="45"/>
        <v>38.115275017059226</v>
      </c>
      <c r="EM42" s="20">
        <f t="shared" si="19"/>
        <v>324.0861199880448</v>
      </c>
      <c r="EN42" s="59">
        <f t="shared" si="20"/>
        <v>617.41945332137811</v>
      </c>
      <c r="EO42" s="59">
        <f ca="1">AVERAGE(OFFSET($EN$3,0,0,'Données projet'!$E$15+1,1))-AVERAGE(OFFSET($H$3,0,0,'Données projet'!$E$15+1,1))</f>
        <v>304.26232113495314</v>
      </c>
      <c r="EP42" s="59">
        <f t="shared" si="46"/>
        <v>297.47246687305056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12.294348659114236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12.294348659114236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6">
        <f t="shared" si="1"/>
        <v>256.66666666666669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12.86166666666667</v>
      </c>
      <c r="N43" s="13">
        <f>IF('Données projet'!$A$36&gt;35,N42+M43-V42,IF(A43&lt;'Données projet'!$A$36,$K$205^A43,IF(A43='Données projet'!$A$36,'Données projet'!$B$36,N42+M43-V42)))</f>
        <v>196.01833333333337</v>
      </c>
      <c r="O43" s="13">
        <f>N43*VLOOKUP('Données projet'!$B$9,Paramètres!$A$1:$I$89,3,0)*VLOOKUP('Données projet'!$B$9,Paramètres!$A$1:$I$89,5,0)</f>
        <v>177.35738800000004</v>
      </c>
      <c r="P43" s="13">
        <f t="shared" si="33"/>
        <v>44.733748562033469</v>
      </c>
      <c r="Q43" s="20">
        <f t="shared" si="53"/>
        <v>386.80872951220834</v>
      </c>
      <c r="R43" s="59">
        <f t="shared" si="0"/>
        <v>680.14206284554166</v>
      </c>
      <c r="S43" s="59">
        <f ca="1">AVERAGE(OFFSET($R$3,0,0,'Données projet'!$E$9+1,1))-AVERAGE(OFFSET($H$3,0,0,'Données projet'!$E$9+1,1))</f>
        <v>530.15029472203241</v>
      </c>
      <c r="T43" s="59">
        <f t="shared" si="34"/>
        <v>279.93992816625956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27.104930447851295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27.104930447851295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13.599999999999998</v>
      </c>
      <c r="AI43" s="13">
        <f>IF('Données projet'!$A$62&gt;35,AI42+AH43-AQ42,IF(A43&lt;'Données projet'!$A$62,$AF$205^A43,IF(A43='Données projet'!$A$62,'Données projet'!$B$62,AI42+AH43-AQ42)))</f>
        <v>164.10999999999996</v>
      </c>
      <c r="AJ43" s="13">
        <f>AI43*VLOOKUP('Données projet'!$B$10,Paramètres!$A$1:$I$89,3,0)*VLOOKUP('Données projet'!$B$10,Paramètres!$A$1:$I$89,5,0)</f>
        <v>138.24626399999997</v>
      </c>
      <c r="AK43" s="13">
        <f t="shared" si="35"/>
        <v>35.894954927995002</v>
      </c>
      <c r="AL43" s="20">
        <f t="shared" si="4"/>
        <v>303.29595629959118</v>
      </c>
      <c r="AM43" s="59">
        <f t="shared" si="5"/>
        <v>596.6292896329245</v>
      </c>
      <c r="AN43" s="59">
        <f ca="1">AVERAGE(OFFSET($AM$3,0,0,'Données projet'!$E$10+1,1))-AVERAGE(OFFSET($H$3,0,0,'Données projet'!$E$10+1,1))</f>
        <v>427.33925047942938</v>
      </c>
      <c r="AO43" s="59">
        <f t="shared" si="36"/>
        <v>258.68277813905507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36.842100520511835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36.842100520511835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12.86166666666667</v>
      </c>
      <c r="BD43" s="12">
        <f>IF('Données projet'!$A$88&gt;35,BD42+BC43-BL42,IF(A43&lt;'Données projet'!$A$88,$BA$205^A43,IF(A43='Données projet'!$A$88,'Données projet'!$B$88,BD42+BC43-BL42)))</f>
        <v>196.01833333333337</v>
      </c>
      <c r="BE43" s="13">
        <f>BD43*VLOOKUP('Données projet'!$B$11,Paramètres!$A$1:$I$89,3,0)*VLOOKUP('Données projet'!$B$11,Paramètres!$A$1:$I$89,5,0)</f>
        <v>198.76259000000005</v>
      </c>
      <c r="BF43" s="13">
        <f t="shared" si="37"/>
        <v>49.47212431008991</v>
      </c>
      <c r="BG43" s="20">
        <f t="shared" si="7"/>
        <v>432.34212742340668</v>
      </c>
      <c r="BH43" s="59">
        <f t="shared" si="8"/>
        <v>725.67546075673999</v>
      </c>
      <c r="BI43" s="59">
        <f ca="1">AVERAGE(OFFSET($BH$3,0,0,'Données projet'!$E$11+1,1))-AVERAGE(OFFSET($H$3,0,0,'Données projet'!$E$11+1,1))</f>
        <v>588.81597636287211</v>
      </c>
      <c r="BJ43" s="59">
        <f t="shared" si="38"/>
        <v>308.54448803271003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30.376215157074721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30.376215157074721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228</v>
      </c>
      <c r="BW43" s="12">
        <f>VLOOKUP(A43,'Données projet'!$A$113:$I$133,9,0)</f>
        <v>11.4</v>
      </c>
      <c r="BX43" s="12">
        <f t="array" ref="BX43">INDEX(BW:BW,MIN(IF(ISNUMBER(BW43:BW239),ROW(BW43:BW239),"")))</f>
        <v>11.4</v>
      </c>
      <c r="BY43" s="12">
        <f>IF('Données projet'!$A$114&gt;35,BY42+BX43-CG42,IF(A43&lt;'Données projet'!$A$114,$BV$205^A43,IF(A43='Données projet'!$A$114,'Données projet'!$B$114,BY42+BX43-CG42)))</f>
        <v>228</v>
      </c>
      <c r="BZ43" s="13">
        <f>BY43*VLOOKUP('Données projet'!$B$12,Paramètres!$A$1:$I$89,3,0)*VLOOKUP('Données projet'!$B$12,Paramètres!$A$1:$I$89,5,0)</f>
        <v>167.1696</v>
      </c>
      <c r="CA43" s="13">
        <f t="shared" si="39"/>
        <v>42.455490039298851</v>
      </c>
      <c r="CB43" s="20">
        <f t="shared" si="10"/>
        <v>365.09703181844549</v>
      </c>
      <c r="CC43" s="59">
        <f t="shared" si="11"/>
        <v>658.4303651517788</v>
      </c>
      <c r="CD43" s="59">
        <f ca="1">AVERAGE(OFFSET($CC$3,0,0,'Données projet'!$E$12+1,1))-AVERAGE(OFFSET($H$3,0,0,'Données projet'!$E$12+1,1))</f>
        <v>328.55201074501201</v>
      </c>
      <c r="CE43" s="59">
        <f t="shared" si="40"/>
        <v>321.81422611044985</v>
      </c>
      <c r="CF43" s="15">
        <f>IF(ISNA(VLOOKUP(A43,'Données projet'!$A$113:$I$133,3,0)),0,VLOOKUP(A43,'Données projet'!$A$113:$I$133,3,0))</f>
        <v>6</v>
      </c>
      <c r="CG43" s="15">
        <f>IF(ISNA(VLOOKUP(A43,'Données projet'!$A$113:$I$133,4,0)),0,VLOOKUP(A43,'Données projet'!$A$113:$I$133,4,0))</f>
        <v>35</v>
      </c>
      <c r="CH43" s="16">
        <f>IF(ISNA(VLOOKUP(A43,'Données projet'!$A$113:$I$133,5,0)),0%,VLOOKUP(A43,'Données projet'!$A$113:$I$133,5,0)*VLOOKUP('Données projet'!$B$12,Paramètres!$A$1:$I$89,7,0))</f>
        <v>0.43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23.246950638629624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23.246950638629624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263</v>
      </c>
      <c r="CR43" s="12">
        <f>VLOOKUP(A43,'Données projet'!$A$139:$I$159,9,0)</f>
        <v>13.2</v>
      </c>
      <c r="CS43" s="12">
        <f t="array" ref="CS43">INDEX(CR:CR,MIN(IF(ISNUMBER(CR43:CR239),ROW(CR43:CR239),"")))</f>
        <v>13.2</v>
      </c>
      <c r="CT43" s="12">
        <f>IF('Données projet'!$A$140&gt;35,CT42+CS43-DB42,IF(A43&lt;'Données projet'!$A$140,$CQ$205^A43,IF(A43='Données projet'!$A$140,'Données projet'!$B$140,CT42+CS43-DB42)))</f>
        <v>262.99999999999994</v>
      </c>
      <c r="CU43" s="17">
        <f>CT43*VLOOKUP('Données projet'!$B$13,Paramètres!$A$1:$I$89,3,0)*VLOOKUP('Données projet'!$B$13,Paramètres!$A$1:$I$89,5,0)</f>
        <v>209.24279999999996</v>
      </c>
      <c r="CV43" s="13">
        <f t="shared" si="41"/>
        <v>51.770083677016814</v>
      </c>
      <c r="CW43" s="20">
        <f t="shared" si="13"/>
        <v>454.59743907080411</v>
      </c>
      <c r="CX43" s="59">
        <f t="shared" si="14"/>
        <v>747.93077240413743</v>
      </c>
      <c r="CY43" s="59">
        <f ca="1">AVERAGE(OFFSET($CX$3,0,0,'Données projet'!$E$13+1,1))-AVERAGE(OFFSET($H$3,0,0,'Données projet'!$E$13+1,1))</f>
        <v>405.40026823646758</v>
      </c>
      <c r="CZ43" s="59">
        <f t="shared" si="42"/>
        <v>393.0787141050053</v>
      </c>
      <c r="DA43" s="15">
        <f>IF(ISNA(VLOOKUP(A43,'Données projet'!$A$139:$I$159,3,0)),0,VLOOKUP(A43,'Données projet'!$A$139:$I$159,3,0))</f>
        <v>7</v>
      </c>
      <c r="DB43" s="15">
        <f>IF(ISNA(VLOOKUP(A43,'Données projet'!$A$139:$I$159,4,0)),0,VLOOKUP(A43,'Données projet'!$A$139:$I$159,4,0))</f>
        <v>40</v>
      </c>
      <c r="DC43" s="16">
        <f>IF(ISNA(VLOOKUP(A43,'Données projet'!$A$139:$I$159,5,0)),0%,VLOOKUP(A43,'Données projet'!$A$139:$I$159,5,0)*VLOOKUP('Données projet'!$B$13,Paramètres!$A$1:$I$89,7,0))</f>
        <v>0.53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36.377865023821677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36.377865023821677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11.142857142857142</v>
      </c>
      <c r="DO43" s="12">
        <f>IF('Données projet'!$A$166&gt;35,DO42+DN43-DW42,IF(A43&lt;'Données projet'!$A$166,$DL$205^A43,IF(A43='Données projet'!$A$166,'Données projet'!$B$166,DO42+DN43-DW42)))</f>
        <v>185.42857142857136</v>
      </c>
      <c r="DP43" s="17">
        <f>DO43*VLOOKUP('Données projet'!$B$14,Paramètres!$A$1:$I$89,3,0)*VLOOKUP('Données projet'!$B$14,Paramètres!$A$1:$I$89,5,0)</f>
        <v>144.63428571428565</v>
      </c>
      <c r="DQ43" s="13">
        <f t="shared" si="43"/>
        <v>37.356634728420524</v>
      </c>
      <c r="DR43" s="20">
        <f t="shared" si="16"/>
        <v>316.96751977104657</v>
      </c>
      <c r="DS43" s="59">
        <f t="shared" si="17"/>
        <v>610.30085310437994</v>
      </c>
      <c r="DT43" s="59">
        <f ca="1">AVERAGE(OFFSET($DS$3,0,0,'Données projet'!$E$14+1,1))-AVERAGE(OFFSET($H$3,0,0,'Données projet'!$E$14+1,1))</f>
        <v>288.82868507674738</v>
      </c>
      <c r="DU43" s="59">
        <f t="shared" si="44"/>
        <v>283.48738729114024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23.74671672550425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23.74671672550425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192</v>
      </c>
      <c r="EH43" s="12">
        <f>VLOOKUP(A43,'Données projet'!$A$191:$I$211,9,0)</f>
        <v>9.6</v>
      </c>
      <c r="EI43" s="12">
        <f t="array" ref="EI43">INDEX(EH:EH,MIN(IF(ISNUMBER(EH43:EH239),ROW(EH43:EH239),"")))</f>
        <v>9.6</v>
      </c>
      <c r="EJ43" s="12">
        <f>IF('Données projet'!$A$192&gt;35,EJ42+EI43-ER42,IF(A43&lt;'Données projet'!$A$192,$EG$205^A43,IF(A43='Données projet'!$A$192,'Données projet'!$B$192,EJ42+EI43-ER42)))</f>
        <v>192</v>
      </c>
      <c r="EK43" s="17">
        <f>EJ43*VLOOKUP('Données projet'!$B$15,Paramètres!$A$1:$I$89,3,0)*VLOOKUP('Données projet'!$B$15,Paramètres!$A$1:$I$89,5,0)</f>
        <v>155.75040000000001</v>
      </c>
      <c r="EL43" s="13">
        <f t="shared" si="45"/>
        <v>39.882509755133754</v>
      </c>
      <c r="EM43" s="20">
        <f t="shared" si="19"/>
        <v>340.72731782352463</v>
      </c>
      <c r="EN43" s="59">
        <f t="shared" si="20"/>
        <v>634.06065115685794</v>
      </c>
      <c r="EO43" s="59">
        <f ca="1">AVERAGE(OFFSET($EN$3,0,0,'Données projet'!$E$15+1,1))-AVERAGE(OFFSET($H$3,0,0,'Données projet'!$E$15+1,1))</f>
        <v>304.26232113495314</v>
      </c>
      <c r="EP43" s="59">
        <f t="shared" si="46"/>
        <v>297.47246687305056</v>
      </c>
      <c r="EQ43" s="15">
        <f>IF(ISNA(VLOOKUP(A43,'Données projet'!$A$191:$I$211,3,0)),0,VLOOKUP(A43,'Données projet'!$A$191:$I$211,3,0))</f>
        <v>6</v>
      </c>
      <c r="ER43" s="15">
        <f>IF(ISNA(VLOOKUP(A43,'Données projet'!$A$191:$I$211,4,0)),0,VLOOKUP(A43,'Données projet'!$A$191:$I$211,4,0))</f>
        <v>28</v>
      </c>
      <c r="ES43" s="16">
        <f>IF(ISNA(VLOOKUP(A43,'Données projet'!$A$191:$I$211,5,0)),0%,VLOOKUP(A43,'Données projet'!$A$191:$I$211,5,0)*VLOOKUP('Données projet'!$B$15,Paramètres!$A$1:$I$89,7,0))</f>
        <v>0.53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25.36114634737784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25.36114634737784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6">
        <f t="shared" si="1"/>
        <v>256.66666666666669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>
        <f>VLOOKUP(A44,'Données projet'!$A$35:$I$55,2,0)</f>
        <v>208.88</v>
      </c>
      <c r="L44" s="12">
        <f>VLOOKUP(A44,'Données projet'!$A$35:$I$55,9,0)</f>
        <v>12.86166666666667</v>
      </c>
      <c r="M44" s="12">
        <f t="array" ref="M44">INDEX(L:L,MIN(IF(ISNUMBER(L44:L240),ROW(L44:L240),"")))</f>
        <v>12.86166666666667</v>
      </c>
      <c r="N44" s="13">
        <f>IF('Données projet'!$A$36&gt;35,N43+M44-V43,IF(A44&lt;'Données projet'!$A$36,$K$205^A44,IF(A44='Données projet'!$A$36,'Données projet'!$B$36,N43+M44-V43)))</f>
        <v>208.88000000000005</v>
      </c>
      <c r="O44" s="13">
        <f>N44*VLOOKUP('Données projet'!$B$9,Paramètres!$A$1:$I$89,3,0)*VLOOKUP('Données projet'!$B$9,Paramètres!$A$1:$I$89,5,0)</f>
        <v>188.99462400000004</v>
      </c>
      <c r="P44" s="13">
        <f t="shared" si="33"/>
        <v>47.317609904825126</v>
      </c>
      <c r="Q44" s="20">
        <f t="shared" si="53"/>
        <v>411.5771407175705</v>
      </c>
      <c r="R44" s="59">
        <f t="shared" si="0"/>
        <v>704.91047405090376</v>
      </c>
      <c r="S44" s="59">
        <f ca="1">AVERAGE(OFFSET($R$3,0,0,'Données projet'!$E$9+1,1))-AVERAGE(OFFSET($H$3,0,0,'Données projet'!$E$9+1,1))</f>
        <v>530.15029472203241</v>
      </c>
      <c r="T44" s="59">
        <f t="shared" si="34"/>
        <v>279.93992816625956</v>
      </c>
      <c r="U44" s="15">
        <f>IF(ISNA(VLOOKUP(A44,'Données projet'!$A$35:$I$55,3,0)),0,VLOOKUP(A44,'Données projet'!$A$35:$I$55,3,0))</f>
        <v>2</v>
      </c>
      <c r="V44" s="15">
        <f>IF(ISNA(VLOOKUP(A44,'Données projet'!$A$35:$I$55,4,0)),0,VLOOKUP(A44,'Données projet'!$A$35:$I$55,4,0))</f>
        <v>47.41</v>
      </c>
      <c r="W44" s="16">
        <f>IF(ISNA(VLOOKUP(A44,'Données projet'!$A$35:$I$55,5,0)),0%,VLOOKUP(A44,'Données projet'!$A$35:$I$55,5,0)*VLOOKUP('Données projet'!$B$9,Paramètres!$A$1:$I$89,7,0))</f>
        <v>0.43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46.964399976421092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46.964399976421092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13.599999999999998</v>
      </c>
      <c r="AI44" s="13">
        <f>IF('Données projet'!$A$62&gt;35,AI43+AH44-AQ43,IF(A44&lt;'Données projet'!$A$62,$AF$205^A44,IF(A44='Données projet'!$A$62,'Données projet'!$B$62,AI43+AH44-AQ43)))</f>
        <v>177.70999999999995</v>
      </c>
      <c r="AJ44" s="13">
        <f>AI44*VLOOKUP('Données projet'!$B$10,Paramètres!$A$1:$I$89,3,0)*VLOOKUP('Données projet'!$B$10,Paramètres!$A$1:$I$89,5,0)</f>
        <v>149.70290399999996</v>
      </c>
      <c r="AK44" s="13">
        <f t="shared" si="35"/>
        <v>38.511061700218832</v>
      </c>
      <c r="AL44" s="20">
        <f t="shared" si="4"/>
        <v>327.80599026121445</v>
      </c>
      <c r="AM44" s="59">
        <f t="shared" si="5"/>
        <v>621.1393235945477</v>
      </c>
      <c r="AN44" s="59">
        <f ca="1">AVERAGE(OFFSET($AM$3,0,0,'Données projet'!$E$10+1,1))-AVERAGE(OFFSET($H$3,0,0,'Données projet'!$E$10+1,1))</f>
        <v>427.33925047942938</v>
      </c>
      <c r="AO44" s="59">
        <f t="shared" si="36"/>
        <v>258.68277813905507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36.119649400767045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36.119649400767045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>
        <f>VLOOKUP(A44,'Données projet'!$A$87:$I$107,2,0)</f>
        <v>208.88</v>
      </c>
      <c r="BB44" s="12">
        <f>VLOOKUP(A44,'Données projet'!$A$87:$I$107,9,0)</f>
        <v>12.86166666666667</v>
      </c>
      <c r="BC44" s="12">
        <f t="array" ref="BC44">INDEX(BB:BB,MIN(IF(ISNUMBER(BB44:BB240),ROW(BB44:BB240),"")))</f>
        <v>12.86166666666667</v>
      </c>
      <c r="BD44" s="12">
        <f>IF('Données projet'!$A$88&gt;35,BD43+BC44-BL43,IF(A44&lt;'Données projet'!$A$88,$BA$205^A44,IF(A44='Données projet'!$A$88,'Données projet'!$B$88,BD43+BC44-BL43)))</f>
        <v>208.88000000000005</v>
      </c>
      <c r="BE44" s="13">
        <f>BD44*VLOOKUP('Données projet'!$B$11,Paramètres!$A$1:$I$89,3,0)*VLOOKUP('Données projet'!$B$11,Paramètres!$A$1:$I$89,5,0)</f>
        <v>211.80432000000008</v>
      </c>
      <c r="BF44" s="13">
        <f t="shared" si="37"/>
        <v>52.329678475785691</v>
      </c>
      <c r="BG44" s="20">
        <f t="shared" si="7"/>
        <v>460.03338067866019</v>
      </c>
      <c r="BH44" s="59">
        <f t="shared" si="8"/>
        <v>753.36671401199351</v>
      </c>
      <c r="BI44" s="59">
        <f ca="1">AVERAGE(OFFSET($BH$3,0,0,'Données projet'!$E$11+1,1))-AVERAGE(OFFSET($H$3,0,0,'Données projet'!$E$11+1,1))</f>
        <v>588.81597636287211</v>
      </c>
      <c r="BJ44" s="59">
        <f t="shared" si="38"/>
        <v>308.54448803271003</v>
      </c>
      <c r="BK44" s="15">
        <f>IF(ISNA(VLOOKUP(A44,'Données projet'!$A$87:$I$107,3,0)),0,VLOOKUP(A44,'Données projet'!$A$87:$I$107,3,0))</f>
        <v>2</v>
      </c>
      <c r="BL44" s="15">
        <f>IF(ISNA(VLOOKUP(A44,'Données projet'!$A$87:$I$107,4,0)),0,VLOOKUP(A44,'Données projet'!$A$87:$I$107,4,0))</f>
        <v>47.41</v>
      </c>
      <c r="BM44" s="16">
        <f>IF(ISNA(VLOOKUP(A44,'Données projet'!$A$87:$I$107,5,0)),0%,VLOOKUP(A44,'Données projet'!$A$87:$I$107,5,0)*VLOOKUP('Données projet'!$B$11,Paramètres!$A$1:$I$89,7,0))</f>
        <v>0.43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52.632517214954675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52.632517214954675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9.8000000000000007</v>
      </c>
      <c r="BY44" s="12">
        <f>IF('Données projet'!$A$114&gt;35,BY43+BX44-CG43,IF(A44&lt;'Données projet'!$A$114,$BV$205^A44,IF(A44='Données projet'!$A$114,'Données projet'!$B$114,BY43+BX44-CG43)))</f>
        <v>202.8</v>
      </c>
      <c r="BZ44" s="13">
        <f>BY44*VLOOKUP('Données projet'!$B$12,Paramètres!$A$1:$I$89,3,0)*VLOOKUP('Données projet'!$B$12,Paramètres!$A$1:$I$89,5,0)</f>
        <v>148.69296</v>
      </c>
      <c r="CA44" s="13">
        <f t="shared" si="39"/>
        <v>38.281404966971365</v>
      </c>
      <c r="CB44" s="20">
        <f t="shared" si="10"/>
        <v>325.64701898414177</v>
      </c>
      <c r="CC44" s="59">
        <f t="shared" si="11"/>
        <v>618.98035231747508</v>
      </c>
      <c r="CD44" s="59">
        <f ca="1">AVERAGE(OFFSET($CC$3,0,0,'Données projet'!$E$12+1,1))-AVERAGE(OFFSET($H$3,0,0,'Données projet'!$E$12+1,1))</f>
        <v>328.55201074501201</v>
      </c>
      <c r="CE44" s="59">
        <f t="shared" si="40"/>
        <v>321.81422611044985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22.791092115845903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22.791092115845903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11.4</v>
      </c>
      <c r="CT44" s="12">
        <f>IF('Données projet'!$A$140&gt;35,CT43+CS44-DB43,IF(A44&lt;'Données projet'!$A$140,$CQ$205^A44,IF(A44='Données projet'!$A$140,'Données projet'!$B$140,CT43+CS44-DB43)))</f>
        <v>234.39999999999992</v>
      </c>
      <c r="CU44" s="17">
        <f>CT44*VLOOKUP('Données projet'!$B$13,Paramètres!$A$1:$I$89,3,0)*VLOOKUP('Données projet'!$B$13,Paramètres!$A$1:$I$89,5,0)</f>
        <v>186.48863999999995</v>
      </c>
      <c r="CV44" s="13">
        <f t="shared" si="41"/>
        <v>46.762800221578807</v>
      </c>
      <c r="CW44" s="20">
        <f t="shared" si="13"/>
        <v>406.24625838591629</v>
      </c>
      <c r="CX44" s="59">
        <f t="shared" si="14"/>
        <v>699.57959171924961</v>
      </c>
      <c r="CY44" s="59">
        <f ca="1">AVERAGE(OFFSET($CX$3,0,0,'Données projet'!$E$13+1,1))-AVERAGE(OFFSET($H$3,0,0,'Données projet'!$E$13+1,1))</f>
        <v>405.40026823646758</v>
      </c>
      <c r="CZ44" s="59">
        <f t="shared" si="42"/>
        <v>393.0787141050053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35.664517279011285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35.664517279011285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11.142857142857142</v>
      </c>
      <c r="DO44" s="12">
        <f>IF('Données projet'!$A$166&gt;35,DO43+DN44-DW43,IF(A44&lt;'Données projet'!$A$166,$DL$205^A44,IF(A44='Données projet'!$A$166,'Données projet'!$B$166,DO43+DN44-DW43)))</f>
        <v>196.5714285714285</v>
      </c>
      <c r="DP44" s="17">
        <f>DO44*VLOOKUP('Données projet'!$B$14,Paramètres!$A$1:$I$89,3,0)*VLOOKUP('Données projet'!$B$14,Paramètres!$A$1:$I$89,5,0)</f>
        <v>153.32571428571424</v>
      </c>
      <c r="DQ44" s="13">
        <f t="shared" si="43"/>
        <v>39.333398837614155</v>
      </c>
      <c r="DR44" s="20">
        <f t="shared" si="16"/>
        <v>335.5479553564636</v>
      </c>
      <c r="DS44" s="59">
        <f t="shared" si="17"/>
        <v>628.88128868979697</v>
      </c>
      <c r="DT44" s="59">
        <f ca="1">AVERAGE(OFFSET($DS$3,0,0,'Données projet'!$E$14+1,1))-AVERAGE(OFFSET($H$3,0,0,'Données projet'!$E$14+1,1))</f>
        <v>288.82868507674738</v>
      </c>
      <c r="DU44" s="59">
        <f t="shared" si="44"/>
        <v>283.48738729114024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23.281058094584132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23.281058094584132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8.1999999999999993</v>
      </c>
      <c r="EJ44" s="12">
        <f>IF('Données projet'!$A$192&gt;35,EJ43+EI44-ER43,IF(A44&lt;'Données projet'!$A$192,$EG$205^A44,IF(A44='Données projet'!$A$192,'Données projet'!$B$192,EJ43+EI44-ER43)))</f>
        <v>172.2</v>
      </c>
      <c r="EK44" s="17">
        <f>EJ44*VLOOKUP('Données projet'!$B$15,Paramètres!$A$1:$I$89,3,0)*VLOOKUP('Données projet'!$B$15,Paramètres!$A$1:$I$89,5,0)</f>
        <v>139.68863999999999</v>
      </c>
      <c r="EL44" s="13">
        <f t="shared" si="45"/>
        <v>36.22566805112433</v>
      </c>
      <c r="EM44" s="20">
        <f t="shared" si="19"/>
        <v>306.38408652237484</v>
      </c>
      <c r="EN44" s="59">
        <f t="shared" si="20"/>
        <v>599.71741985570816</v>
      </c>
      <c r="EO44" s="59">
        <f ca="1">AVERAGE(OFFSET($EN$3,0,0,'Données projet'!$E$15+1,1))-AVERAGE(OFFSET($H$3,0,0,'Données projet'!$E$15+1,1))</f>
        <v>304.26232113495314</v>
      </c>
      <c r="EP44" s="59">
        <f t="shared" si="46"/>
        <v>297.47246687305056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24.863829736277619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24.863829736277619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6">
        <f t="shared" si="1"/>
        <v>256.66666666666669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13.059999999999999</v>
      </c>
      <c r="N45" s="13">
        <f>IF('Données projet'!$A$36&gt;35,N44+M45-V44,IF(A45&lt;'Données projet'!$A$36,$K$205^A45,IF(A45='Données projet'!$A$36,'Données projet'!$B$36,N44+M45-V44)))</f>
        <v>174.53000000000006</v>
      </c>
      <c r="O45" s="13">
        <f>N45*VLOOKUP('Données projet'!$B$9,Paramètres!$A$1:$I$89,3,0)*VLOOKUP('Données projet'!$B$9,Paramètres!$A$1:$I$89,5,0)</f>
        <v>157.91474400000004</v>
      </c>
      <c r="P45" s="13">
        <f t="shared" si="33"/>
        <v>40.371821598059007</v>
      </c>
      <c r="Q45" s="20">
        <f t="shared" si="53"/>
        <v>345.34910174995275</v>
      </c>
      <c r="R45" s="59">
        <f t="shared" si="0"/>
        <v>638.68243508328601</v>
      </c>
      <c r="S45" s="59">
        <f ca="1">AVERAGE(OFFSET($R$3,0,0,'Données projet'!$E$9+1,1))-AVERAGE(OFFSET($H$3,0,0,'Données projet'!$E$9+1,1))</f>
        <v>530.15029472203241</v>
      </c>
      <c r="T45" s="59">
        <f t="shared" si="34"/>
        <v>279.93992816625956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46.043456738338953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46.043456738338953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13.599999999999998</v>
      </c>
      <c r="AI45" s="13">
        <f>IF('Données projet'!$A$62&gt;35,AI44+AH45-AQ44,IF(A45&lt;'Données projet'!$A$62,$AF$205^A45,IF(A45='Données projet'!$A$62,'Données projet'!$B$62,AI44+AH45-AQ44)))</f>
        <v>191.30999999999995</v>
      </c>
      <c r="AJ45" s="13">
        <f>AI45*VLOOKUP('Données projet'!$B$10,Paramètres!$A$1:$I$89,3,0)*VLOOKUP('Données projet'!$B$10,Paramètres!$A$1:$I$89,5,0)</f>
        <v>161.15954399999995</v>
      </c>
      <c r="AK45" s="13">
        <f t="shared" si="35"/>
        <v>41.103943776196729</v>
      </c>
      <c r="AL45" s="20">
        <f t="shared" si="4"/>
        <v>352.27557454354252</v>
      </c>
      <c r="AM45" s="59">
        <f t="shared" si="5"/>
        <v>645.60890787687583</v>
      </c>
      <c r="AN45" s="59">
        <f ca="1">AVERAGE(OFFSET($AM$3,0,0,'Données projet'!$E$10+1,1))-AVERAGE(OFFSET($H$3,0,0,'Données projet'!$E$10+1,1))</f>
        <v>427.33925047942938</v>
      </c>
      <c r="AO45" s="59">
        <f t="shared" si="36"/>
        <v>258.68277813905507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35.411365106828775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35.411365106828775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13.059999999999999</v>
      </c>
      <c r="BD45" s="12">
        <f>IF('Données projet'!$A$88&gt;35,BD44+BC45-BL44,IF(A45&lt;'Données projet'!$A$88,$BA$205^A45,IF(A45='Données projet'!$A$88,'Données projet'!$B$88,BD44+BC45-BL44)))</f>
        <v>174.53000000000006</v>
      </c>
      <c r="BE45" s="13">
        <f>BD45*VLOOKUP('Données projet'!$B$11,Paramètres!$A$1:$I$89,3,0)*VLOOKUP('Données projet'!$B$11,Paramètres!$A$1:$I$89,5,0)</f>
        <v>176.97342000000009</v>
      </c>
      <c r="BF45" s="13">
        <f t="shared" si="37"/>
        <v>44.648164773275532</v>
      </c>
      <c r="BG45" s="20">
        <f t="shared" si="7"/>
        <v>385.99092681345502</v>
      </c>
      <c r="BH45" s="59">
        <f t="shared" si="8"/>
        <v>679.32426014678833</v>
      </c>
      <c r="BI45" s="59">
        <f ca="1">AVERAGE(OFFSET($BH$3,0,0,'Données projet'!$E$11+1,1))-AVERAGE(OFFSET($H$3,0,0,'Données projet'!$E$11+1,1))</f>
        <v>588.81597636287211</v>
      </c>
      <c r="BJ45" s="59">
        <f t="shared" si="38"/>
        <v>308.54448803271003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51.600425655035039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51.600425655035039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9.8000000000000007</v>
      </c>
      <c r="BY45" s="12">
        <f>IF('Données projet'!$A$114&gt;35,BY44+BX45-CG44,IF(A45&lt;'Données projet'!$A$114,$BV$205^A45,IF(A45='Données projet'!$A$114,'Données projet'!$B$114,BY44+BX45-CG44)))</f>
        <v>212.60000000000002</v>
      </c>
      <c r="BZ45" s="13">
        <f>BY45*VLOOKUP('Données projet'!$B$12,Paramètres!$A$1:$I$89,3,0)*VLOOKUP('Données projet'!$B$12,Paramètres!$A$1:$I$89,5,0)</f>
        <v>155.87832000000003</v>
      </c>
      <c r="CA45" s="13">
        <f t="shared" si="39"/>
        <v>39.911451633481022</v>
      </c>
      <c r="CB45" s="20">
        <f t="shared" si="10"/>
        <v>341.00051892831283</v>
      </c>
      <c r="CC45" s="59">
        <f t="shared" si="11"/>
        <v>634.33385226164614</v>
      </c>
      <c r="CD45" s="59">
        <f ca="1">AVERAGE(OFFSET($CC$3,0,0,'Données projet'!$E$12+1,1))-AVERAGE(OFFSET($H$3,0,0,'Données projet'!$E$12+1,1))</f>
        <v>328.55201074501201</v>
      </c>
      <c r="CE45" s="59">
        <f t="shared" si="40"/>
        <v>321.81422611044985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22.344172700647725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22.344172700647725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11.4</v>
      </c>
      <c r="CT45" s="12">
        <f>IF('Données projet'!$A$140&gt;35,CT44+CS45-DB44,IF(A45&lt;'Données projet'!$A$140,$CQ$205^A45,IF(A45='Données projet'!$A$140,'Données projet'!$B$140,CT44+CS45-DB44)))</f>
        <v>245.79999999999993</v>
      </c>
      <c r="CU45" s="17">
        <f>CT45*VLOOKUP('Données projet'!$B$13,Paramètres!$A$1:$I$89,3,0)*VLOOKUP('Données projet'!$B$13,Paramètres!$A$1:$I$89,5,0)</f>
        <v>195.55847999999995</v>
      </c>
      <c r="CV45" s="13">
        <f t="shared" si="41"/>
        <v>48.766783903364477</v>
      </c>
      <c r="CW45" s="20">
        <f t="shared" si="13"/>
        <v>425.53316796502639</v>
      </c>
      <c r="CX45" s="59">
        <f t="shared" si="14"/>
        <v>718.86650129835971</v>
      </c>
      <c r="CY45" s="59">
        <f ca="1">AVERAGE(OFFSET($CX$3,0,0,'Données projet'!$E$13+1,1))-AVERAGE(OFFSET($H$3,0,0,'Données projet'!$E$13+1,1))</f>
        <v>405.40026823646758</v>
      </c>
      <c r="CZ45" s="59">
        <f t="shared" si="42"/>
        <v>393.0787141050053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34.965157848377466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34.965157848377466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11.142857142857142</v>
      </c>
      <c r="DO45" s="12">
        <f>IF('Données projet'!$A$166&gt;35,DO44+DN45-DW44,IF(A45&lt;'Données projet'!$A$166,$DL$205^A45,IF(A45='Données projet'!$A$166,'Données projet'!$B$166,DO44+DN45-DW44)))</f>
        <v>207.71428571428564</v>
      </c>
      <c r="DP45" s="17">
        <f>DO45*VLOOKUP('Données projet'!$B$14,Paramètres!$A$1:$I$89,3,0)*VLOOKUP('Données projet'!$B$14,Paramètres!$A$1:$I$89,5,0)</f>
        <v>162.0171428571428</v>
      </c>
      <c r="DQ45" s="13">
        <f t="shared" si="43"/>
        <v>41.29715533509664</v>
      </c>
      <c r="DR45" s="20">
        <f t="shared" si="16"/>
        <v>354.10573601815037</v>
      </c>
      <c r="DS45" s="59">
        <f t="shared" si="17"/>
        <v>647.43906935148368</v>
      </c>
      <c r="DT45" s="59">
        <f ca="1">AVERAGE(OFFSET($DS$3,0,0,'Données projet'!$E$14+1,1))-AVERAGE(OFFSET($H$3,0,0,'Données projet'!$E$14+1,1))</f>
        <v>288.82868507674738</v>
      </c>
      <c r="DU45" s="59">
        <f t="shared" si="44"/>
        <v>283.48738729114024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22.824530745392636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22.824530745392636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8.1999999999999993</v>
      </c>
      <c r="EJ45" s="12">
        <f>IF('Données projet'!$A$192&gt;35,EJ44+EI45-ER44,IF(A45&lt;'Données projet'!$A$192,$EG$205^A45,IF(A45='Données projet'!$A$192,'Données projet'!$B$192,EJ44+EI45-ER44)))</f>
        <v>180.39999999999998</v>
      </c>
      <c r="EK45" s="17">
        <f>EJ45*VLOOKUP('Données projet'!$B$15,Paramètres!$A$1:$I$89,3,0)*VLOOKUP('Données projet'!$B$15,Paramètres!$A$1:$I$89,5,0)</f>
        <v>146.34047999999999</v>
      </c>
      <c r="EL45" s="13">
        <f t="shared" si="45"/>
        <v>37.745754868861937</v>
      </c>
      <c r="EM45" s="20">
        <f t="shared" si="19"/>
        <v>320.6168590632679</v>
      </c>
      <c r="EN45" s="59">
        <f t="shared" si="20"/>
        <v>613.95019239660121</v>
      </c>
      <c r="EO45" s="59">
        <f ca="1">AVERAGE(OFFSET($EN$3,0,0,'Données projet'!$E$15+1,1))-AVERAGE(OFFSET($H$3,0,0,'Données projet'!$E$15+1,1))</f>
        <v>304.26232113495314</v>
      </c>
      <c r="EP45" s="59">
        <f t="shared" si="46"/>
        <v>297.47246687305056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24.376265200587891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24.376265200587891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6">
        <f t="shared" si="1"/>
        <v>256.66666666666669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13.059999999999999</v>
      </c>
      <c r="N46" s="13">
        <f>IF('Données projet'!$A$36&gt;35,N45+M46-V45,IF(A46&lt;'Données projet'!$A$36,$K$205^A46,IF(A46='Données projet'!$A$36,'Données projet'!$B$36,N45+M46-V45)))</f>
        <v>187.59000000000006</v>
      </c>
      <c r="O46" s="13">
        <f>N46*VLOOKUP('Données projet'!$B$9,Paramètres!$A$1:$I$89,3,0)*VLOOKUP('Données projet'!$B$9,Paramètres!$A$1:$I$89,5,0)</f>
        <v>169.73143200000004</v>
      </c>
      <c r="P46" s="13">
        <f t="shared" si="33"/>
        <v>43.029867753624529</v>
      </c>
      <c r="Q46" s="20">
        <f t="shared" si="53"/>
        <v>370.55926373756279</v>
      </c>
      <c r="R46" s="59">
        <f t="shared" si="0"/>
        <v>663.89259707089604</v>
      </c>
      <c r="S46" s="59">
        <f ca="1">AVERAGE(OFFSET($R$3,0,0,'Données projet'!$E$9+1,1))-AVERAGE(OFFSET($H$3,0,0,'Données projet'!$E$9+1,1))</f>
        <v>530.15029472203241</v>
      </c>
      <c r="T46" s="59">
        <f t="shared" si="34"/>
        <v>279.93992816625956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45.140572635435696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45.140572635435696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13.599999999999998</v>
      </c>
      <c r="AI46" s="13">
        <f>IF('Données projet'!$A$62&gt;35,AI45+AH46-AQ45,IF(A46&lt;'Données projet'!$A$62,$AF$205^A46,IF(A46='Données projet'!$A$62,'Données projet'!$B$62,AI45+AH46-AQ45)))</f>
        <v>204.90999999999994</v>
      </c>
      <c r="AJ46" s="13">
        <f>AI46*VLOOKUP('Données projet'!$B$10,Paramètres!$A$1:$I$89,3,0)*VLOOKUP('Données projet'!$B$10,Paramètres!$A$1:$I$89,5,0)</f>
        <v>172.61618399999998</v>
      </c>
      <c r="AK46" s="13">
        <f t="shared" si="35"/>
        <v>43.67543995309358</v>
      </c>
      <c r="AL46" s="20">
        <f t="shared" si="4"/>
        <v>376.70791171830462</v>
      </c>
      <c r="AM46" s="59">
        <f t="shared" si="5"/>
        <v>670.04124505163793</v>
      </c>
      <c r="AN46" s="59">
        <f ca="1">AVERAGE(OFFSET($AM$3,0,0,'Données projet'!$E$10+1,1))-AVERAGE(OFFSET($H$3,0,0,'Données projet'!$E$10+1,1))</f>
        <v>427.33925047942938</v>
      </c>
      <c r="AO46" s="59">
        <f t="shared" si="36"/>
        <v>258.68277813905507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34.716969835883873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34.716969835883873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13.059999999999999</v>
      </c>
      <c r="BD46" s="12">
        <f>IF('Données projet'!$A$88&gt;35,BD45+BC46-BL45,IF(A46&lt;'Données projet'!$A$88,$BA$205^A46,IF(A46='Données projet'!$A$88,'Données projet'!$B$88,BD45+BC46-BL45)))</f>
        <v>187.59000000000006</v>
      </c>
      <c r="BE46" s="13">
        <f>BD46*VLOOKUP('Données projet'!$B$11,Paramètres!$A$1:$I$89,3,0)*VLOOKUP('Données projet'!$B$11,Paramètres!$A$1:$I$89,5,0)</f>
        <v>190.21626000000006</v>
      </c>
      <c r="BF46" s="13">
        <f t="shared" si="37"/>
        <v>47.587761700810915</v>
      </c>
      <c r="BG46" s="20">
        <f t="shared" si="7"/>
        <v>414.17533779557908</v>
      </c>
      <c r="BH46" s="59">
        <f t="shared" si="8"/>
        <v>707.5086711289124</v>
      </c>
      <c r="BI46" s="59">
        <f ca="1">AVERAGE(OFFSET($BH$3,0,0,'Données projet'!$E$11+1,1))-AVERAGE(OFFSET($H$3,0,0,'Données projet'!$E$11+1,1))</f>
        <v>588.81597636287211</v>
      </c>
      <c r="BJ46" s="59">
        <f t="shared" si="38"/>
        <v>308.54448803271003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50.588572781091734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50.588572781091734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9.8000000000000007</v>
      </c>
      <c r="BY46" s="12">
        <f>IF('Données projet'!$A$114&gt;35,BY45+BX46-CG45,IF(A46&lt;'Données projet'!$A$114,$BV$205^A46,IF(A46='Données projet'!$A$114,'Données projet'!$B$114,BY45+BX46-CG45)))</f>
        <v>222.40000000000003</v>
      </c>
      <c r="BZ46" s="13">
        <f>BY46*VLOOKUP('Données projet'!$B$12,Paramètres!$A$1:$I$89,3,0)*VLOOKUP('Données projet'!$B$12,Paramètres!$A$1:$I$89,5,0)</f>
        <v>163.06368000000001</v>
      </c>
      <c r="CA46" s="13">
        <f t="shared" si="39"/>
        <v>41.532772330984628</v>
      </c>
      <c r="CB46" s="20">
        <f t="shared" si="10"/>
        <v>356.33882114313155</v>
      </c>
      <c r="CC46" s="59">
        <f t="shared" si="11"/>
        <v>649.67215447646481</v>
      </c>
      <c r="CD46" s="59">
        <f ca="1">AVERAGE(OFFSET($CC$3,0,0,'Données projet'!$E$12+1,1))-AVERAGE(OFFSET($H$3,0,0,'Données projet'!$E$12+1,1))</f>
        <v>328.55201074501201</v>
      </c>
      <c r="CE46" s="59">
        <f t="shared" si="40"/>
        <v>321.81422611044985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21.906017102587658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21.906017102587658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11.4</v>
      </c>
      <c r="CT46" s="12">
        <f>IF('Données projet'!$A$140&gt;35,CT45+CS46-DB45,IF(A46&lt;'Données projet'!$A$140,$CQ$205^A46,IF(A46='Données projet'!$A$140,'Données projet'!$B$140,CT45+CS46-DB45)))</f>
        <v>257.19999999999993</v>
      </c>
      <c r="CU46" s="17">
        <f>CT46*VLOOKUP('Données projet'!$B$13,Paramètres!$A$1:$I$89,3,0)*VLOOKUP('Données projet'!$B$13,Paramètres!$A$1:$I$89,5,0)</f>
        <v>204.62831999999995</v>
      </c>
      <c r="CV46" s="13">
        <f t="shared" si="41"/>
        <v>50.759974072251445</v>
      </c>
      <c r="CW46" s="20">
        <f t="shared" si="13"/>
        <v>444.80127884250447</v>
      </c>
      <c r="CX46" s="59">
        <f t="shared" si="14"/>
        <v>738.13461217583779</v>
      </c>
      <c r="CY46" s="59">
        <f ca="1">AVERAGE(OFFSET($CX$3,0,0,'Données projet'!$E$13+1,1))-AVERAGE(OFFSET($H$3,0,0,'Données projet'!$E$13+1,1))</f>
        <v>405.40026823646758</v>
      </c>
      <c r="CZ46" s="59">
        <f t="shared" si="42"/>
        <v>393.0787141050053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34.279512429611238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34.279512429611238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11.142857142857142</v>
      </c>
      <c r="DO46" s="12">
        <f>IF('Données projet'!$A$166&gt;35,DO45+DN46-DW45,IF(A46&lt;'Données projet'!$A$166,$DL$205^A46,IF(A46='Données projet'!$A$166,'Données projet'!$B$166,DO45+DN46-DW45)))</f>
        <v>218.85714285714278</v>
      </c>
      <c r="DP46" s="17">
        <f>DO46*VLOOKUP('Données projet'!$B$14,Paramètres!$A$1:$I$89,3,0)*VLOOKUP('Données projet'!$B$14,Paramètres!$A$1:$I$89,5,0)</f>
        <v>170.70857142857136</v>
      </c>
      <c r="DQ46" s="13">
        <f t="shared" si="43"/>
        <v>43.248681576985376</v>
      </c>
      <c r="DR46" s="20">
        <f t="shared" si="16"/>
        <v>372.64221565134466</v>
      </c>
      <c r="DS46" s="59">
        <f t="shared" si="17"/>
        <v>665.97554898467797</v>
      </c>
      <c r="DT46" s="59">
        <f ca="1">AVERAGE(OFFSET($DS$3,0,0,'Données projet'!$E$14+1,1))-AVERAGE(OFFSET($H$3,0,0,'Données projet'!$E$14+1,1))</f>
        <v>288.82868507674738</v>
      </c>
      <c r="DU46" s="59">
        <f t="shared" si="44"/>
        <v>283.48738729114024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22.376955619064599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22.376955619064599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8.1999999999999993</v>
      </c>
      <c r="EJ46" s="12">
        <f>IF('Données projet'!$A$192&gt;35,EJ45+EI46-ER45,IF(A46&lt;'Données projet'!$A$192,$EG$205^A46,IF(A46='Données projet'!$A$192,'Données projet'!$B$192,EJ45+EI46-ER45)))</f>
        <v>188.59999999999997</v>
      </c>
      <c r="EK46" s="17">
        <f>EJ46*VLOOKUP('Données projet'!$B$15,Paramètres!$A$1:$I$89,3,0)*VLOOKUP('Données projet'!$B$15,Paramètres!$A$1:$I$89,5,0)</f>
        <v>152.99231999999998</v>
      </c>
      <c r="EL46" s="13">
        <f t="shared" si="45"/>
        <v>39.257817366656973</v>
      </c>
      <c r="EM46" s="20">
        <f t="shared" si="19"/>
        <v>334.83565591359422</v>
      </c>
      <c r="EN46" s="59">
        <f t="shared" si="20"/>
        <v>628.16898924692759</v>
      </c>
      <c r="EO46" s="59">
        <f ca="1">AVERAGE(OFFSET($EN$3,0,0,'Données projet'!$E$15+1,1))-AVERAGE(OFFSET($H$3,0,0,'Données projet'!$E$15+1,1))</f>
        <v>304.26232113495314</v>
      </c>
      <c r="EP46" s="59">
        <f t="shared" si="46"/>
        <v>297.47246687305056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23.898261508058038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23.898261508058038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6">
        <f t="shared" si="1"/>
        <v>256.66666666666669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13.059999999999999</v>
      </c>
      <c r="N47" s="13">
        <f>IF('Données projet'!$A$36&gt;35,N46+M47-V46,IF(A47&lt;'Données projet'!$A$36,$K$205^A47,IF(A47='Données projet'!$A$36,'Données projet'!$B$36,N46+M47-V46)))</f>
        <v>200.65000000000006</v>
      </c>
      <c r="O47" s="13">
        <f>N47*VLOOKUP('Données projet'!$B$9,Paramètres!$A$1:$I$89,3,0)*VLOOKUP('Données projet'!$B$9,Paramètres!$A$1:$I$89,5,0)</f>
        <v>181.54812000000004</v>
      </c>
      <c r="P47" s="13">
        <f t="shared" si="33"/>
        <v>45.666442486896024</v>
      </c>
      <c r="Q47" s="20">
        <f t="shared" si="53"/>
        <v>395.73202966467733</v>
      </c>
      <c r="R47" s="59">
        <f t="shared" si="0"/>
        <v>689.06536299801064</v>
      </c>
      <c r="S47" s="59">
        <f ca="1">AVERAGE(OFFSET($R$3,0,0,'Données projet'!$E$9+1,1))-AVERAGE(OFFSET($H$3,0,0,'Données projet'!$E$9+1,1))</f>
        <v>530.15029472203241</v>
      </c>
      <c r="T47" s="59">
        <f t="shared" si="34"/>
        <v>279.93992816625956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44.255393539085446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44.255393539085446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>
        <f>VLOOKUP(A47,'Données projet'!$A$61:$I$81,2,0)</f>
        <v>218.51</v>
      </c>
      <c r="AG47" s="12">
        <f>VLOOKUP(A47,'Données projet'!$A$61:$I$81,9,0)</f>
        <v>13.599999999999998</v>
      </c>
      <c r="AH47" s="12">
        <f t="array" ref="AH47">INDEX(AG:AG,MIN(IF(ISNUMBER(AG47:AG243),ROW(AG47:AG243),"")))</f>
        <v>13.599999999999998</v>
      </c>
      <c r="AI47" s="13">
        <f>IF('Données projet'!$A$62&gt;35,AI46+AH47-AQ46,IF(A47&lt;'Données projet'!$A$62,$AF$205^A47,IF(A47='Données projet'!$A$62,'Données projet'!$B$62,AI46+AH47-AQ46)))</f>
        <v>218.50999999999993</v>
      </c>
      <c r="AJ47" s="13">
        <f>AI47*VLOOKUP('Données projet'!$B$10,Paramètres!$A$1:$I$89,3,0)*VLOOKUP('Données projet'!$B$10,Paramètres!$A$1:$I$89,5,0)</f>
        <v>184.07282399999997</v>
      </c>
      <c r="AK47" s="13">
        <f t="shared" si="35"/>
        <v>46.227131136084772</v>
      </c>
      <c r="AL47" s="20">
        <f t="shared" si="4"/>
        <v>401.10575519534763</v>
      </c>
      <c r="AM47" s="59">
        <f t="shared" si="5"/>
        <v>694.43908852868094</v>
      </c>
      <c r="AN47" s="59">
        <f ca="1">AVERAGE(OFFSET($AM$3,0,0,'Données projet'!$E$10+1,1))-AVERAGE(OFFSET($H$3,0,0,'Données projet'!$E$10+1,1))</f>
        <v>427.33925047942938</v>
      </c>
      <c r="AO47" s="59">
        <f t="shared" si="36"/>
        <v>258.68277813905507</v>
      </c>
      <c r="AP47" s="15">
        <f>IF(ISNA(VLOOKUP(A47,'Données projet'!$A$61:$I$81,3,0)),0,VLOOKUP(A47,'Données projet'!$A$61:$I$81,3,0))</f>
        <v>3</v>
      </c>
      <c r="AQ47" s="15">
        <f>IF(ISNA(VLOOKUP(A47,'Données projet'!$A$61:$I$81,4,0)),0,VLOOKUP(A47,'Données projet'!$A$61:$I$81,4,0))</f>
        <v>52.08</v>
      </c>
      <c r="AR47" s="16">
        <f>IF(ISNA(VLOOKUP(A47,'Données projet'!$A$61:$I$81,5,0)),0%,VLOOKUP(A47,'Données projet'!$A$61:$I$81,5,0)*VLOOKUP('Données projet'!$B$10,Paramètres!$A$1:$I$89,7,0))</f>
        <v>0.43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54.890936991371362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54.890936991371362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13.059999999999999</v>
      </c>
      <c r="BD47" s="12">
        <f>IF('Données projet'!$A$88&gt;35,BD46+BC47-BL46,IF(A47&lt;'Données projet'!$A$88,$BA$205^A47,IF(A47='Données projet'!$A$88,'Données projet'!$B$88,BD46+BC47-BL46)))</f>
        <v>200.65000000000006</v>
      </c>
      <c r="BE47" s="13">
        <f>BD47*VLOOKUP('Données projet'!$B$11,Paramètres!$A$1:$I$89,3,0)*VLOOKUP('Données projet'!$B$11,Paramètres!$A$1:$I$89,5,0)</f>
        <v>203.45910000000006</v>
      </c>
      <c r="BF47" s="13">
        <f t="shared" si="37"/>
        <v>50.503612867997838</v>
      </c>
      <c r="BG47" s="20">
        <f t="shared" si="7"/>
        <v>442.31839157842973</v>
      </c>
      <c r="BH47" s="59">
        <f t="shared" si="8"/>
        <v>735.65172491176304</v>
      </c>
      <c r="BI47" s="59">
        <f ca="1">AVERAGE(OFFSET($BH$3,0,0,'Données projet'!$E$11+1,1))-AVERAGE(OFFSET($H$3,0,0,'Données projet'!$E$11+1,1))</f>
        <v>588.81597636287211</v>
      </c>
      <c r="BJ47" s="59">
        <f t="shared" si="38"/>
        <v>308.54448803271003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49.596561724837144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49.596561724837144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9.8000000000000007</v>
      </c>
      <c r="BY47" s="12">
        <f>IF('Données projet'!$A$114&gt;35,BY46+BX47-CG46,IF(A47&lt;'Données projet'!$A$114,$BV$205^A47,IF(A47='Données projet'!$A$114,'Données projet'!$B$114,BY46+BX47-CG46)))</f>
        <v>232.20000000000005</v>
      </c>
      <c r="BZ47" s="13">
        <f>BY47*VLOOKUP('Données projet'!$B$12,Paramètres!$A$1:$I$89,3,0)*VLOOKUP('Données projet'!$B$12,Paramètres!$A$1:$I$89,5,0)</f>
        <v>170.24904000000004</v>
      </c>
      <c r="CA47" s="13">
        <f t="shared" si="39"/>
        <v>43.145795507930117</v>
      </c>
      <c r="CB47" s="20">
        <f t="shared" si="10"/>
        <v>371.6626718429784</v>
      </c>
      <c r="CC47" s="59">
        <f t="shared" si="11"/>
        <v>664.99600517631166</v>
      </c>
      <c r="CD47" s="59">
        <f ca="1">AVERAGE(OFFSET($CC$3,0,0,'Données projet'!$E$12+1,1))-AVERAGE(OFFSET($H$3,0,0,'Données projet'!$E$12+1,1))</f>
        <v>328.55201074501201</v>
      </c>
      <c r="CE47" s="59">
        <f t="shared" si="40"/>
        <v>321.81422611044985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21.476453468557022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21.476453468557022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11.4</v>
      </c>
      <c r="CT47" s="12">
        <f>IF('Données projet'!$A$140&gt;35,CT46+CS47-DB46,IF(A47&lt;'Données projet'!$A$140,$CQ$205^A47,IF(A47='Données projet'!$A$140,'Données projet'!$B$140,CT46+CS47-DB46)))</f>
        <v>268.59999999999991</v>
      </c>
      <c r="CU47" s="17">
        <f>CT47*VLOOKUP('Données projet'!$B$13,Paramètres!$A$1:$I$89,3,0)*VLOOKUP('Données projet'!$B$13,Paramètres!$A$1:$I$89,5,0)</f>
        <v>213.69815999999994</v>
      </c>
      <c r="CV47" s="13">
        <f t="shared" si="41"/>
        <v>52.742903801874164</v>
      </c>
      <c r="CW47" s="20">
        <f t="shared" si="13"/>
        <v>464.05151945493071</v>
      </c>
      <c r="CX47" s="59">
        <f t="shared" si="14"/>
        <v>757.38485278826397</v>
      </c>
      <c r="CY47" s="59">
        <f ca="1">AVERAGE(OFFSET($CX$3,0,0,'Données projet'!$E$13+1,1))-AVERAGE(OFFSET($H$3,0,0,'Données projet'!$E$13+1,1))</f>
        <v>405.40026823646758</v>
      </c>
      <c r="CZ47" s="59">
        <f t="shared" si="42"/>
        <v>393.0787141050053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33.607312099304608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33.607312099304608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>
        <f>VLOOKUP(A47,'Données projet'!$A$165:$I$185,2,0)</f>
        <v>230</v>
      </c>
      <c r="DM47" s="12">
        <f>VLOOKUP(A47,'Données projet'!$A$165:$I$185,9,0)</f>
        <v>11.142857142857142</v>
      </c>
      <c r="DN47" s="12">
        <f t="array" ref="DN47">INDEX(DM:DM,MIN(IF(ISNUMBER(DM47:DM243),ROW(DM47:DM243),"")))</f>
        <v>11.142857142857142</v>
      </c>
      <c r="DO47" s="12">
        <f>IF('Données projet'!$A$166&gt;35,DO46+DN47-DW46,IF(A47&lt;'Données projet'!$A$166,$DL$205^A47,IF(A47='Données projet'!$A$166,'Données projet'!$B$166,DO46+DN47-DW46)))</f>
        <v>229.99999999999991</v>
      </c>
      <c r="DP47" s="17">
        <f>DO47*VLOOKUP('Données projet'!$B$14,Paramètres!$A$1:$I$89,3,0)*VLOOKUP('Données projet'!$B$14,Paramètres!$A$1:$I$89,5,0)</f>
        <v>179.39999999999995</v>
      </c>
      <c r="DQ47" s="13">
        <f t="shared" si="43"/>
        <v>45.188671291872232</v>
      </c>
      <c r="DR47" s="20">
        <f t="shared" si="16"/>
        <v>391.15860250001066</v>
      </c>
      <c r="DS47" s="59">
        <f t="shared" si="17"/>
        <v>684.49193583334397</v>
      </c>
      <c r="DT47" s="59">
        <f ca="1">AVERAGE(OFFSET($DS$3,0,0,'Données projet'!$E$14+1,1))-AVERAGE(OFFSET($H$3,0,0,'Données projet'!$E$14+1,1))</f>
        <v>288.82868507674738</v>
      </c>
      <c r="DU47" s="59">
        <f t="shared" si="44"/>
        <v>283.48738729114024</v>
      </c>
      <c r="DV47" s="15">
        <f>IF(ISNA(VLOOKUP(A47,'Données projet'!$A$165:$I$185,3,0)),0,VLOOKUP(A47,'Données projet'!$A$165:$I$185,3,0))</f>
        <v>6</v>
      </c>
      <c r="DW47" s="15">
        <f>IF(ISNA(VLOOKUP(A47,'Données projet'!$A$165:$I$185,4,0)),0,VLOOKUP(A47,'Données projet'!$A$165:$I$185,4,0))</f>
        <v>43</v>
      </c>
      <c r="DX47" s="16">
        <f>IF(ISNA(VLOOKUP(A47,'Données projet'!$A$165:$I$185,5,0)),0%,VLOOKUP(A47,'Données projet'!$A$165:$I$185,5,0)*VLOOKUP('Données projet'!$B$14,Paramètres!$A$1:$I$89,7,0))</f>
        <v>0.43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37.881472075670096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37.881472075670096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8.1999999999999993</v>
      </c>
      <c r="EJ47" s="12">
        <f>IF('Données projet'!$A$192&gt;35,EJ46+EI47-ER46,IF(A47&lt;'Données projet'!$A$192,$EG$205^A47,IF(A47='Données projet'!$A$192,'Données projet'!$B$192,EJ46+EI47-ER46)))</f>
        <v>196.79999999999995</v>
      </c>
      <c r="EK47" s="17">
        <f>EJ47*VLOOKUP('Données projet'!$B$15,Paramètres!$A$1:$I$89,3,0)*VLOOKUP('Données projet'!$B$15,Paramètres!$A$1:$I$89,5,0)</f>
        <v>159.64415999999997</v>
      </c>
      <c r="EL47" s="13">
        <f t="shared" si="45"/>
        <v>40.762244304130796</v>
      </c>
      <c r="EM47" s="20">
        <f t="shared" si="19"/>
        <v>349.04115416302778</v>
      </c>
      <c r="EN47" s="59">
        <f t="shared" si="20"/>
        <v>642.3744874963611</v>
      </c>
      <c r="EO47" s="59">
        <f ca="1">AVERAGE(OFFSET($EN$3,0,0,'Données projet'!$E$15+1,1))-AVERAGE(OFFSET($H$3,0,0,'Données projet'!$E$15+1,1))</f>
        <v>304.26232113495314</v>
      </c>
      <c r="EP47" s="59">
        <f t="shared" si="46"/>
        <v>297.47246687305056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23.429631176385229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23.429631176385229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6">
        <f t="shared" si="1"/>
        <v>256.66666666666669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13.059999999999999</v>
      </c>
      <c r="N48" s="13">
        <f>IF('Données projet'!$A$36&gt;35,N47+M48-V47,IF(A48&lt;'Données projet'!$A$36,$K$205^A48,IF(A48='Données projet'!$A$36,'Données projet'!$B$36,N47+M48-V47)))</f>
        <v>213.71000000000006</v>
      </c>
      <c r="O48" s="13">
        <f>N48*VLOOKUP('Données projet'!$B$9,Paramètres!$A$1:$I$89,3,0)*VLOOKUP('Données projet'!$B$9,Paramètres!$A$1:$I$89,5,0)</f>
        <v>193.36480800000007</v>
      </c>
      <c r="P48" s="13">
        <f t="shared" si="33"/>
        <v>48.283102387258864</v>
      </c>
      <c r="Q48" s="20">
        <f t="shared" si="53"/>
        <v>420.87011059114269</v>
      </c>
      <c r="R48" s="59">
        <f t="shared" si="0"/>
        <v>714.20344392447601</v>
      </c>
      <c r="S48" s="59">
        <f ca="1">AVERAGE(OFFSET($R$3,0,0,'Données projet'!$E$9+1,1))-AVERAGE(OFFSET($H$3,0,0,'Données projet'!$E$9+1,1))</f>
        <v>530.15029472203241</v>
      </c>
      <c r="T48" s="59">
        <f t="shared" si="34"/>
        <v>279.93992816625956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43.387572264908691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43.387572264908691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13.598571428571429</v>
      </c>
      <c r="AI48" s="13">
        <f>IF('Données projet'!$A$62&gt;35,AI47+AH48-AQ47,IF(A48&lt;'Données projet'!$A$62,$AF$205^A48,IF(A48='Données projet'!$A$62,'Données projet'!$B$62,AI47+AH48-AQ47)))</f>
        <v>180.02857142857135</v>
      </c>
      <c r="AJ48" s="13">
        <f>AI48*VLOOKUP('Données projet'!$B$10,Paramètres!$A$1:$I$89,3,0)*VLOOKUP('Données projet'!$B$10,Paramètres!$A$1:$I$89,5,0)</f>
        <v>151.65606857142851</v>
      </c>
      <c r="AK48" s="13">
        <f t="shared" si="35"/>
        <v>38.954692310226129</v>
      </c>
      <c r="AL48" s="20">
        <f t="shared" si="4"/>
        <v>331.98040853554852</v>
      </c>
      <c r="AM48" s="59">
        <f t="shared" si="5"/>
        <v>625.31374186888183</v>
      </c>
      <c r="AN48" s="59">
        <f ca="1">AVERAGE(OFFSET($AM$3,0,0,'Données projet'!$E$10+1,1))-AVERAGE(OFFSET($H$3,0,0,'Données projet'!$E$10+1,1))</f>
        <v>427.33925047942938</v>
      </c>
      <c r="AO48" s="59">
        <f t="shared" si="36"/>
        <v>258.68277813905507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53.814559197136241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53.814559197136241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13.059999999999999</v>
      </c>
      <c r="BD48" s="12">
        <f>IF('Données projet'!$A$88&gt;35,BD47+BC48-BL47,IF(A48&lt;'Données projet'!$A$88,$BA$205^A48,IF(A48='Données projet'!$A$88,'Données projet'!$B$88,BD47+BC48-BL47)))</f>
        <v>213.71000000000006</v>
      </c>
      <c r="BE48" s="13">
        <f>BD48*VLOOKUP('Données projet'!$B$11,Paramètres!$A$1:$I$89,3,0)*VLOOKUP('Données projet'!$B$11,Paramètres!$A$1:$I$89,5,0)</f>
        <v>216.70194000000009</v>
      </c>
      <c r="BF48" s="13">
        <f t="shared" si="37"/>
        <v>53.397439744331798</v>
      </c>
      <c r="BG48" s="20">
        <f t="shared" si="7"/>
        <v>470.42308638804462</v>
      </c>
      <c r="BH48" s="59">
        <f t="shared" si="8"/>
        <v>763.75641972137794</v>
      </c>
      <c r="BI48" s="59">
        <f ca="1">AVERAGE(OFFSET($BH$3,0,0,'Données projet'!$E$11+1,1))-AVERAGE(OFFSET($H$3,0,0,'Données projet'!$E$11+1,1))</f>
        <v>588.81597636287211</v>
      </c>
      <c r="BJ48" s="59">
        <f t="shared" si="38"/>
        <v>308.54448803271003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48.624003400328711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48.624003400328711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242</v>
      </c>
      <c r="BW48" s="12">
        <f>VLOOKUP(A48,'Données projet'!$A$113:$I$133,9,0)</f>
        <v>9.8000000000000007</v>
      </c>
      <c r="BX48" s="12">
        <f t="array" ref="BX48">INDEX(BW:BW,MIN(IF(ISNUMBER(BW48:BW244),ROW(BW48:BW244),"")))</f>
        <v>9.8000000000000007</v>
      </c>
      <c r="BY48" s="12">
        <f>IF('Données projet'!$A$114&gt;35,BY47+BX48-CG47,IF(A48&lt;'Données projet'!$A$114,$BV$205^A48,IF(A48='Données projet'!$A$114,'Données projet'!$B$114,BY47+BX48-CG47)))</f>
        <v>242.00000000000006</v>
      </c>
      <c r="BZ48" s="13">
        <f>BY48*VLOOKUP('Données projet'!$B$12,Paramètres!$A$1:$I$89,3,0)*VLOOKUP('Données projet'!$B$12,Paramètres!$A$1:$I$89,5,0)</f>
        <v>177.43440000000004</v>
      </c>
      <c r="CA48" s="13">
        <f t="shared" si="39"/>
        <v>44.750911401641211</v>
      </c>
      <c r="CB48" s="20">
        <f t="shared" si="10"/>
        <v>386.97275069119183</v>
      </c>
      <c r="CC48" s="59">
        <f t="shared" si="11"/>
        <v>680.30608402452515</v>
      </c>
      <c r="CD48" s="59">
        <f ca="1">AVERAGE(OFFSET($CC$3,0,0,'Données projet'!$E$12+1,1))-AVERAGE(OFFSET($H$3,0,0,'Données projet'!$E$12+1,1))</f>
        <v>328.55201074501201</v>
      </c>
      <c r="CE48" s="59">
        <f t="shared" si="40"/>
        <v>321.81422611044985</v>
      </c>
      <c r="CF48" s="15">
        <f>IF(ISNA(VLOOKUP(A48,'Données projet'!$A$113:$I$133,3,0)),0,VLOOKUP(A48,'Données projet'!$A$113:$I$133,3,0))</f>
        <v>7</v>
      </c>
      <c r="CG48" s="15">
        <f>IF(ISNA(VLOOKUP(A48,'Données projet'!$A$113:$I$133,4,0)),0,VLOOKUP(A48,'Données projet'!$A$113:$I$133,4,0))</f>
        <v>24</v>
      </c>
      <c r="CH48" s="16">
        <f>IF(ISNA(VLOOKUP(A48,'Données projet'!$A$113:$I$133,5,0)),0%,VLOOKUP(A48,'Données projet'!$A$113:$I$133,5,0)*VLOOKUP('Données projet'!$B$12,Paramètres!$A$1:$I$89,7,0))</f>
        <v>0.43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29.419992020444909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29.419992020444909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280</v>
      </c>
      <c r="CR48" s="12">
        <f>VLOOKUP(A48,'Données projet'!$A$139:$I$159,9,0)</f>
        <v>11.4</v>
      </c>
      <c r="CS48" s="12">
        <f t="array" ref="CS48">INDEX(CR:CR,MIN(IF(ISNUMBER(CR48:CR244),ROW(CR48:CR244),"")))</f>
        <v>11.4</v>
      </c>
      <c r="CT48" s="12">
        <f>IF('Données projet'!$A$140&gt;35,CT47+CS48-DB47,IF(A48&lt;'Données projet'!$A$140,$CQ$205^A48,IF(A48='Données projet'!$A$140,'Données projet'!$B$140,CT47+CS48-DB47)))</f>
        <v>279.99999999999989</v>
      </c>
      <c r="CU48" s="17">
        <f>CT48*VLOOKUP('Données projet'!$B$13,Paramètres!$A$1:$I$89,3,0)*VLOOKUP('Données projet'!$B$13,Paramètres!$A$1:$I$89,5,0)</f>
        <v>222.76799999999994</v>
      </c>
      <c r="CV48" s="13">
        <f t="shared" si="41"/>
        <v>54.716058356609508</v>
      </c>
      <c r="CW48" s="20">
        <f t="shared" si="13"/>
        <v>483.28473497109485</v>
      </c>
      <c r="CX48" s="59">
        <f t="shared" si="14"/>
        <v>776.61806830442811</v>
      </c>
      <c r="CY48" s="59">
        <f ca="1">AVERAGE(OFFSET($CX$3,0,0,'Données projet'!$E$13+1,1))-AVERAGE(OFFSET($H$3,0,0,'Données projet'!$E$13+1,1))</f>
        <v>405.40026823646758</v>
      </c>
      <c r="CZ48" s="59">
        <f t="shared" si="42"/>
        <v>393.0787141050053</v>
      </c>
      <c r="DA48" s="15">
        <f>IF(ISNA(VLOOKUP(A48,'Données projet'!$A$139:$I$159,3,0)),0,VLOOKUP(A48,'Données projet'!$A$139:$I$159,3,0))</f>
        <v>8</v>
      </c>
      <c r="DB48" s="15">
        <f>IF(ISNA(VLOOKUP(A48,'Données projet'!$A$139:$I$159,4,0)),0,VLOOKUP(A48,'Données projet'!$A$139:$I$159,4,0))</f>
        <v>26</v>
      </c>
      <c r="DC48" s="16">
        <f>IF(ISNA(VLOOKUP(A48,'Données projet'!$A$139:$I$159,5,0)),0%,VLOOKUP(A48,'Données projet'!$A$139:$I$159,5,0)*VLOOKUP('Données projet'!$B$13,Paramètres!$A$1:$I$89,7,0))</f>
        <v>0.53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45.067971791392978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45.067971791392978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10.375</v>
      </c>
      <c r="DO48" s="12">
        <f>IF('Données projet'!$A$166&gt;35,DO47+DN48-DW47,IF(A48&lt;'Données projet'!$A$166,$DL$205^A48,IF(A48='Données projet'!$A$166,'Données projet'!$B$166,DO47+DN48-DW47)))</f>
        <v>197.37499999999991</v>
      </c>
      <c r="DP48" s="17">
        <f>DO48*VLOOKUP('Données projet'!$B$14,Paramètres!$A$1:$I$89,3,0)*VLOOKUP('Données projet'!$B$14,Paramètres!$A$1:$I$89,5,0)</f>
        <v>153.95249999999993</v>
      </c>
      <c r="DQ48" s="13">
        <f t="shared" si="43"/>
        <v>39.475441267837361</v>
      </c>
      <c r="DR48" s="20">
        <f t="shared" si="16"/>
        <v>336.88699770814992</v>
      </c>
      <c r="DS48" s="59">
        <f t="shared" si="17"/>
        <v>630.22033104148318</v>
      </c>
      <c r="DT48" s="59">
        <f ca="1">AVERAGE(OFFSET($DS$3,0,0,'Données projet'!$E$14+1,1))-AVERAGE(OFFSET($H$3,0,0,'Données projet'!$E$14+1,1))</f>
        <v>288.82868507674738</v>
      </c>
      <c r="DU48" s="59">
        <f t="shared" si="44"/>
        <v>283.48738729114024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37.138639513682705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37.138639513682705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205</v>
      </c>
      <c r="EH48" s="12">
        <f>VLOOKUP(A48,'Données projet'!$A$191:$I$211,9,0)</f>
        <v>8.1999999999999993</v>
      </c>
      <c r="EI48" s="12">
        <f t="array" ref="EI48">INDEX(EH:EH,MIN(IF(ISNUMBER(EH48:EH244),ROW(EH48:EH244),"")))</f>
        <v>8.1999999999999993</v>
      </c>
      <c r="EJ48" s="12">
        <f>IF('Données projet'!$A$192&gt;35,EJ47+EI48-ER47,IF(A48&lt;'Données projet'!$A$192,$EG$205^A48,IF(A48='Données projet'!$A$192,'Données projet'!$B$192,EJ47+EI48-ER47)))</f>
        <v>204.99999999999994</v>
      </c>
      <c r="EK48" s="17">
        <f>EJ48*VLOOKUP('Données projet'!$B$15,Paramètres!$A$1:$I$89,3,0)*VLOOKUP('Données projet'!$B$15,Paramètres!$A$1:$I$89,5,0)</f>
        <v>166.29599999999996</v>
      </c>
      <c r="EL48" s="13">
        <f t="shared" si="45"/>
        <v>42.259390211399776</v>
      </c>
      <c r="EM48" s="20">
        <f t="shared" si="19"/>
        <v>363.23397128485459</v>
      </c>
      <c r="EN48" s="59">
        <f t="shared" si="20"/>
        <v>656.5673046181879</v>
      </c>
      <c r="EO48" s="59">
        <f ca="1">AVERAGE(OFFSET($EN$3,0,0,'Données projet'!$E$15+1,1))-AVERAGE(OFFSET($H$3,0,0,'Données projet'!$E$15+1,1))</f>
        <v>304.26232113495314</v>
      </c>
      <c r="EP48" s="59">
        <f t="shared" si="46"/>
        <v>297.47246687305056</v>
      </c>
      <c r="EQ48" s="15">
        <f>IF(ISNA(VLOOKUP(A48,'Données projet'!$A$191:$I$211,3,0)),0,VLOOKUP(A48,'Données projet'!$A$191:$I$211,3,0))</f>
        <v>7</v>
      </c>
      <c r="ER48" s="15">
        <f>IF(ISNA(VLOOKUP(A48,'Données projet'!$A$191:$I$211,4,0)),0,VLOOKUP(A48,'Données projet'!$A$191:$I$211,4,0))</f>
        <v>22</v>
      </c>
      <c r="ES48" s="16">
        <f>IF(ISNA(VLOOKUP(A48,'Données projet'!$A$191:$I$211,5,0)),0%,VLOOKUP(A48,'Données projet'!$A$191:$I$211,5,0)*VLOOKUP('Données projet'!$B$15,Paramètres!$A$1:$I$89,7,0))</f>
        <v>0.53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33.426383687767569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33.426383687767569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6">
        <f t="shared" si="1"/>
        <v>256.66666666666669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13.059999999999999</v>
      </c>
      <c r="N49" s="13">
        <f>IF('Données projet'!$A$36&gt;35,N48+M49-V48,IF(A49&lt;'Données projet'!$A$36,$K$205^A49,IF(A49='Données projet'!$A$36,'Données projet'!$B$36,N48+M49-V48)))</f>
        <v>226.77000000000007</v>
      </c>
      <c r="O49" s="13">
        <f>N49*VLOOKUP('Données projet'!$B$9,Paramètres!$A$1:$I$89,3,0)*VLOOKUP('Données projet'!$B$9,Paramètres!$A$1:$I$89,5,0)</f>
        <v>205.18149600000007</v>
      </c>
      <c r="P49" s="13">
        <f t="shared" si="33"/>
        <v>50.88120304468918</v>
      </c>
      <c r="Q49" s="20">
        <f t="shared" si="53"/>
        <v>445.97586750283375</v>
      </c>
      <c r="R49" s="59">
        <f t="shared" si="0"/>
        <v>739.30920083616707</v>
      </c>
      <c r="S49" s="59">
        <f ca="1">AVERAGE(OFFSET($R$3,0,0,'Données projet'!$E$9+1,1))-AVERAGE(OFFSET($H$3,0,0,'Données projet'!$E$9+1,1))</f>
        <v>530.15029472203241</v>
      </c>
      <c r="T49" s="59">
        <f t="shared" si="34"/>
        <v>279.93992816625956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42.536768436599829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42.536768436599829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13.598571428571429</v>
      </c>
      <c r="AI49" s="13">
        <f>IF('Données projet'!$A$62&gt;35,AI48+AH49-AQ48,IF(A49&lt;'Données projet'!$A$62,$AF$205^A49,IF(A49='Données projet'!$A$62,'Données projet'!$B$62,AI48+AH49-AQ48)))</f>
        <v>193.62714285714279</v>
      </c>
      <c r="AJ49" s="13">
        <f>AI49*VLOOKUP('Données projet'!$B$10,Paramètres!$A$1:$I$89,3,0)*VLOOKUP('Données projet'!$B$10,Paramètres!$A$1:$I$89,5,0)</f>
        <v>163.11150514285711</v>
      </c>
      <c r="AK49" s="13">
        <f t="shared" si="35"/>
        <v>41.543535452734282</v>
      </c>
      <c r="AL49" s="20">
        <f t="shared" si="4"/>
        <v>356.440862370655</v>
      </c>
      <c r="AM49" s="59">
        <f t="shared" si="5"/>
        <v>649.77419570398831</v>
      </c>
      <c r="AN49" s="59">
        <f ca="1">AVERAGE(OFFSET($AM$3,0,0,'Données projet'!$E$10+1,1))-AVERAGE(OFFSET($H$3,0,0,'Données projet'!$E$10+1,1))</f>
        <v>427.33925047942938</v>
      </c>
      <c r="AO49" s="59">
        <f t="shared" si="36"/>
        <v>258.68277813905507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52.759288514920442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52.759288514920442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13.059999999999999</v>
      </c>
      <c r="BD49" s="12">
        <f>IF('Données projet'!$A$88&gt;35,BD48+BC49-BL48,IF(A49&lt;'Données projet'!$A$88,$BA$205^A49,IF(A49='Données projet'!$A$88,'Données projet'!$B$88,BD48+BC49-BL48)))</f>
        <v>226.77000000000007</v>
      </c>
      <c r="BE49" s="13">
        <f>BD49*VLOOKUP('Données projet'!$B$11,Paramètres!$A$1:$I$89,3,0)*VLOOKUP('Données projet'!$B$11,Paramètres!$A$1:$I$89,5,0)</f>
        <v>229.94478000000009</v>
      </c>
      <c r="BF49" s="13">
        <f t="shared" si="37"/>
        <v>56.270741509246001</v>
      </c>
      <c r="BG49" s="20">
        <f t="shared" si="7"/>
        <v>498.49203329527023</v>
      </c>
      <c r="BH49" s="59">
        <f t="shared" si="8"/>
        <v>791.82536662860355</v>
      </c>
      <c r="BI49" s="59">
        <f ca="1">AVERAGE(OFFSET($BH$3,0,0,'Données projet'!$E$11+1,1))-AVERAGE(OFFSET($H$3,0,0,'Données projet'!$E$11+1,1))</f>
        <v>588.81597636287211</v>
      </c>
      <c r="BJ49" s="59">
        <f t="shared" si="38"/>
        <v>308.54448803271003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47.670516351361883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47.670516351361883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8.6</v>
      </c>
      <c r="BY49" s="12">
        <f>IF('Données projet'!$A$114&gt;35,BY48+BX49-CG48,IF(A49&lt;'Données projet'!$A$114,$BV$205^A49,IF(A49='Données projet'!$A$114,'Données projet'!$B$114,BY48+BX49-CG48)))</f>
        <v>226.60000000000005</v>
      </c>
      <c r="BZ49" s="13">
        <f>BY49*VLOOKUP('Données projet'!$B$12,Paramètres!$A$1:$I$89,3,0)*VLOOKUP('Données projet'!$B$12,Paramètres!$A$1:$I$89,5,0)</f>
        <v>166.14312000000004</v>
      </c>
      <c r="CA49" s="13">
        <f t="shared" si="39"/>
        <v>42.225060429180481</v>
      </c>
      <c r="CB49" s="20">
        <f t="shared" si="10"/>
        <v>362.90791424748937</v>
      </c>
      <c r="CC49" s="59">
        <f t="shared" si="11"/>
        <v>656.24124758082269</v>
      </c>
      <c r="CD49" s="59">
        <f ca="1">AVERAGE(OFFSET($CC$3,0,0,'Données projet'!$E$12+1,1))-AVERAGE(OFFSET($H$3,0,0,'Données projet'!$E$12+1,1))</f>
        <v>328.55201074501201</v>
      </c>
      <c r="CE49" s="59">
        <f t="shared" si="40"/>
        <v>321.81422611044985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28.843083921347251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28.843083921347251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9.8000000000000007</v>
      </c>
      <c r="CT49" s="12">
        <f>IF('Données projet'!$A$140&gt;35,CT48+CS49-DB48,IF(A49&lt;'Données projet'!$A$140,$CQ$205^A49,IF(A49='Données projet'!$A$140,'Données projet'!$B$140,CT48+CS49-DB48)))</f>
        <v>263.7999999999999</v>
      </c>
      <c r="CU49" s="17">
        <f>CT49*VLOOKUP('Données projet'!$B$13,Paramètres!$A$1:$I$89,3,0)*VLOOKUP('Données projet'!$B$13,Paramètres!$A$1:$I$89,5,0)</f>
        <v>209.87927999999994</v>
      </c>
      <c r="CV49" s="13">
        <f t="shared" si="41"/>
        <v>51.909204458241767</v>
      </c>
      <c r="CW49" s="20">
        <f t="shared" si="13"/>
        <v>455.94827709810426</v>
      </c>
      <c r="CX49" s="59">
        <f t="shared" si="14"/>
        <v>749.28161043143757</v>
      </c>
      <c r="CY49" s="59">
        <f ca="1">AVERAGE(OFFSET($CX$3,0,0,'Données projet'!$E$13+1,1))-AVERAGE(OFFSET($H$3,0,0,'Données projet'!$E$13+1,1))</f>
        <v>405.40026823646758</v>
      </c>
      <c r="CZ49" s="59">
        <f t="shared" si="42"/>
        <v>393.0787141050053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44.184216353312266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44.184216353312266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10.375</v>
      </c>
      <c r="DO49" s="12">
        <f>IF('Données projet'!$A$166&gt;35,DO48+DN49-DW48,IF(A49&lt;'Données projet'!$A$166,$DL$205^A49,IF(A49='Données projet'!$A$166,'Données projet'!$B$166,DO48+DN49-DW48)))</f>
        <v>207.74999999999991</v>
      </c>
      <c r="DP49" s="17">
        <f>DO49*VLOOKUP('Données projet'!$B$14,Paramètres!$A$1:$I$89,3,0)*VLOOKUP('Données projet'!$B$14,Paramètres!$A$1:$I$89,5,0)</f>
        <v>162.04499999999993</v>
      </c>
      <c r="DQ49" s="13">
        <f t="shared" si="43"/>
        <v>41.303429372463391</v>
      </c>
      <c r="DR49" s="20">
        <f t="shared" si="16"/>
        <v>354.16518115704025</v>
      </c>
      <c r="DS49" s="59">
        <f t="shared" si="17"/>
        <v>647.49851449037351</v>
      </c>
      <c r="DT49" s="59">
        <f ca="1">AVERAGE(OFFSET($DS$3,0,0,'Données projet'!$E$14+1,1))-AVERAGE(OFFSET($H$3,0,0,'Données projet'!$E$14+1,1))</f>
        <v>288.82868507674738</v>
      </c>
      <c r="DU49" s="59">
        <f t="shared" si="44"/>
        <v>283.48738729114024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36.410373445152757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36.410373445152757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7.2</v>
      </c>
      <c r="EJ49" s="12">
        <f>IF('Données projet'!$A$192&gt;35,EJ48+EI49-ER48,IF(A49&lt;'Données projet'!$A$192,$EG$205^A49,IF(A49='Données projet'!$A$192,'Données projet'!$B$192,EJ48+EI49-ER48)))</f>
        <v>190.19999999999993</v>
      </c>
      <c r="EK49" s="17">
        <f>EJ49*VLOOKUP('Données projet'!$B$15,Paramètres!$A$1:$I$89,3,0)*VLOOKUP('Données projet'!$B$15,Paramètres!$A$1:$I$89,5,0)</f>
        <v>154.29023999999995</v>
      </c>
      <c r="EL49" s="13">
        <f t="shared" si="45"/>
        <v>39.551952121114581</v>
      </c>
      <c r="EM49" s="20">
        <f t="shared" si="19"/>
        <v>337.6084846109411</v>
      </c>
      <c r="EN49" s="59">
        <f t="shared" si="20"/>
        <v>630.94181794427436</v>
      </c>
      <c r="EO49" s="59">
        <f ca="1">AVERAGE(OFFSET($EN$3,0,0,'Données projet'!$E$15+1,1))-AVERAGE(OFFSET($H$3,0,0,'Données projet'!$E$15+1,1))</f>
        <v>304.26232113495314</v>
      </c>
      <c r="EP49" s="59">
        <f t="shared" si="46"/>
        <v>297.47246687305056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32.77091269173134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32.77091269173134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6">
        <f t="shared" si="1"/>
        <v>256.66666666666669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13.059999999999999</v>
      </c>
      <c r="N50" s="13">
        <f>IF('Données projet'!$A$36&gt;35,N49+M50-V49,IF(A50&lt;'Données projet'!$A$36,$K$205^A50,IF(A50='Données projet'!$A$36,'Données projet'!$B$36,N49+M50-V49)))</f>
        <v>239.83000000000007</v>
      </c>
      <c r="O50" s="13">
        <f>N50*VLOOKUP('Données projet'!$B$9,Paramètres!$A$1:$I$89,3,0)*VLOOKUP('Données projet'!$B$9,Paramètres!$A$1:$I$89,5,0)</f>
        <v>216.99818400000007</v>
      </c>
      <c r="P50" s="13">
        <f t="shared" si="33"/>
        <v>53.461935088977889</v>
      </c>
      <c r="Q50" s="20">
        <f t="shared" si="53"/>
        <v>471.05137407996989</v>
      </c>
      <c r="R50" s="59">
        <f t="shared" si="0"/>
        <v>764.3847074133032</v>
      </c>
      <c r="S50" s="59">
        <f ca="1">AVERAGE(OFFSET($R$3,0,0,'Données projet'!$E$9+1,1))-AVERAGE(OFFSET($H$3,0,0,'Données projet'!$E$9+1,1))</f>
        <v>530.15029472203241</v>
      </c>
      <c r="T50" s="59">
        <f t="shared" si="34"/>
        <v>279.93992816625956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41.702648352425008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41.702648352425008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13.598571428571429</v>
      </c>
      <c r="AI50" s="13">
        <f>IF('Données projet'!$A$62&gt;35,AI49+AH50-AQ49,IF(A50&lt;'Données projet'!$A$62,$AF$205^A50,IF(A50='Données projet'!$A$62,'Données projet'!$B$62,AI49+AH50-AQ49)))</f>
        <v>207.22571428571422</v>
      </c>
      <c r="AJ50" s="13">
        <f>AI50*VLOOKUP('Données projet'!$B$10,Paramètres!$A$1:$I$89,3,0)*VLOOKUP('Données projet'!$B$10,Paramètres!$A$1:$I$89,5,0)</f>
        <v>174.56694171428566</v>
      </c>
      <c r="AK50" s="13">
        <f t="shared" si="35"/>
        <v>44.111283150015282</v>
      </c>
      <c r="AL50" s="20">
        <f t="shared" si="4"/>
        <v>380.86457497199081</v>
      </c>
      <c r="AM50" s="59">
        <f t="shared" si="5"/>
        <v>674.19790830532406</v>
      </c>
      <c r="AN50" s="59">
        <f ca="1">AVERAGE(OFFSET($AM$3,0,0,'Données projet'!$E$10+1,1))-AVERAGE(OFFSET($H$3,0,0,'Données projet'!$E$10+1,1))</f>
        <v>427.33925047942938</v>
      </c>
      <c r="AO50" s="59">
        <f t="shared" si="36"/>
        <v>258.68277813905507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51.724711047131336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51.724711047131336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13.059999999999999</v>
      </c>
      <c r="BD50" s="12">
        <f>IF('Données projet'!$A$88&gt;35,BD49+BC50-BL49,IF(A50&lt;'Données projet'!$A$88,$BA$205^A50,IF(A50='Données projet'!$A$88,'Données projet'!$B$88,BD49+BC50-BL49)))</f>
        <v>239.83000000000007</v>
      </c>
      <c r="BE50" s="13">
        <f>BD50*VLOOKUP('Données projet'!$B$11,Paramètres!$A$1:$I$89,3,0)*VLOOKUP('Données projet'!$B$11,Paramètres!$A$1:$I$89,5,0)</f>
        <v>243.18762000000009</v>
      </c>
      <c r="BF50" s="13">
        <f t="shared" si="37"/>
        <v>59.124834908752511</v>
      </c>
      <c r="BG50" s="20">
        <f t="shared" si="7"/>
        <v>526.52752563274419</v>
      </c>
      <c r="BH50" s="59">
        <f t="shared" si="8"/>
        <v>819.86085896607756</v>
      </c>
      <c r="BI50" s="59">
        <f ca="1">AVERAGE(OFFSET($BH$3,0,0,'Données projet'!$E$11+1,1))-AVERAGE(OFFSET($H$3,0,0,'Données projet'!$E$11+1,1))</f>
        <v>588.81597636287211</v>
      </c>
      <c r="BJ50" s="59">
        <f t="shared" si="38"/>
        <v>308.54448803271003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46.735726601855617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46.735726601855617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8.6</v>
      </c>
      <c r="BY50" s="12">
        <f>IF('Données projet'!$A$114&gt;35,BY49+BX50-CG49,IF(A50&lt;'Données projet'!$A$114,$BV$205^A50,IF(A50='Données projet'!$A$114,'Données projet'!$B$114,BY49+BX50-CG49)))</f>
        <v>235.20000000000005</v>
      </c>
      <c r="BZ50" s="13">
        <f>BY50*VLOOKUP('Données projet'!$B$12,Paramètres!$A$1:$I$89,3,0)*VLOOKUP('Données projet'!$B$12,Paramètres!$A$1:$I$89,5,0)</f>
        <v>172.44864000000001</v>
      </c>
      <c r="CA50" s="13">
        <f t="shared" si="39"/>
        <v>43.637980200453676</v>
      </c>
      <c r="CB50" s="20">
        <f t="shared" si="10"/>
        <v>376.35086351579019</v>
      </c>
      <c r="CC50" s="59">
        <f t="shared" si="11"/>
        <v>669.68419684912351</v>
      </c>
      <c r="CD50" s="59">
        <f ca="1">AVERAGE(OFFSET($CC$3,0,0,'Données projet'!$E$12+1,1))-AVERAGE(OFFSET($H$3,0,0,'Données projet'!$E$12+1,1))</f>
        <v>328.55201074501201</v>
      </c>
      <c r="CE50" s="59">
        <f t="shared" si="40"/>
        <v>321.81422611044985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28.277488638193702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28.277488638193702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9.8000000000000007</v>
      </c>
      <c r="CT50" s="12">
        <f>IF('Données projet'!$A$140&gt;35,CT49+CS50-DB49,IF(A50&lt;'Données projet'!$A$140,$CQ$205^A50,IF(A50='Données projet'!$A$140,'Données projet'!$B$140,CT49+CS50-DB49)))</f>
        <v>273.59999999999991</v>
      </c>
      <c r="CU50" s="17">
        <f>CT50*VLOOKUP('Données projet'!$B$13,Paramètres!$A$1:$I$89,3,0)*VLOOKUP('Données projet'!$B$13,Paramètres!$A$1:$I$89,5,0)</f>
        <v>217.67615999999992</v>
      </c>
      <c r="CV50" s="13">
        <f t="shared" si="41"/>
        <v>53.609498850196708</v>
      </c>
      <c r="CW50" s="20">
        <f t="shared" si="13"/>
        <v>472.48918916409235</v>
      </c>
      <c r="CX50" s="59">
        <f t="shared" si="14"/>
        <v>765.82252249742567</v>
      </c>
      <c r="CY50" s="59">
        <f ca="1">AVERAGE(OFFSET($CX$3,0,0,'Données projet'!$E$13+1,1))-AVERAGE(OFFSET($H$3,0,0,'Données projet'!$E$13+1,1))</f>
        <v>405.40026823646758</v>
      </c>
      <c r="CZ50" s="59">
        <f t="shared" si="42"/>
        <v>393.0787141050053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43.317790820334722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43.317790820334722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10.375</v>
      </c>
      <c r="DO50" s="12">
        <f>IF('Données projet'!$A$166&gt;35,DO49+DN50-DW49,IF(A50&lt;'Données projet'!$A$166,$DL$205^A50,IF(A50='Données projet'!$A$166,'Données projet'!$B$166,DO49+DN50-DW49)))</f>
        <v>218.12499999999991</v>
      </c>
      <c r="DP50" s="17">
        <f>DO50*VLOOKUP('Données projet'!$B$14,Paramètres!$A$1:$I$89,3,0)*VLOOKUP('Données projet'!$B$14,Paramètres!$A$1:$I$89,5,0)</f>
        <v>170.13749999999993</v>
      </c>
      <c r="DQ50" s="13">
        <f t="shared" si="43"/>
        <v>43.120817562072375</v>
      </c>
      <c r="DR50" s="20">
        <f t="shared" si="16"/>
        <v>371.42490308727588</v>
      </c>
      <c r="DS50" s="59">
        <f t="shared" si="17"/>
        <v>664.75823642060914</v>
      </c>
      <c r="DT50" s="59">
        <f ca="1">AVERAGE(OFFSET($DS$3,0,0,'Données projet'!$E$14+1,1))-AVERAGE(OFFSET($H$3,0,0,'Données projet'!$E$14+1,1))</f>
        <v>288.82868507674738</v>
      </c>
      <c r="DU50" s="59">
        <f t="shared" si="44"/>
        <v>283.48738729114024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35.696388230028241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35.696388230028241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7.2</v>
      </c>
      <c r="EJ50" s="12">
        <f>IF('Données projet'!$A$192&gt;35,EJ49+EI50-ER49,IF(A50&lt;'Données projet'!$A$192,$EG$205^A50,IF(A50='Données projet'!$A$192,'Données projet'!$B$192,EJ49+EI50-ER49)))</f>
        <v>197.39999999999992</v>
      </c>
      <c r="EK50" s="17">
        <f>EJ50*VLOOKUP('Données projet'!$B$15,Paramètres!$A$1:$I$89,3,0)*VLOOKUP('Données projet'!$B$15,Paramètres!$A$1:$I$89,5,0)</f>
        <v>160.13087999999996</v>
      </c>
      <c r="EL50" s="13">
        <f t="shared" si="45"/>
        <v>40.872034351060186</v>
      </c>
      <c r="EM50" s="20">
        <f t="shared" si="19"/>
        <v>350.08007582809643</v>
      </c>
      <c r="EN50" s="59">
        <f t="shared" si="20"/>
        <v>643.41340916142974</v>
      </c>
      <c r="EO50" s="59">
        <f ca="1">AVERAGE(OFFSET($EN$3,0,0,'Données projet'!$E$15+1,1))-AVERAGE(OFFSET($H$3,0,0,'Données projet'!$E$15+1,1))</f>
        <v>304.26232113495314</v>
      </c>
      <c r="EP50" s="59">
        <f t="shared" si="46"/>
        <v>297.47246687305056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32.128295082129554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32.128295082129554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6">
        <f t="shared" si="1"/>
        <v>256.66666666666669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252.89</v>
      </c>
      <c r="L51" s="12">
        <f>VLOOKUP(A51,'Données projet'!$A$35:$I$55,9,0)</f>
        <v>13.059999999999999</v>
      </c>
      <c r="M51" s="12">
        <f t="array" ref="M51">INDEX(L:L,MIN(IF(ISNUMBER(L51:L247),ROW(L51:L247),"")))</f>
        <v>13.059999999999999</v>
      </c>
      <c r="N51" s="13">
        <f>IF('Données projet'!$A$36&gt;35,N50+M51-V50,IF(A51&lt;'Données projet'!$A$36,$K$205^A51,IF(A51='Données projet'!$A$36,'Données projet'!$B$36,N50+M51-V50)))</f>
        <v>252.89000000000007</v>
      </c>
      <c r="O51" s="13">
        <f>N51*VLOOKUP('Données projet'!$B$9,Paramètres!$A$1:$I$89,3,0)*VLOOKUP('Données projet'!$B$9,Paramètres!$A$1:$I$89,5,0)</f>
        <v>228.81487200000004</v>
      </c>
      <c r="P51" s="13">
        <f t="shared" si="33"/>
        <v>56.026352154237983</v>
      </c>
      <c r="Q51" s="20">
        <f t="shared" si="53"/>
        <v>496.09846540196457</v>
      </c>
      <c r="R51" s="59">
        <f t="shared" si="0"/>
        <v>789.43179873529789</v>
      </c>
      <c r="S51" s="59">
        <f ca="1">AVERAGE(OFFSET($R$3,0,0,'Données projet'!$E$9+1,1))-AVERAGE(OFFSET($H$3,0,0,'Données projet'!$E$9+1,1))</f>
        <v>530.15029472203241</v>
      </c>
      <c r="T51" s="59">
        <f t="shared" si="34"/>
        <v>279.93992816625956</v>
      </c>
      <c r="U51" s="15">
        <f>IF(ISNA(VLOOKUP(A51,'Données projet'!$A$35:$I$55,3,0)),0,VLOOKUP(A51,'Données projet'!$A$35:$I$55,3,0))</f>
        <v>3</v>
      </c>
      <c r="V51" s="15">
        <f>IF(ISNA(VLOOKUP(A51,'Données projet'!$A$35:$I$55,4,0)),0,VLOOKUP(A51,'Données projet'!$A$35:$I$55,4,0))</f>
        <v>61.12</v>
      </c>
      <c r="W51" s="16">
        <f>IF(ISNA(VLOOKUP(A51,'Données projet'!$A$35:$I$55,5,0)),0%,VLOOKUP(A51,'Données projet'!$A$35:$I$55,5,0)*VLOOKUP('Données projet'!$B$9,Paramètres!$A$1:$I$89,7,0))</f>
        <v>0.43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67.172519093966031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67.172519093966031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13.598571428571429</v>
      </c>
      <c r="AI51" s="13">
        <f>IF('Données projet'!$A$62&gt;35,AI50+AH51-AQ50,IF(A51&lt;'Données projet'!$A$62,$AF$205^A51,IF(A51='Données projet'!$A$62,'Données projet'!$B$62,AI50+AH51-AQ50)))</f>
        <v>220.82428571428565</v>
      </c>
      <c r="AJ51" s="13">
        <f>AI51*VLOOKUP('Données projet'!$B$10,Paramètres!$A$1:$I$89,3,0)*VLOOKUP('Données projet'!$B$10,Paramètres!$A$1:$I$89,5,0)</f>
        <v>186.02237828571427</v>
      </c>
      <c r="AK51" s="13">
        <f t="shared" si="35"/>
        <v>46.659477261313029</v>
      </c>
      <c r="AL51" s="20">
        <f t="shared" si="4"/>
        <v>405.25423174440584</v>
      </c>
      <c r="AM51" s="59">
        <f t="shared" si="5"/>
        <v>698.5875650777391</v>
      </c>
      <c r="AN51" s="59">
        <f ca="1">AVERAGE(OFFSET($AM$3,0,0,'Données projet'!$E$10+1,1))-AVERAGE(OFFSET($H$3,0,0,'Données projet'!$E$10+1,1))</f>
        <v>427.33925047942938</v>
      </c>
      <c r="AO51" s="59">
        <f t="shared" si="36"/>
        <v>258.68277813905507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50.710421012455626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50.710421012455626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>
        <f>VLOOKUP(A51,'Données projet'!$A$87:$I$107,2,0)</f>
        <v>252.89</v>
      </c>
      <c r="BB51" s="12">
        <f>VLOOKUP(A51,'Données projet'!$A$87:$I$107,9,0)</f>
        <v>13.059999999999999</v>
      </c>
      <c r="BC51" s="12">
        <f t="array" ref="BC51">INDEX(BB:BB,MIN(IF(ISNUMBER(BB51:BB247),ROW(BB51:BB247),"")))</f>
        <v>13.059999999999999</v>
      </c>
      <c r="BD51" s="12">
        <f>IF('Données projet'!$A$88&gt;35,BD50+BC51-BL50,IF(A51&lt;'Données projet'!$A$88,$BA$205^A51,IF(A51='Données projet'!$A$88,'Données projet'!$B$88,BD50+BC51-BL50)))</f>
        <v>252.89000000000007</v>
      </c>
      <c r="BE51" s="13">
        <f>BD51*VLOOKUP('Données projet'!$B$11,Paramètres!$A$1:$I$89,3,0)*VLOOKUP('Données projet'!$B$11,Paramètres!$A$1:$I$89,5,0)</f>
        <v>256.4304600000001</v>
      </c>
      <c r="BF51" s="13">
        <f t="shared" si="37"/>
        <v>61.960885182060892</v>
      </c>
      <c r="BG51" s="20">
        <f t="shared" si="7"/>
        <v>554.5315928587562</v>
      </c>
      <c r="BH51" s="59">
        <f t="shared" si="8"/>
        <v>847.86492619208957</v>
      </c>
      <c r="BI51" s="59">
        <f ca="1">AVERAGE(OFFSET($BH$3,0,0,'Données projet'!$E$11+1,1))-AVERAGE(OFFSET($H$3,0,0,'Données projet'!$E$11+1,1))</f>
        <v>588.81597636287211</v>
      </c>
      <c r="BJ51" s="59">
        <f t="shared" si="38"/>
        <v>308.54448803271003</v>
      </c>
      <c r="BK51" s="15">
        <f>IF(ISNA(VLOOKUP(A51,'Données projet'!$A$87:$I$107,3,0)),0,VLOOKUP(A51,'Données projet'!$A$87:$I$107,3,0))</f>
        <v>3</v>
      </c>
      <c r="BL51" s="15">
        <f>IF(ISNA(VLOOKUP(A51,'Données projet'!$A$87:$I$107,4,0)),0,VLOOKUP(A51,'Données projet'!$A$87:$I$107,4,0))</f>
        <v>61.12</v>
      </c>
      <c r="BM51" s="16">
        <f>IF(ISNA(VLOOKUP(A51,'Données projet'!$A$87:$I$107,5,0)),0%,VLOOKUP(A51,'Données projet'!$A$87:$I$107,5,0)*VLOOKUP('Données projet'!$B$11,Paramètres!$A$1:$I$89,7,0))</f>
        <v>0.43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75.279547260479177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75.279547260479177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8.6</v>
      </c>
      <c r="BY51" s="12">
        <f>IF('Données projet'!$A$114&gt;35,BY50+BX51-CG50,IF(A51&lt;'Données projet'!$A$114,$BV$205^A51,IF(A51='Données projet'!$A$114,'Données projet'!$B$114,BY50+BX51-CG50)))</f>
        <v>243.80000000000004</v>
      </c>
      <c r="BZ51" s="13">
        <f>BY51*VLOOKUP('Données projet'!$B$12,Paramètres!$A$1:$I$89,3,0)*VLOOKUP('Données projet'!$B$12,Paramètres!$A$1:$I$89,5,0)</f>
        <v>178.75416000000001</v>
      </c>
      <c r="CA51" s="13">
        <f t="shared" si="39"/>
        <v>45.044897778507469</v>
      </c>
      <c r="CB51" s="20">
        <f t="shared" si="10"/>
        <v>389.78335896423386</v>
      </c>
      <c r="CC51" s="59">
        <f t="shared" si="11"/>
        <v>683.11669229756717</v>
      </c>
      <c r="CD51" s="59">
        <f ca="1">AVERAGE(OFFSET($CC$3,0,0,'Données projet'!$E$12+1,1))-AVERAGE(OFFSET($H$3,0,0,'Données projet'!$E$12+1,1))</f>
        <v>328.55201074501201</v>
      </c>
      <c r="CE51" s="59">
        <f t="shared" si="40"/>
        <v>321.81422611044985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27.722984333563737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27.722984333563737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9.8000000000000007</v>
      </c>
      <c r="CT51" s="12">
        <f>IF('Données projet'!$A$140&gt;35,CT50+CS51-DB50,IF(A51&lt;'Données projet'!$A$140,$CQ$205^A51,IF(A51='Données projet'!$A$140,'Données projet'!$B$140,CT50+CS51-DB50)))</f>
        <v>283.39999999999992</v>
      </c>
      <c r="CU51" s="17">
        <f>CT51*VLOOKUP('Données projet'!$B$13,Paramètres!$A$1:$I$89,3,0)*VLOOKUP('Données projet'!$B$13,Paramètres!$A$1:$I$89,5,0)</f>
        <v>225.47303999999994</v>
      </c>
      <c r="CV51" s="13">
        <f t="shared" si="41"/>
        <v>55.302717367103824</v>
      </c>
      <c r="CW51" s="20">
        <f t="shared" si="13"/>
        <v>489.0177774143724</v>
      </c>
      <c r="CX51" s="59">
        <f t="shared" si="14"/>
        <v>782.35111074770566</v>
      </c>
      <c r="CY51" s="59">
        <f ca="1">AVERAGE(OFFSET($CX$3,0,0,'Données projet'!$E$13+1,1))-AVERAGE(OFFSET($H$3,0,0,'Données projet'!$E$13+1,1))</f>
        <v>405.40026823646758</v>
      </c>
      <c r="CZ51" s="59">
        <f t="shared" si="42"/>
        <v>393.0787141050053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42.468355363591478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42.468355363591478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10.375</v>
      </c>
      <c r="DO51" s="12">
        <f>IF('Données projet'!$A$166&gt;35,DO50+DN51-DW50,IF(A51&lt;'Données projet'!$A$166,$DL$205^A51,IF(A51='Données projet'!$A$166,'Données projet'!$B$166,DO50+DN51-DW50)))</f>
        <v>228.49999999999991</v>
      </c>
      <c r="DP51" s="17">
        <f>DO51*VLOOKUP('Données projet'!$B$14,Paramètres!$A$1:$I$89,3,0)*VLOOKUP('Données projet'!$B$14,Paramètres!$A$1:$I$89,5,0)</f>
        <v>178.22999999999993</v>
      </c>
      <c r="DQ51" s="13">
        <f t="shared" si="43"/>
        <v>44.928167580487852</v>
      </c>
      <c r="DR51" s="20">
        <f t="shared" si="16"/>
        <v>388.66714186934951</v>
      </c>
      <c r="DS51" s="59">
        <f t="shared" si="17"/>
        <v>682.00047520268276</v>
      </c>
      <c r="DT51" s="59">
        <f ca="1">AVERAGE(OFFSET($DS$3,0,0,'Données projet'!$E$14+1,1))-AVERAGE(OFFSET($H$3,0,0,'Données projet'!$E$14+1,1))</f>
        <v>288.82868507674738</v>
      </c>
      <c r="DU51" s="59">
        <f t="shared" si="44"/>
        <v>283.48738729114024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34.996403829484336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34.996403829484336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7.2</v>
      </c>
      <c r="EJ51" s="12">
        <f>IF('Données projet'!$A$192&gt;35,EJ50+EI51-ER50,IF(A51&lt;'Données projet'!$A$192,$EG$205^A51,IF(A51='Données projet'!$A$192,'Données projet'!$B$192,EJ50+EI51-ER50)))</f>
        <v>204.59999999999991</v>
      </c>
      <c r="EK51" s="17">
        <f>EJ51*VLOOKUP('Données projet'!$B$15,Paramètres!$A$1:$I$89,3,0)*VLOOKUP('Données projet'!$B$15,Paramètres!$A$1:$I$89,5,0)</f>
        <v>165.97151999999994</v>
      </c>
      <c r="EL51" s="13">
        <f t="shared" si="45"/>
        <v>42.186522619819392</v>
      </c>
      <c r="EM51" s="20">
        <f t="shared" si="19"/>
        <v>362.54192422951866</v>
      </c>
      <c r="EN51" s="59">
        <f t="shared" si="20"/>
        <v>655.87525756285197</v>
      </c>
      <c r="EO51" s="59">
        <f ca="1">AVERAGE(OFFSET($EN$3,0,0,'Données projet'!$E$15+1,1))-AVERAGE(OFFSET($H$3,0,0,'Données projet'!$E$15+1,1))</f>
        <v>304.26232113495314</v>
      </c>
      <c r="EP51" s="59">
        <f t="shared" si="46"/>
        <v>297.47246687305056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31.498278811894018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31.498278811894018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6">
        <f t="shared" si="1"/>
        <v>256.66666666666669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12.271428571428576</v>
      </c>
      <c r="N52" s="13">
        <f>IF('Données projet'!$A$36&gt;35,N51+M52-V51,IF(A52&lt;'Données projet'!$A$36,$K$205^A52,IF(A52='Données projet'!$A$36,'Données projet'!$B$36,N51+M52-V51)))</f>
        <v>204.04142857142864</v>
      </c>
      <c r="O52" s="13">
        <f>N52*VLOOKUP('Données projet'!$B$9,Paramètres!$A$1:$I$89,3,0)*VLOOKUP('Données projet'!$B$9,Paramètres!$A$1:$I$89,5,0)</f>
        <v>184.61668457142864</v>
      </c>
      <c r="P52" s="13">
        <f t="shared" si="33"/>
        <v>46.347794643176734</v>
      </c>
      <c r="Q52" s="20">
        <f t="shared" si="53"/>
        <v>402.26313463210437</v>
      </c>
      <c r="R52" s="59">
        <f t="shared" si="0"/>
        <v>695.59646796543768</v>
      </c>
      <c r="S52" s="59">
        <f ca="1">AVERAGE(OFFSET($R$3,0,0,'Données projet'!$E$9+1,1))-AVERAGE(OFFSET($H$3,0,0,'Données projet'!$E$9+1,1))</f>
        <v>530.15029472203241</v>
      </c>
      <c r="T52" s="59">
        <f t="shared" si="34"/>
        <v>279.93992816625956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65.855306965724438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65.855306965724438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13.598571428571429</v>
      </c>
      <c r="AI52" s="13">
        <f>IF('Données projet'!$A$62&gt;35,AI51+AH52-AQ51,IF(A52&lt;'Données projet'!$A$62,$AF$205^A52,IF(A52='Données projet'!$A$62,'Données projet'!$B$62,AI51+AH52-AQ51)))</f>
        <v>234.42285714285708</v>
      </c>
      <c r="AJ52" s="13">
        <f>AI52*VLOOKUP('Données projet'!$B$10,Paramètres!$A$1:$I$89,3,0)*VLOOKUP('Données projet'!$B$10,Paramètres!$A$1:$I$89,5,0)</f>
        <v>197.47781485714282</v>
      </c>
      <c r="AK52" s="13">
        <f t="shared" si="35"/>
        <v>49.189459016144667</v>
      </c>
      <c r="AL52" s="20">
        <f t="shared" si="4"/>
        <v>429.61216866264232</v>
      </c>
      <c r="AM52" s="59">
        <f t="shared" si="5"/>
        <v>722.94550199597563</v>
      </c>
      <c r="AN52" s="59">
        <f ca="1">AVERAGE(OFFSET($AM$3,0,0,'Données projet'!$E$10+1,1))-AVERAGE(OFFSET($H$3,0,0,'Données projet'!$E$10+1,1))</f>
        <v>427.33925047942938</v>
      </c>
      <c r="AO52" s="59">
        <f t="shared" si="36"/>
        <v>258.68277813905507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49.716020586704076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49.716020586704076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12.271428571428576</v>
      </c>
      <c r="BD52" s="12">
        <f>IF('Données projet'!$A$88&gt;35,BD51+BC52-BL51,IF(A52&lt;'Données projet'!$A$88,$BA$205^A52,IF(A52='Données projet'!$A$88,'Données projet'!$B$88,BD51+BC52-BL51)))</f>
        <v>204.04142857142864</v>
      </c>
      <c r="BE52" s="13">
        <f>BD52*VLOOKUP('Données projet'!$B$11,Paramètres!$A$1:$I$89,3,0)*VLOOKUP('Données projet'!$B$11,Paramètres!$A$1:$I$89,5,0)</f>
        <v>206.89800857142865</v>
      </c>
      <c r="BF52" s="13">
        <f t="shared" si="37"/>
        <v>51.257136542136692</v>
      </c>
      <c r="BG52" s="20">
        <f t="shared" si="7"/>
        <v>449.62021107279298</v>
      </c>
      <c r="BH52" s="59">
        <f t="shared" si="8"/>
        <v>742.9535444061263</v>
      </c>
      <c r="BI52" s="59">
        <f ca="1">AVERAGE(OFFSET($BH$3,0,0,'Données projet'!$E$11+1,1))-AVERAGE(OFFSET($H$3,0,0,'Données projet'!$E$11+1,1))</f>
        <v>588.81597636287211</v>
      </c>
      <c r="BJ52" s="59">
        <f t="shared" si="38"/>
        <v>308.54448803271003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73.803361254691183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73.803361254691183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8.6</v>
      </c>
      <c r="BY52" s="12">
        <f>IF('Données projet'!$A$114&gt;35,BY51+BX52-CG51,IF(A52&lt;'Données projet'!$A$114,$BV$205^A52,IF(A52='Données projet'!$A$114,'Données projet'!$B$114,BY51+BX52-CG51)))</f>
        <v>252.40000000000003</v>
      </c>
      <c r="BZ52" s="13">
        <f>BY52*VLOOKUP('Données projet'!$B$12,Paramètres!$A$1:$I$89,3,0)*VLOOKUP('Données projet'!$B$12,Paramètres!$A$1:$I$89,5,0)</f>
        <v>185.05968000000004</v>
      </c>
      <c r="CA52" s="13">
        <f t="shared" si="39"/>
        <v>46.44604914943055</v>
      </c>
      <c r="CB52" s="20">
        <f t="shared" si="10"/>
        <v>403.20581160192484</v>
      </c>
      <c r="CC52" s="59">
        <f t="shared" si="11"/>
        <v>696.53914493525815</v>
      </c>
      <c r="CD52" s="59">
        <f ca="1">AVERAGE(OFFSET($CC$3,0,0,'Données projet'!$E$12+1,1))-AVERAGE(OFFSET($H$3,0,0,'Données projet'!$E$12+1,1))</f>
        <v>328.55201074501201</v>
      </c>
      <c r="CE52" s="59">
        <f t="shared" si="40"/>
        <v>321.81422611044985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27.179353520133336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27.179353520133336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9.8000000000000007</v>
      </c>
      <c r="CT52" s="12">
        <f>IF('Données projet'!$A$140&gt;35,CT51+CS52-DB51,IF(A52&lt;'Données projet'!$A$140,$CQ$205^A52,IF(A52='Données projet'!$A$140,'Données projet'!$B$140,CT51+CS52-DB51)))</f>
        <v>293.19999999999993</v>
      </c>
      <c r="CU52" s="17">
        <f>CT52*VLOOKUP('Données projet'!$B$13,Paramètres!$A$1:$I$89,3,0)*VLOOKUP('Données projet'!$B$13,Paramètres!$A$1:$I$89,5,0)</f>
        <v>233.26991999999993</v>
      </c>
      <c r="CV52" s="13">
        <f t="shared" si="41"/>
        <v>56.989132736134763</v>
      </c>
      <c r="CW52" s="20">
        <f t="shared" si="13"/>
        <v>505.53451684876785</v>
      </c>
      <c r="CX52" s="59">
        <f t="shared" si="14"/>
        <v>798.86785018210117</v>
      </c>
      <c r="CY52" s="59">
        <f ca="1">AVERAGE(OFFSET($CX$3,0,0,'Données projet'!$E$13+1,1))-AVERAGE(OFFSET($H$3,0,0,'Données projet'!$E$13+1,1))</f>
        <v>405.40026823646758</v>
      </c>
      <c r="CZ52" s="59">
        <f t="shared" si="42"/>
        <v>393.0787141050053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41.635576818050495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41.635576818050495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10.375</v>
      </c>
      <c r="DO52" s="12">
        <f>IF('Données projet'!$A$166&gt;35,DO51+DN52-DW51,IF(A52&lt;'Données projet'!$A$166,$DL$205^A52,IF(A52='Données projet'!$A$166,'Données projet'!$B$166,DO51+DN52-DW51)))</f>
        <v>238.87499999999991</v>
      </c>
      <c r="DP52" s="17">
        <f>DO52*VLOOKUP('Données projet'!$B$14,Paramètres!$A$1:$I$89,3,0)*VLOOKUP('Données projet'!$B$14,Paramètres!$A$1:$I$89,5,0)</f>
        <v>186.32249999999993</v>
      </c>
      <c r="DQ52" s="13">
        <f t="shared" si="43"/>
        <v>46.725987276254116</v>
      </c>
      <c r="DR52" s="20">
        <f t="shared" si="16"/>
        <v>405.8927820061424</v>
      </c>
      <c r="DS52" s="59">
        <f t="shared" si="17"/>
        <v>699.22611533947565</v>
      </c>
      <c r="DT52" s="59">
        <f ca="1">AVERAGE(OFFSET($DS$3,0,0,'Données projet'!$E$14+1,1))-AVERAGE(OFFSET($H$3,0,0,'Données projet'!$E$14+1,1))</f>
        <v>288.82868507674738</v>
      </c>
      <c r="DU52" s="59">
        <f t="shared" si="44"/>
        <v>283.48738729114024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34.310145696086771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34.310145696086771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7.2</v>
      </c>
      <c r="EJ52" s="12">
        <f>IF('Données projet'!$A$192&gt;35,EJ51+EI52-ER51,IF(A52&lt;'Données projet'!$A$192,$EG$205^A52,IF(A52='Données projet'!$A$192,'Données projet'!$B$192,EJ51+EI52-ER51)))</f>
        <v>211.7999999999999</v>
      </c>
      <c r="EK52" s="17">
        <f>EJ52*VLOOKUP('Données projet'!$B$15,Paramètres!$A$1:$I$89,3,0)*VLOOKUP('Données projet'!$B$15,Paramètres!$A$1:$I$89,5,0)</f>
        <v>171.81215999999992</v>
      </c>
      <c r="EL52" s="13">
        <f t="shared" si="45"/>
        <v>43.49563633881931</v>
      </c>
      <c r="EM52" s="20">
        <f t="shared" si="19"/>
        <v>374.99441195677679</v>
      </c>
      <c r="EN52" s="59">
        <f t="shared" si="20"/>
        <v>668.3277452901101</v>
      </c>
      <c r="EO52" s="59">
        <f ca="1">AVERAGE(OFFSET($EN$3,0,0,'Données projet'!$E$15+1,1))-AVERAGE(OFFSET($H$3,0,0,'Données projet'!$E$15+1,1))</f>
        <v>304.26232113495314</v>
      </c>
      <c r="EP52" s="59">
        <f t="shared" si="46"/>
        <v>297.47246687305056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30.880616776445819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30.880616776445819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6">
        <f t="shared" si="1"/>
        <v>256.66666666666669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12.271428571428576</v>
      </c>
      <c r="N53" s="13">
        <f>IF('Données projet'!$A$36&gt;35,N52+M53-V52,IF(A53&lt;'Données projet'!$A$36,$K$205^A53,IF(A53='Données projet'!$A$36,'Données projet'!$B$36,N52+M53-V52)))</f>
        <v>216.31285714285721</v>
      </c>
      <c r="O53" s="13">
        <f>N53*VLOOKUP('Données projet'!$B$9,Paramètres!$A$1:$I$89,3,0)*VLOOKUP('Données projet'!$B$9,Paramètres!$A$1:$I$89,5,0)</f>
        <v>195.71987314285718</v>
      </c>
      <c r="P53" s="13">
        <f t="shared" si="33"/>
        <v>48.802344365335458</v>
      </c>
      <c r="Q53" s="20">
        <f t="shared" si="53"/>
        <v>425.87619549343549</v>
      </c>
      <c r="R53" s="59">
        <f t="shared" si="0"/>
        <v>719.20952882676875</v>
      </c>
      <c r="S53" s="59">
        <f ca="1">AVERAGE(OFFSET($R$3,0,0,'Données projet'!$E$9+1,1))-AVERAGE(OFFSET($H$3,0,0,'Données projet'!$E$9+1,1))</f>
        <v>530.15029472203241</v>
      </c>
      <c r="T53" s="59">
        <f t="shared" si="34"/>
        <v>279.93992816625956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64.563924563897586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64.563924563897586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13.598571428571429</v>
      </c>
      <c r="AI53" s="13">
        <f>IF('Données projet'!$A$62&gt;35,AI52+AH53-AQ52,IF(A53&lt;'Données projet'!$A$62,$AF$205^A53,IF(A53='Données projet'!$A$62,'Données projet'!$B$62,AI52+AH53-AQ52)))</f>
        <v>248.02142857142852</v>
      </c>
      <c r="AJ53" s="13">
        <f>AI53*VLOOKUP('Données projet'!$B$10,Paramètres!$A$1:$I$89,3,0)*VLOOKUP('Données projet'!$B$10,Paramètres!$A$1:$I$89,5,0)</f>
        <v>208.9332514285714</v>
      </c>
      <c r="AK53" s="13">
        <f t="shared" si="35"/>
        <v>51.702405248349578</v>
      </c>
      <c r="AL53" s="20">
        <f t="shared" si="4"/>
        <v>453.94043537897068</v>
      </c>
      <c r="AM53" s="59">
        <f t="shared" si="5"/>
        <v>747.27376871230399</v>
      </c>
      <c r="AN53" s="59">
        <f ca="1">AVERAGE(OFFSET($AM$3,0,0,'Données projet'!$E$10+1,1))-AVERAGE(OFFSET($H$3,0,0,'Données projet'!$E$10+1,1))</f>
        <v>427.33925047942938</v>
      </c>
      <c r="AO53" s="59">
        <f t="shared" si="36"/>
        <v>258.68277813905507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48.741119746777144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48.741119746777144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12.271428571428576</v>
      </c>
      <c r="BD53" s="12">
        <f>IF('Données projet'!$A$88&gt;35,BD52+BC53-BL52,IF(A53&lt;'Données projet'!$A$88,$BA$205^A53,IF(A53='Données projet'!$A$88,'Données projet'!$B$88,BD52+BC53-BL52)))</f>
        <v>216.31285714285721</v>
      </c>
      <c r="BE53" s="13">
        <f>BD53*VLOOKUP('Données projet'!$B$11,Paramètres!$A$1:$I$89,3,0)*VLOOKUP('Données projet'!$B$11,Paramètres!$A$1:$I$89,5,0)</f>
        <v>219.34123714285724</v>
      </c>
      <c r="BF53" s="13">
        <f t="shared" si="37"/>
        <v>53.971681888398933</v>
      </c>
      <c r="BG53" s="20">
        <f t="shared" si="7"/>
        <v>476.02000064610456</v>
      </c>
      <c r="BH53" s="59">
        <f t="shared" si="8"/>
        <v>769.35333397943782</v>
      </c>
      <c r="BI53" s="59">
        <f ca="1">AVERAGE(OFFSET($BH$3,0,0,'Données projet'!$E$11+1,1))-AVERAGE(OFFSET($H$3,0,0,'Données projet'!$E$11+1,1))</f>
        <v>588.81597636287211</v>
      </c>
      <c r="BJ53" s="59">
        <f t="shared" si="38"/>
        <v>308.54448803271003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72.356122356092129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72.356122356092129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261</v>
      </c>
      <c r="BW53" s="12">
        <f>VLOOKUP(A53,'Données projet'!$A$113:$I$133,9,0)</f>
        <v>8.6</v>
      </c>
      <c r="BX53" s="12">
        <f t="array" ref="BX53">INDEX(BW:BW,MIN(IF(ISNUMBER(BW53:BW249),ROW(BW53:BW249),"")))</f>
        <v>8.6</v>
      </c>
      <c r="BY53" s="12">
        <f>IF('Données projet'!$A$114&gt;35,BY52+BX53-CG52,IF(A53&lt;'Données projet'!$A$114,$BV$205^A53,IF(A53='Données projet'!$A$114,'Données projet'!$B$114,BY52+BX53-CG52)))</f>
        <v>261.00000000000006</v>
      </c>
      <c r="BZ53" s="13">
        <f>BY53*VLOOKUP('Données projet'!$B$12,Paramètres!$A$1:$I$89,3,0)*VLOOKUP('Données projet'!$B$12,Paramètres!$A$1:$I$89,5,0)</f>
        <v>191.36520000000004</v>
      </c>
      <c r="CA53" s="13">
        <f t="shared" si="39"/>
        <v>47.841653305605021</v>
      </c>
      <c r="CB53" s="20">
        <f t="shared" si="10"/>
        <v>416.61860284059549</v>
      </c>
      <c r="CC53" s="59">
        <f t="shared" si="11"/>
        <v>709.95193617392874</v>
      </c>
      <c r="CD53" s="59">
        <f ca="1">AVERAGE(OFFSET($CC$3,0,0,'Données projet'!$E$12+1,1))-AVERAGE(OFFSET($H$3,0,0,'Données projet'!$E$12+1,1))</f>
        <v>328.55201074501201</v>
      </c>
      <c r="CE53" s="59">
        <f t="shared" si="40"/>
        <v>321.81422611044985</v>
      </c>
      <c r="CF53" s="15">
        <f>IF(ISNA(VLOOKUP(A53,'Données projet'!$A$113:$I$133,3,0)),0,VLOOKUP(A53,'Données projet'!$A$113:$I$133,3,0))</f>
        <v>8</v>
      </c>
      <c r="CG53" s="15">
        <f>IF(ISNA(VLOOKUP(A53,'Données projet'!$A$113:$I$133,4,0)),0,VLOOKUP(A53,'Données projet'!$A$113:$I$133,4,0))</f>
        <v>19</v>
      </c>
      <c r="CH53" s="16">
        <f>IF(ISNA(VLOOKUP(A53,'Données projet'!$A$113:$I$133,5,0)),0%,VLOOKUP(A53,'Données projet'!$A$113:$I$133,5,0)*VLOOKUP('Données projet'!$B$12,Paramètres!$A$1:$I$89,7,0))</f>
        <v>0.43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33.268420283547229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33.268420283547229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303</v>
      </c>
      <c r="CR53" s="12">
        <f>VLOOKUP(A53,'Données projet'!$A$139:$I$159,9,0)</f>
        <v>9.8000000000000007</v>
      </c>
      <c r="CS53" s="12">
        <f t="array" ref="CS53">INDEX(CR:CR,MIN(IF(ISNUMBER(CR53:CR249),ROW(CR53:CR249),"")))</f>
        <v>9.8000000000000007</v>
      </c>
      <c r="CT53" s="12">
        <f>IF('Données projet'!$A$140&gt;35,CT52+CS53-DB52,IF(A53&lt;'Données projet'!$A$140,$CQ$205^A53,IF(A53='Données projet'!$A$140,'Données projet'!$B$140,CT52+CS53-DB52)))</f>
        <v>302.99999999999994</v>
      </c>
      <c r="CU53" s="17">
        <f>CT53*VLOOKUP('Données projet'!$B$13,Paramètres!$A$1:$I$89,3,0)*VLOOKUP('Données projet'!$B$13,Paramètres!$A$1:$I$89,5,0)</f>
        <v>241.06679999999997</v>
      </c>
      <c r="CV53" s="13">
        <f t="shared" si="41"/>
        <v>58.668998418543559</v>
      </c>
      <c r="CW53" s="20">
        <f t="shared" si="13"/>
        <v>522.03984891229663</v>
      </c>
      <c r="CX53" s="59">
        <f t="shared" si="14"/>
        <v>815.37318224563001</v>
      </c>
      <c r="CY53" s="59">
        <f ca="1">AVERAGE(OFFSET($CX$3,0,0,'Données projet'!$E$13+1,1))-AVERAGE(OFFSET($H$3,0,0,'Données projet'!$E$13+1,1))</f>
        <v>405.40026823646758</v>
      </c>
      <c r="CZ53" s="59">
        <f t="shared" si="42"/>
        <v>393.0787141050053</v>
      </c>
      <c r="DA53" s="15">
        <f>IF(ISNA(VLOOKUP(A53,'Données projet'!$A$139:$I$159,3,0)),0,VLOOKUP(A53,'Données projet'!$A$139:$I$159,3,0))</f>
        <v>9</v>
      </c>
      <c r="DB53" s="15">
        <f>IF(ISNA(VLOOKUP(A53,'Données projet'!$A$139:$I$159,4,0)),0,VLOOKUP(A53,'Données projet'!$A$139:$I$159,4,0))</f>
        <v>21</v>
      </c>
      <c r="DC53" s="16">
        <f>IF(ISNA(VLOOKUP(A53,'Données projet'!$A$139:$I$159,5,0)),0%,VLOOKUP(A53,'Données projet'!$A$139:$I$159,5,0)*VLOOKUP('Données projet'!$B$13,Paramètres!$A$1:$I$89,7,0))</f>
        <v>0.53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50.608099715777719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50.608099715777719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10.375</v>
      </c>
      <c r="DO53" s="12">
        <f>IF('Données projet'!$A$166&gt;35,DO52+DN53-DW52,IF(A53&lt;'Données projet'!$A$166,$DL$205^A53,IF(A53='Données projet'!$A$166,'Données projet'!$B$166,DO52+DN53-DW52)))</f>
        <v>249.24999999999991</v>
      </c>
      <c r="DP53" s="17">
        <f>DO53*VLOOKUP('Données projet'!$B$14,Paramètres!$A$1:$I$89,3,0)*VLOOKUP('Données projet'!$B$14,Paramètres!$A$1:$I$89,5,0)</f>
        <v>194.41499999999994</v>
      </c>
      <c r="DQ53" s="13">
        <f t="shared" si="43"/>
        <v>48.514737888684927</v>
      </c>
      <c r="DR53" s="20">
        <f t="shared" si="16"/>
        <v>423.10262682279273</v>
      </c>
      <c r="DS53" s="59">
        <f t="shared" si="17"/>
        <v>716.43596015612604</v>
      </c>
      <c r="DT53" s="59">
        <f ca="1">AVERAGE(OFFSET($DS$3,0,0,'Données projet'!$E$14+1,1))-AVERAGE(OFFSET($H$3,0,0,'Données projet'!$E$14+1,1))</f>
        <v>288.82868507674738</v>
      </c>
      <c r="DU53" s="59">
        <f t="shared" si="44"/>
        <v>283.48738729114024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33.637344666109001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33.637344666109001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219</v>
      </c>
      <c r="EH53" s="12">
        <f>VLOOKUP(A53,'Données projet'!$A$191:$I$211,9,0)</f>
        <v>7.2</v>
      </c>
      <c r="EI53" s="12">
        <f t="array" ref="EI53">INDEX(EH:EH,MIN(IF(ISNUMBER(EH53:EH249),ROW(EH53:EH249),"")))</f>
        <v>7.2</v>
      </c>
      <c r="EJ53" s="12">
        <f>IF('Données projet'!$A$192&gt;35,EJ52+EI53-ER52,IF(A53&lt;'Données projet'!$A$192,$EG$205^A53,IF(A53='Données projet'!$A$192,'Données projet'!$B$192,EJ52+EI53-ER52)))</f>
        <v>218.99999999999989</v>
      </c>
      <c r="EK53" s="17">
        <f>EJ53*VLOOKUP('Données projet'!$B$15,Paramètres!$A$1:$I$89,3,0)*VLOOKUP('Données projet'!$B$15,Paramètres!$A$1:$I$89,5,0)</f>
        <v>177.6527999999999</v>
      </c>
      <c r="EL53" s="13">
        <f t="shared" si="45"/>
        <v>44.799579155749704</v>
      </c>
      <c r="EM53" s="20">
        <f t="shared" si="19"/>
        <v>387.43789369626387</v>
      </c>
      <c r="EN53" s="59">
        <f t="shared" si="20"/>
        <v>680.77122702959718</v>
      </c>
      <c r="EO53" s="59">
        <f ca="1">AVERAGE(OFFSET($EN$3,0,0,'Données projet'!$E$15+1,1))-AVERAGE(OFFSET($H$3,0,0,'Données projet'!$E$15+1,1))</f>
        <v>304.26232113495314</v>
      </c>
      <c r="EP53" s="59">
        <f t="shared" si="46"/>
        <v>297.47246687305056</v>
      </c>
      <c r="EQ53" s="15">
        <f>IF(ISNA(VLOOKUP(A53,'Données projet'!$A$191:$I$211,3,0)),0,VLOOKUP(A53,'Données projet'!$A$191:$I$211,3,0))</f>
        <v>8</v>
      </c>
      <c r="ER53" s="15">
        <f>IF(ISNA(VLOOKUP(A53,'Données projet'!$A$191:$I$211,4,0)),0,VLOOKUP(A53,'Données projet'!$A$191:$I$211,4,0))</f>
        <v>17</v>
      </c>
      <c r="ES53" s="16">
        <f>IF(ISNA(VLOOKUP(A53,'Données projet'!$A$191:$I$211,5,0)),0%,VLOOKUP(A53,'Données projet'!$A$191:$I$211,5,0)*VLOOKUP('Données projet'!$B$15,Paramètres!$A$1:$I$89,7,0))</f>
        <v>0.53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38.354852439389049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38.354852439389049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6">
        <f t="shared" si="1"/>
        <v>256.66666666666669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12.271428571428576</v>
      </c>
      <c r="N54" s="13">
        <f>IF('Données projet'!$A$36&gt;35,N53+M54-V53,IF(A54&lt;'Données projet'!$A$36,$K$205^A54,IF(A54='Données projet'!$A$36,'Données projet'!$B$36,N53+M54-V53)))</f>
        <v>228.58428571428578</v>
      </c>
      <c r="O54" s="13">
        <f>N54*VLOOKUP('Données projet'!$B$9,Paramètres!$A$1:$I$89,3,0)*VLOOKUP('Données projet'!$B$9,Paramètres!$A$1:$I$89,5,0)</f>
        <v>206.82306171428579</v>
      </c>
      <c r="P54" s="13">
        <f t="shared" si="33"/>
        <v>51.240730027878335</v>
      </c>
      <c r="Q54" s="20">
        <f t="shared" si="53"/>
        <v>449.46110395093586</v>
      </c>
      <c r="R54" s="59">
        <f t="shared" si="0"/>
        <v>742.79443728426918</v>
      </c>
      <c r="S54" s="59">
        <f ca="1">AVERAGE(OFFSET($R$3,0,0,'Données projet'!$E$9+1,1))-AVERAGE(OFFSET($H$3,0,0,'Données projet'!$E$9+1,1))</f>
        <v>530.15029472203241</v>
      </c>
      <c r="T54" s="59">
        <f t="shared" si="34"/>
        <v>279.93992816625956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63.297865383305073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63.297865383305073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>
        <f>VLOOKUP(A54,'Données projet'!$A$61:$I$81,2,0)</f>
        <v>261.62</v>
      </c>
      <c r="AG54" s="12">
        <f>VLOOKUP(A54,'Données projet'!$A$61:$I$81,9,0)</f>
        <v>13.598571428571429</v>
      </c>
      <c r="AH54" s="12">
        <f t="array" ref="AH54">INDEX(AG:AG,MIN(IF(ISNUMBER(AG54:AG250),ROW(AG54:AG250),"")))</f>
        <v>13.598571428571429</v>
      </c>
      <c r="AI54" s="13">
        <f>IF('Données projet'!$A$62&gt;35,AI53+AH54-AQ53,IF(A54&lt;'Données projet'!$A$62,$AF$205^A54,IF(A54='Données projet'!$A$62,'Données projet'!$B$62,AI53+AH54-AQ53)))</f>
        <v>261.61999999999995</v>
      </c>
      <c r="AJ54" s="13">
        <f>AI54*VLOOKUP('Données projet'!$B$10,Paramètres!$A$1:$I$89,3,0)*VLOOKUP('Données projet'!$B$10,Paramètres!$A$1:$I$89,5,0)</f>
        <v>220.38868799999997</v>
      </c>
      <c r="AK54" s="13">
        <f t="shared" si="35"/>
        <v>54.199356456019601</v>
      </c>
      <c r="AL54" s="20">
        <f t="shared" si="4"/>
        <v>478.24084409423403</v>
      </c>
      <c r="AM54" s="59">
        <f t="shared" si="5"/>
        <v>771.57417742756729</v>
      </c>
      <c r="AN54" s="59">
        <f ca="1">AVERAGE(OFFSET($AM$3,0,0,'Données projet'!$E$10+1,1))-AVERAGE(OFFSET($H$3,0,0,'Données projet'!$E$10+1,1))</f>
        <v>427.33925047942938</v>
      </c>
      <c r="AO54" s="59">
        <f t="shared" si="36"/>
        <v>258.68277813905507</v>
      </c>
      <c r="AP54" s="15">
        <f>IF(ISNA(VLOOKUP(A54,'Données projet'!$A$61:$I$81,3,0)),0,VLOOKUP(A54,'Données projet'!$A$61:$I$81,3,0))</f>
        <v>4</v>
      </c>
      <c r="AQ54" s="15">
        <f>IF(ISNA(VLOOKUP(A54,'Données projet'!$A$61:$I$81,4,0)),0,VLOOKUP(A54,'Données projet'!$A$61:$I$81,4,0))</f>
        <v>50.63</v>
      </c>
      <c r="AR54" s="16">
        <f>IF(ISNA(VLOOKUP(A54,'Données projet'!$A$61:$I$81,5,0)),0%,VLOOKUP(A54,'Données projet'!$A$61:$I$81,5,0)*VLOOKUP('Données projet'!$B$10,Paramètres!$A$1:$I$89,7,0))</f>
        <v>0.43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68.059448593946314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68.059448593946314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12.271428571428576</v>
      </c>
      <c r="BD54" s="12">
        <f>IF('Données projet'!$A$88&gt;35,BD53+BC54-BL53,IF(A54&lt;'Données projet'!$A$88,$BA$205^A54,IF(A54='Données projet'!$A$88,'Données projet'!$B$88,BD53+BC54-BL53)))</f>
        <v>228.58428571428578</v>
      </c>
      <c r="BE54" s="13">
        <f>BD54*VLOOKUP('Données projet'!$B$11,Paramètres!$A$1:$I$89,3,0)*VLOOKUP('Données projet'!$B$11,Paramètres!$A$1:$I$89,5,0)</f>
        <v>231.78446571428583</v>
      </c>
      <c r="BF54" s="13">
        <f t="shared" si="37"/>
        <v>56.668351013857453</v>
      </c>
      <c r="BG54" s="20">
        <f t="shared" si="7"/>
        <v>502.38865580151611</v>
      </c>
      <c r="BH54" s="59">
        <f t="shared" si="8"/>
        <v>795.72198913484942</v>
      </c>
      <c r="BI54" s="59">
        <f ca="1">AVERAGE(OFFSET($BH$3,0,0,'Données projet'!$E$11+1,1))-AVERAGE(OFFSET($H$3,0,0,'Données projet'!$E$11+1,1))</f>
        <v>588.81597636287211</v>
      </c>
      <c r="BJ54" s="59">
        <f t="shared" si="38"/>
        <v>308.54448803271003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70.937262929566046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70.937262929566046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7.4</v>
      </c>
      <c r="BY54" s="12">
        <f>IF('Données projet'!$A$114&gt;35,BY53+BX54-CG53,IF(A54&lt;'Données projet'!$A$114,$BV$205^A54,IF(A54='Données projet'!$A$114,'Données projet'!$B$114,BY53+BX54-CG53)))</f>
        <v>249.40000000000003</v>
      </c>
      <c r="BZ54" s="13">
        <f>BY54*VLOOKUP('Données projet'!$B$12,Paramètres!$A$1:$I$89,3,0)*VLOOKUP('Données projet'!$B$12,Paramètres!$A$1:$I$89,5,0)</f>
        <v>182.86008000000001</v>
      </c>
      <c r="CA54" s="13">
        <f t="shared" si="39"/>
        <v>45.957916284909473</v>
      </c>
      <c r="CB54" s="20">
        <f t="shared" si="10"/>
        <v>398.52467686288401</v>
      </c>
      <c r="CC54" s="59">
        <f t="shared" si="11"/>
        <v>691.85801019621726</v>
      </c>
      <c r="CD54" s="59">
        <f ca="1">AVERAGE(OFFSET($CC$3,0,0,'Données projet'!$E$12+1,1))-AVERAGE(OFFSET($H$3,0,0,'Données projet'!$E$12+1,1))</f>
        <v>328.55201074501201</v>
      </c>
      <c r="CE54" s="59">
        <f t="shared" si="40"/>
        <v>321.81422611044985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32.616046853519599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32.616046853519599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8.4</v>
      </c>
      <c r="CT54" s="12">
        <f>IF('Données projet'!$A$140&gt;35,CT53+CS54-DB53,IF(A54&lt;'Données projet'!$A$140,$CQ$205^A54,IF(A54='Données projet'!$A$140,'Données projet'!$B$140,CT53+CS54-DB53)))</f>
        <v>290.39999999999992</v>
      </c>
      <c r="CU54" s="17">
        <f>CT54*VLOOKUP('Données projet'!$B$13,Paramètres!$A$1:$I$89,3,0)*VLOOKUP('Données projet'!$B$13,Paramètres!$A$1:$I$89,5,0)</f>
        <v>231.04223999999994</v>
      </c>
      <c r="CV54" s="13">
        <f t="shared" si="41"/>
        <v>56.507978852931409</v>
      </c>
      <c r="CW54" s="20">
        <f t="shared" si="13"/>
        <v>500.81663116885539</v>
      </c>
      <c r="CX54" s="59">
        <f t="shared" si="14"/>
        <v>794.14996450218871</v>
      </c>
      <c r="CY54" s="59">
        <f ca="1">AVERAGE(OFFSET($CX$3,0,0,'Données projet'!$E$13+1,1))-AVERAGE(OFFSET($H$3,0,0,'Données projet'!$E$13+1,1))</f>
        <v>405.40026823646758</v>
      </c>
      <c r="CZ54" s="59">
        <f t="shared" si="42"/>
        <v>393.0787141050053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49.615705748244196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49.615705748244196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10.375</v>
      </c>
      <c r="DO54" s="12">
        <f>IF('Données projet'!$A$166&gt;35,DO53+DN54-DW53,IF(A54&lt;'Données projet'!$A$166,$DL$205^A54,IF(A54='Données projet'!$A$166,'Données projet'!$B$166,DO53+DN54-DW53)))</f>
        <v>259.62499999999989</v>
      </c>
      <c r="DP54" s="17">
        <f>DO54*VLOOKUP('Données projet'!$B$14,Paramètres!$A$1:$I$89,3,0)*VLOOKUP('Données projet'!$B$14,Paramètres!$A$1:$I$89,5,0)</f>
        <v>202.50749999999991</v>
      </c>
      <c r="DQ54" s="13">
        <f t="shared" si="43"/>
        <v>50.294840086606349</v>
      </c>
      <c r="DR54" s="20">
        <f t="shared" si="16"/>
        <v>440.29740898417253</v>
      </c>
      <c r="DS54" s="59">
        <f t="shared" si="17"/>
        <v>733.63074231750579</v>
      </c>
      <c r="DT54" s="59">
        <f ca="1">AVERAGE(OFFSET($DS$3,0,0,'Données projet'!$E$14+1,1))-AVERAGE(OFFSET($H$3,0,0,'Données projet'!$E$14+1,1))</f>
        <v>288.82868507674738</v>
      </c>
      <c r="DU54" s="59">
        <f t="shared" si="44"/>
        <v>283.48738729114024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32.977736853960991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32.977736853960991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6</v>
      </c>
      <c r="EJ54" s="12">
        <f>IF('Données projet'!$A$192&gt;35,EJ53+EI54-ER53,IF(A54&lt;'Données projet'!$A$192,$EG$205^A54,IF(A54='Données projet'!$A$192,'Données projet'!$B$192,EJ53+EI54-ER53)))</f>
        <v>207.99999999999989</v>
      </c>
      <c r="EK54" s="17">
        <f>EJ54*VLOOKUP('Données projet'!$B$15,Paramètres!$A$1:$I$89,3,0)*VLOOKUP('Données projet'!$B$15,Paramètres!$A$1:$I$89,5,0)</f>
        <v>168.72959999999992</v>
      </c>
      <c r="EL54" s="13">
        <f t="shared" si="45"/>
        <v>42.805372152385068</v>
      </c>
      <c r="EM54" s="20">
        <f t="shared" si="19"/>
        <v>368.42340983207049</v>
      </c>
      <c r="EN54" s="59">
        <f t="shared" si="20"/>
        <v>661.7567431654038</v>
      </c>
      <c r="EO54" s="59">
        <f ca="1">AVERAGE(OFFSET($EN$3,0,0,'Données projet'!$E$15+1,1))-AVERAGE(OFFSET($H$3,0,0,'Données projet'!$E$15+1,1))</f>
        <v>304.26232113495314</v>
      </c>
      <c r="EP54" s="59">
        <f t="shared" si="46"/>
        <v>297.47246687305056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37.602737177202634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37.602737177202634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6">
        <f t="shared" si="1"/>
        <v>256.66666666666669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12.271428571428576</v>
      </c>
      <c r="N55" s="13">
        <f>IF('Données projet'!$A$36&gt;35,N54+M55-V54,IF(A55&lt;'Données projet'!$A$36,$K$205^A55,IF(A55='Données projet'!$A$36,'Données projet'!$B$36,N54+M55-V54)))</f>
        <v>240.85571428571436</v>
      </c>
      <c r="O55" s="13">
        <f>N55*VLOOKUP('Données projet'!$B$9,Paramètres!$A$1:$I$89,3,0)*VLOOKUP('Données projet'!$B$9,Paramètres!$A$1:$I$89,5,0)</f>
        <v>217.92625028571436</v>
      </c>
      <c r="P55" s="13">
        <f t="shared" si="33"/>
        <v>53.663918329427027</v>
      </c>
      <c r="Q55" s="20">
        <f t="shared" si="53"/>
        <v>473.01954367137131</v>
      </c>
      <c r="R55" s="59">
        <f t="shared" si="0"/>
        <v>766.35287700470462</v>
      </c>
      <c r="S55" s="59">
        <f ca="1">AVERAGE(OFFSET($R$3,0,0,'Données projet'!$E$9+1,1))-AVERAGE(OFFSET($H$3,0,0,'Données projet'!$E$9+1,1))</f>
        <v>530.15029472203241</v>
      </c>
      <c r="T55" s="59">
        <f t="shared" si="34"/>
        <v>279.93992816625956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62.056632851024133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62.056632851024133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13.447142857142856</v>
      </c>
      <c r="AI55" s="13">
        <f>IF('Données projet'!$A$62&gt;35,AI54+AH55-AQ54,IF(A55&lt;'Données projet'!$A$62,$AF$205^A55,IF(A55='Données projet'!$A$62,'Données projet'!$B$62,AI54+AH55-AQ54)))</f>
        <v>224.43714285714282</v>
      </c>
      <c r="AJ55" s="13">
        <f>AI55*VLOOKUP('Données projet'!$B$10,Paramètres!$A$1:$I$89,3,0)*VLOOKUP('Données projet'!$B$10,Paramètres!$A$1:$I$89,5,0)</f>
        <v>189.06584914285713</v>
      </c>
      <c r="AK55" s="13">
        <f t="shared" si="35"/>
        <v>47.333366154738869</v>
      </c>
      <c r="AL55" s="20">
        <f t="shared" si="4"/>
        <v>411.72863330997967</v>
      </c>
      <c r="AM55" s="59">
        <f t="shared" si="5"/>
        <v>705.06196664331299</v>
      </c>
      <c r="AN55" s="59">
        <f ca="1">AVERAGE(OFFSET($AM$3,0,0,'Données projet'!$E$10+1,1))-AVERAGE(OFFSET($H$3,0,0,'Données projet'!$E$10+1,1))</f>
        <v>427.33925047942938</v>
      </c>
      <c r="AO55" s="59">
        <f t="shared" si="36"/>
        <v>258.68277813905507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66.724844319183688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66.724844319183688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12.271428571428576</v>
      </c>
      <c r="BD55" s="12">
        <f>IF('Données projet'!$A$88&gt;35,BD54+BC55-BL54,IF(A55&lt;'Données projet'!$A$88,$BA$205^A55,IF(A55='Données projet'!$A$88,'Données projet'!$B$88,BD54+BC55-BL54)))</f>
        <v>240.85571428571436</v>
      </c>
      <c r="BE55" s="13">
        <f>BD55*VLOOKUP('Données projet'!$B$11,Paramètres!$A$1:$I$89,3,0)*VLOOKUP('Données projet'!$B$11,Paramètres!$A$1:$I$89,5,0)</f>
        <v>244.22769428571436</v>
      </c>
      <c r="BF55" s="13">
        <f t="shared" si="37"/>
        <v>59.348213013679157</v>
      </c>
      <c r="BG55" s="20">
        <f t="shared" si="7"/>
        <v>528.72803854644371</v>
      </c>
      <c r="BH55" s="59">
        <f t="shared" si="8"/>
        <v>822.06137187977697</v>
      </c>
      <c r="BI55" s="59">
        <f ca="1">AVERAGE(OFFSET($BH$3,0,0,'Données projet'!$E$11+1,1))-AVERAGE(OFFSET($H$3,0,0,'Données projet'!$E$11+1,1))</f>
        <v>588.81597636287211</v>
      </c>
      <c r="BJ55" s="59">
        <f t="shared" si="38"/>
        <v>308.54448803271003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69.546226470975341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69.546226470975341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7.4</v>
      </c>
      <c r="BY55" s="12">
        <f>IF('Données projet'!$A$114&gt;35,BY54+BX55-CG54,IF(A55&lt;'Données projet'!$A$114,$BV$205^A55,IF(A55='Données projet'!$A$114,'Données projet'!$B$114,BY54+BX55-CG54)))</f>
        <v>256.8</v>
      </c>
      <c r="BZ55" s="13">
        <f>BY55*VLOOKUP('Données projet'!$B$12,Paramètres!$A$1:$I$89,3,0)*VLOOKUP('Données projet'!$B$12,Paramètres!$A$1:$I$89,5,0)</f>
        <v>188.28576000000001</v>
      </c>
      <c r="CA55" s="13">
        <f t="shared" si="39"/>
        <v>47.160759045639651</v>
      </c>
      <c r="CB55" s="20">
        <f t="shared" si="10"/>
        <v>410.06935400448907</v>
      </c>
      <c r="CC55" s="59">
        <f t="shared" si="11"/>
        <v>703.40268733782239</v>
      </c>
      <c r="CD55" s="59">
        <f ca="1">AVERAGE(OFFSET($CC$3,0,0,'Données projet'!$E$12+1,1))-AVERAGE(OFFSET($H$3,0,0,'Données projet'!$E$12+1,1))</f>
        <v>328.55201074501201</v>
      </c>
      <c r="CE55" s="59">
        <f t="shared" si="40"/>
        <v>321.81422611044985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31.976466068546308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31.976466068546308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8.4</v>
      </c>
      <c r="CT55" s="12">
        <f>IF('Données projet'!$A$140&gt;35,CT54+CS55-DB54,IF(A55&lt;'Données projet'!$A$140,$CQ$205^A55,IF(A55='Données projet'!$A$140,'Données projet'!$B$140,CT54+CS55-DB54)))</f>
        <v>298.7999999999999</v>
      </c>
      <c r="CU55" s="17">
        <f>CT55*VLOOKUP('Données projet'!$B$13,Paramètres!$A$1:$I$89,3,0)*VLOOKUP('Données projet'!$B$13,Paramètres!$A$1:$I$89,5,0)</f>
        <v>237.72527999999994</v>
      </c>
      <c r="CV55" s="13">
        <f t="shared" si="41"/>
        <v>57.949842464086196</v>
      </c>
      <c r="CW55" s="20">
        <f t="shared" si="13"/>
        <v>514.96750495828326</v>
      </c>
      <c r="CX55" s="59">
        <f t="shared" si="14"/>
        <v>808.30083829161663</v>
      </c>
      <c r="CY55" s="59">
        <f ca="1">AVERAGE(OFFSET($CX$3,0,0,'Données projet'!$E$13+1,1))-AVERAGE(OFFSET($H$3,0,0,'Données projet'!$E$13+1,1))</f>
        <v>405.40026823646758</v>
      </c>
      <c r="CZ55" s="59">
        <f t="shared" si="42"/>
        <v>393.0787141050053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48.642772021113451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48.642772021113451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>
        <f>VLOOKUP(A55,'Données projet'!$A$165:$I$185,2,0)</f>
        <v>270</v>
      </c>
      <c r="DM55" s="12">
        <f>VLOOKUP(A55,'Données projet'!$A$165:$I$185,9,0)</f>
        <v>10.375</v>
      </c>
      <c r="DN55" s="12">
        <f t="array" ref="DN55">INDEX(DM:DM,MIN(IF(ISNUMBER(DM55:DM251),ROW(DM55:DM251),"")))</f>
        <v>10.375</v>
      </c>
      <c r="DO55" s="12">
        <f>IF('Données projet'!$A$166&gt;35,DO54+DN55-DW54,IF(A55&lt;'Données projet'!$A$166,$DL$205^A55,IF(A55='Données projet'!$A$166,'Données projet'!$B$166,DO54+DN55-DW54)))</f>
        <v>269.99999999999989</v>
      </c>
      <c r="DP55" s="17">
        <f>DO55*VLOOKUP('Données projet'!$B$14,Paramètres!$A$1:$I$89,3,0)*VLOOKUP('Données projet'!$B$14,Paramètres!$A$1:$I$89,5,0)</f>
        <v>210.59999999999991</v>
      </c>
      <c r="DQ55" s="13">
        <f t="shared" si="43"/>
        <v>52.066679014659961</v>
      </c>
      <c r="DR55" s="20">
        <f t="shared" si="16"/>
        <v>457.47779928386586</v>
      </c>
      <c r="DS55" s="59">
        <f t="shared" si="17"/>
        <v>750.81113261719918</v>
      </c>
      <c r="DT55" s="59">
        <f ca="1">AVERAGE(OFFSET($DS$3,0,0,'Données projet'!$E$14+1,1))-AVERAGE(OFFSET($H$3,0,0,'Données projet'!$E$14+1,1))</f>
        <v>288.82868507674738</v>
      </c>
      <c r="DU55" s="59">
        <f t="shared" si="44"/>
        <v>283.48738729114024</v>
      </c>
      <c r="DV55" s="15">
        <f>IF(ISNA(VLOOKUP(A55,'Données projet'!$A$165:$I$185,3,0)),0,VLOOKUP(A55,'Données projet'!$A$165:$I$185,3,0))</f>
        <v>7</v>
      </c>
      <c r="DW55" s="15">
        <f>IF(ISNA(VLOOKUP(A55,'Données projet'!$A$165:$I$185,4,0)),0,VLOOKUP(A55,'Données projet'!$A$165:$I$185,4,0))</f>
        <v>48</v>
      </c>
      <c r="DX55" s="16">
        <f>IF(ISNA(VLOOKUP(A55,'Données projet'!$A$165:$I$185,5,0)),0%,VLOOKUP(A55,'Données projet'!$A$165:$I$185,5,0)*VLOOKUP('Données projet'!$B$14,Paramètres!$A$1:$I$89,7,0))</f>
        <v>0.43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50.128252282865034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50.128252282865034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6</v>
      </c>
      <c r="EJ55" s="12">
        <f>IF('Données projet'!$A$192&gt;35,EJ54+EI55-ER54,IF(A55&lt;'Données projet'!$A$192,$EG$205^A55,IF(A55='Données projet'!$A$192,'Données projet'!$B$192,EJ54+EI55-ER54)))</f>
        <v>213.99999999999989</v>
      </c>
      <c r="EK55" s="17">
        <f>EJ55*VLOOKUP('Données projet'!$B$15,Paramètres!$A$1:$I$89,3,0)*VLOOKUP('Données projet'!$B$15,Paramètres!$A$1:$I$89,5,0)</f>
        <v>173.59679999999992</v>
      </c>
      <c r="EL55" s="13">
        <f t="shared" si="45"/>
        <v>43.894602908365897</v>
      </c>
      <c r="EM55" s="20">
        <f t="shared" si="19"/>
        <v>378.79752673207048</v>
      </c>
      <c r="EN55" s="59">
        <f t="shared" si="20"/>
        <v>672.13086006540379</v>
      </c>
      <c r="EO55" s="59">
        <f ca="1">AVERAGE(OFFSET($EN$3,0,0,'Données projet'!$E$15+1,1))-AVERAGE(OFFSET($H$3,0,0,'Données projet'!$E$15+1,1))</f>
        <v>304.26232113495314</v>
      </c>
      <c r="EP55" s="59">
        <f t="shared" si="46"/>
        <v>297.47246687305056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36.865370436562685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36.865370436562685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6">
        <f t="shared" si="1"/>
        <v>256.66666666666669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12.271428571428576</v>
      </c>
      <c r="N56" s="13">
        <f>IF('Données projet'!$A$36&gt;35,N55+M56-V55,IF(A56&lt;'Données projet'!$A$36,$K$205^A56,IF(A56='Données projet'!$A$36,'Données projet'!$B$36,N55+M56-V55)))</f>
        <v>253.12714285714293</v>
      </c>
      <c r="O56" s="13">
        <f>N56*VLOOKUP('Données projet'!$B$9,Paramètres!$A$1:$I$89,3,0)*VLOOKUP('Données projet'!$B$9,Paramètres!$A$1:$I$89,5,0)</f>
        <v>229.02943885714294</v>
      </c>
      <c r="P56" s="13">
        <f t="shared" si="33"/>
        <v>56.072771899312158</v>
      </c>
      <c r="Q56" s="20">
        <f t="shared" si="53"/>
        <v>496.55301706749259</v>
      </c>
      <c r="R56" s="59">
        <f t="shared" si="0"/>
        <v>789.8863504008259</v>
      </c>
      <c r="S56" s="59">
        <f ca="1">AVERAGE(OFFSET($R$3,0,0,'Données projet'!$E$9+1,1))-AVERAGE(OFFSET($H$3,0,0,'Données projet'!$E$9+1,1))</f>
        <v>530.15029472203241</v>
      </c>
      <c r="T56" s="59">
        <f t="shared" si="34"/>
        <v>279.93992816625956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60.839740131624133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60.839740131624133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13.447142857142856</v>
      </c>
      <c r="AI56" s="13">
        <f>IF('Données projet'!$A$62&gt;35,AI55+AH56-AQ55,IF(A56&lt;'Données projet'!$A$62,$AF$205^A56,IF(A56='Données projet'!$A$62,'Données projet'!$B$62,AI55+AH56-AQ55)))</f>
        <v>237.88428571428568</v>
      </c>
      <c r="AJ56" s="13">
        <f>AI56*VLOOKUP('Données projet'!$B$10,Paramètres!$A$1:$I$89,3,0)*VLOOKUP('Données projet'!$B$10,Paramètres!$A$1:$I$89,5,0)</f>
        <v>200.39372228571426</v>
      </c>
      <c r="AK56" s="13">
        <f t="shared" si="35"/>
        <v>49.830686060433919</v>
      </c>
      <c r="AL56" s="20">
        <f t="shared" si="4"/>
        <v>435.80751120287476</v>
      </c>
      <c r="AM56" s="59">
        <f t="shared" si="5"/>
        <v>729.14084453620808</v>
      </c>
      <c r="AN56" s="59">
        <f ca="1">AVERAGE(OFFSET($AM$3,0,0,'Données projet'!$E$10+1,1))-AVERAGE(OFFSET($H$3,0,0,'Données projet'!$E$10+1,1))</f>
        <v>427.33925047942938</v>
      </c>
      <c r="AO56" s="59">
        <f t="shared" si="36"/>
        <v>258.68277813905507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65.416410820220918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65.416410820220918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12.271428571428576</v>
      </c>
      <c r="BD56" s="12">
        <f>IF('Données projet'!$A$88&gt;35,BD55+BC56-BL55,IF(A56&lt;'Données projet'!$A$88,$BA$205^A56,IF(A56='Données projet'!$A$88,'Données projet'!$B$88,BD55+BC56-BL55)))</f>
        <v>253.12714285714293</v>
      </c>
      <c r="BE56" s="13">
        <f>BD56*VLOOKUP('Données projet'!$B$11,Paramètres!$A$1:$I$89,3,0)*VLOOKUP('Données projet'!$B$11,Paramètres!$A$1:$I$89,5,0)</f>
        <v>256.67092285714295</v>
      </c>
      <c r="BF56" s="13">
        <f t="shared" si="37"/>
        <v>62.012221890308474</v>
      </c>
      <c r="BG56" s="20">
        <f t="shared" si="7"/>
        <v>555.03981043514455</v>
      </c>
      <c r="BH56" s="59">
        <f t="shared" si="8"/>
        <v>848.3731437684778</v>
      </c>
      <c r="BI56" s="59">
        <f ca="1">AVERAGE(OFFSET($BH$3,0,0,'Données projet'!$E$11+1,1))-AVERAGE(OFFSET($H$3,0,0,'Données projet'!$E$11+1,1))</f>
        <v>588.81597636287211</v>
      </c>
      <c r="BJ56" s="59">
        <f t="shared" si="38"/>
        <v>308.54448803271003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68.182467388889137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68.182467388889137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7.4</v>
      </c>
      <c r="BY56" s="12">
        <f>IF('Données projet'!$A$114&gt;35,BY55+BX56-CG55,IF(A56&lt;'Données projet'!$A$114,$BV$205^A56,IF(A56='Données projet'!$A$114,'Données projet'!$B$114,BY55+BX56-CG55)))</f>
        <v>264.2</v>
      </c>
      <c r="BZ56" s="13">
        <f>BY56*VLOOKUP('Données projet'!$B$12,Paramètres!$A$1:$I$89,3,0)*VLOOKUP('Données projet'!$B$12,Paramètres!$A$1:$I$89,5,0)</f>
        <v>193.71143999999998</v>
      </c>
      <c r="CA56" s="13">
        <f t="shared" si="39"/>
        <v>48.359573394195209</v>
      </c>
      <c r="CB56" s="20">
        <f t="shared" si="10"/>
        <v>421.60701499488988</v>
      </c>
      <c r="CC56" s="59">
        <f t="shared" si="11"/>
        <v>714.94034832822319</v>
      </c>
      <c r="CD56" s="59">
        <f ca="1">AVERAGE(OFFSET($CC$3,0,0,'Données projet'!$E$12+1,1))-AVERAGE(OFFSET($H$3,0,0,'Données projet'!$E$12+1,1))</f>
        <v>328.55201074501201</v>
      </c>
      <c r="CE56" s="59">
        <f t="shared" si="40"/>
        <v>321.81422611044985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31.349427072660585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31.349427072660585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8.4</v>
      </c>
      <c r="CT56" s="12">
        <f>IF('Données projet'!$A$140&gt;35,CT55+CS56-DB55,IF(A56&lt;'Données projet'!$A$140,$CQ$205^A56,IF(A56='Données projet'!$A$140,'Données projet'!$B$140,CT55+CS56-DB55)))</f>
        <v>307.19999999999987</v>
      </c>
      <c r="CU56" s="17">
        <f>CT56*VLOOKUP('Données projet'!$B$13,Paramètres!$A$1:$I$89,3,0)*VLOOKUP('Données projet'!$B$13,Paramètres!$A$1:$I$89,5,0)</f>
        <v>244.40831999999992</v>
      </c>
      <c r="CV56" s="13">
        <f t="shared" si="41"/>
        <v>59.38699493610541</v>
      </c>
      <c r="CW56" s="20">
        <f t="shared" si="13"/>
        <v>529.11017351371675</v>
      </c>
      <c r="CX56" s="59">
        <f t="shared" si="14"/>
        <v>822.44350684705</v>
      </c>
      <c r="CY56" s="59">
        <f ca="1">AVERAGE(OFFSET($CX$3,0,0,'Données projet'!$E$13+1,1))-AVERAGE(OFFSET($H$3,0,0,'Données projet'!$E$13+1,1))</f>
        <v>405.40026823646758</v>
      </c>
      <c r="CZ56" s="59">
        <f t="shared" si="42"/>
        <v>393.0787141050053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47.688916930940763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47.688916930940763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9.375</v>
      </c>
      <c r="DO56" s="12">
        <f>IF('Données projet'!$A$166&gt;35,DO55+DN56-DW55,IF(A56&lt;'Données projet'!$A$166,$DL$205^A56,IF(A56='Données projet'!$A$166,'Données projet'!$B$166,DO55+DN56-DW55)))</f>
        <v>231.37499999999989</v>
      </c>
      <c r="DP56" s="17">
        <f>DO56*VLOOKUP('Données projet'!$B$14,Paramètres!$A$1:$I$89,3,0)*VLOOKUP('Données projet'!$B$14,Paramètres!$A$1:$I$89,5,0)</f>
        <v>180.47249999999991</v>
      </c>
      <c r="DQ56" s="13">
        <f t="shared" si="43"/>
        <v>45.427292666837829</v>
      </c>
      <c r="DR56" s="20">
        <f t="shared" si="16"/>
        <v>393.44213889474241</v>
      </c>
      <c r="DS56" s="59">
        <f t="shared" si="17"/>
        <v>686.77547222807573</v>
      </c>
      <c r="DT56" s="59">
        <f ca="1">AVERAGE(OFFSET($DS$3,0,0,'Données projet'!$E$14+1,1))-AVERAGE(OFFSET($H$3,0,0,'Données projet'!$E$14+1,1))</f>
        <v>288.82868507674738</v>
      </c>
      <c r="DU56" s="59">
        <f t="shared" si="44"/>
        <v>283.48738729114024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49.145267830812891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49.145267830812891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6</v>
      </c>
      <c r="EJ56" s="12">
        <f>IF('Données projet'!$A$192&gt;35,EJ55+EI56-ER55,IF(A56&lt;'Données projet'!$A$192,$EG$205^A56,IF(A56='Données projet'!$A$192,'Données projet'!$B$192,EJ55+EI56-ER55)))</f>
        <v>219.99999999999989</v>
      </c>
      <c r="EK56" s="17">
        <f>EJ56*VLOOKUP('Données projet'!$B$15,Paramètres!$A$1:$I$89,3,0)*VLOOKUP('Données projet'!$B$15,Paramètres!$A$1:$I$89,5,0)</f>
        <v>178.46399999999991</v>
      </c>
      <c r="EL56" s="13">
        <f t="shared" si="45"/>
        <v>44.980284206661821</v>
      </c>
      <c r="EM56" s="20">
        <f t="shared" si="19"/>
        <v>389.16546165993583</v>
      </c>
      <c r="EN56" s="59">
        <f t="shared" si="20"/>
        <v>682.49879499326914</v>
      </c>
      <c r="EO56" s="59">
        <f ca="1">AVERAGE(OFFSET($EN$3,0,0,'Données projet'!$E$15+1,1))-AVERAGE(OFFSET($H$3,0,0,'Données projet'!$E$15+1,1))</f>
        <v>304.26232113495314</v>
      </c>
      <c r="EP56" s="59">
        <f t="shared" si="46"/>
        <v>297.47246687305056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36.142463007957382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36.142463007957382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6">
        <f t="shared" si="1"/>
        <v>256.66666666666669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12.271428571428576</v>
      </c>
      <c r="N57" s="13">
        <f>IF('Données projet'!$A$36&gt;35,N56+M57-V56,IF(A57&lt;'Données projet'!$A$36,$K$205^A57,IF(A57='Données projet'!$A$36,'Données projet'!$B$36,N56+M57-V56)))</f>
        <v>265.39857142857153</v>
      </c>
      <c r="O57" s="13">
        <f>N57*VLOOKUP('Données projet'!$B$9,Paramètres!$A$1:$I$89,3,0)*VLOOKUP('Données projet'!$B$9,Paramètres!$A$1:$I$89,5,0)</f>
        <v>240.13262742857151</v>
      </c>
      <c r="P57" s="13">
        <f t="shared" si="33"/>
        <v>58.468065001979483</v>
      </c>
      <c r="Q57" s="20">
        <f t="shared" si="53"/>
        <v>520.06287264987634</v>
      </c>
      <c r="R57" s="59">
        <f t="shared" si="0"/>
        <v>813.39620598320971</v>
      </c>
      <c r="S57" s="59">
        <f ca="1">AVERAGE(OFFSET($R$3,0,0,'Données projet'!$E$9+1,1))-AVERAGE(OFFSET($H$3,0,0,'Données projet'!$E$9+1,1))</f>
        <v>530.15029472203241</v>
      </c>
      <c r="T57" s="59">
        <f t="shared" si="34"/>
        <v>279.93992816625956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59.646709936220297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59.646709936220297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13.447142857142856</v>
      </c>
      <c r="AI57" s="13">
        <f>IF('Données projet'!$A$62&gt;35,AI56+AH57-AQ56,IF(A57&lt;'Données projet'!$A$62,$AF$205^A57,IF(A57='Données projet'!$A$62,'Données projet'!$B$62,AI56+AH57-AQ56)))</f>
        <v>251.33142857142855</v>
      </c>
      <c r="AJ57" s="13">
        <f>AI57*VLOOKUP('Données projet'!$B$10,Paramètres!$A$1:$I$89,3,0)*VLOOKUP('Données projet'!$B$10,Paramètres!$A$1:$I$89,5,0)</f>
        <v>211.72159542857142</v>
      </c>
      <c r="AK57" s="13">
        <f t="shared" si="35"/>
        <v>52.311618658216112</v>
      </c>
      <c r="AL57" s="20">
        <f t="shared" si="4"/>
        <v>459.85784786782165</v>
      </c>
      <c r="AM57" s="59">
        <f t="shared" si="5"/>
        <v>753.1911812011549</v>
      </c>
      <c r="AN57" s="59">
        <f ca="1">AVERAGE(OFFSET($AM$3,0,0,'Données projet'!$E$10+1,1))-AVERAGE(OFFSET($H$3,0,0,'Données projet'!$E$10+1,1))</f>
        <v>427.33925047942938</v>
      </c>
      <c r="AO57" s="59">
        <f t="shared" si="36"/>
        <v>258.68277813905507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64.133634904107183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64.133634904107183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12.271428571428576</v>
      </c>
      <c r="BD57" s="12">
        <f>IF('Données projet'!$A$88&gt;35,BD56+BC57-BL56,IF(A57&lt;'Données projet'!$A$88,$BA$205^A57,IF(A57='Données projet'!$A$88,'Données projet'!$B$88,BD56+BC57-BL56)))</f>
        <v>265.39857142857153</v>
      </c>
      <c r="BE57" s="13">
        <f>BD57*VLOOKUP('Données projet'!$B$11,Paramètres!$A$1:$I$89,3,0)*VLOOKUP('Données projet'!$B$11,Paramètres!$A$1:$I$89,5,0)</f>
        <v>269.11415142857157</v>
      </c>
      <c r="BF57" s="13">
        <f t="shared" si="37"/>
        <v>64.661233921346607</v>
      </c>
      <c r="BG57" s="20">
        <f t="shared" si="7"/>
        <v>581.32546281777411</v>
      </c>
      <c r="BH57" s="59">
        <f t="shared" si="8"/>
        <v>874.65879615110748</v>
      </c>
      <c r="BI57" s="59">
        <f ca="1">AVERAGE(OFFSET($BH$3,0,0,'Données projet'!$E$11+1,1))-AVERAGE(OFFSET($H$3,0,0,'Données projet'!$E$11+1,1))</f>
        <v>588.81597636287211</v>
      </c>
      <c r="BJ57" s="59">
        <f t="shared" si="38"/>
        <v>308.54448803271003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66.845450790591727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66.845450790591727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7.4</v>
      </c>
      <c r="BY57" s="12">
        <f>IF('Données projet'!$A$114&gt;35,BY56+BX57-CG56,IF(A57&lt;'Données projet'!$A$114,$BV$205^A57,IF(A57='Données projet'!$A$114,'Données projet'!$B$114,BY56+BX57-CG56)))</f>
        <v>271.59999999999997</v>
      </c>
      <c r="BZ57" s="13">
        <f>BY57*VLOOKUP('Données projet'!$B$12,Paramètres!$A$1:$I$89,3,0)*VLOOKUP('Données projet'!$B$12,Paramètres!$A$1:$I$89,5,0)</f>
        <v>199.13711999999995</v>
      </c>
      <c r="CA57" s="13">
        <f t="shared" si="39"/>
        <v>49.554485124576232</v>
      </c>
      <c r="CB57" s="20">
        <f t="shared" si="10"/>
        <v>433.13787892530354</v>
      </c>
      <c r="CC57" s="59">
        <f t="shared" si="11"/>
        <v>726.4712122586368</v>
      </c>
      <c r="CD57" s="59">
        <f ca="1">AVERAGE(OFFSET($CC$3,0,0,'Données projet'!$E$12+1,1))-AVERAGE(OFFSET($H$3,0,0,'Données projet'!$E$12+1,1))</f>
        <v>328.55201074501201</v>
      </c>
      <c r="CE57" s="59">
        <f t="shared" si="40"/>
        <v>321.81422611044985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30.734683929028158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30.734683929028158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8.4</v>
      </c>
      <c r="CT57" s="12">
        <f>IF('Données projet'!$A$140&gt;35,CT56+CS57-DB56,IF(A57&lt;'Données projet'!$A$140,$CQ$205^A57,IF(A57='Données projet'!$A$140,'Données projet'!$B$140,CT56+CS57-DB56)))</f>
        <v>315.59999999999985</v>
      </c>
      <c r="CU57" s="17">
        <f>CT57*VLOOKUP('Données projet'!$B$13,Paramètres!$A$1:$I$89,3,0)*VLOOKUP('Données projet'!$B$13,Paramètres!$A$1:$I$89,5,0)</f>
        <v>251.0913599999999</v>
      </c>
      <c r="CV57" s="13">
        <f t="shared" si="41"/>
        <v>60.81957989149403</v>
      </c>
      <c r="CW57" s="20">
        <f t="shared" si="13"/>
        <v>543.24488697768527</v>
      </c>
      <c r="CX57" s="59">
        <f t="shared" si="14"/>
        <v>836.57822031101864</v>
      </c>
      <c r="CY57" s="59">
        <f ca="1">AVERAGE(OFFSET($CX$3,0,0,'Données projet'!$E$13+1,1))-AVERAGE(OFFSET($H$3,0,0,'Données projet'!$E$13+1,1))</f>
        <v>405.40026823646758</v>
      </c>
      <c r="CZ57" s="59">
        <f t="shared" si="42"/>
        <v>393.0787141050053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46.753766357292207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46.753766357292207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9.375</v>
      </c>
      <c r="DO57" s="12">
        <f>IF('Données projet'!$A$166&gt;35,DO56+DN57-DW56,IF(A57&lt;'Données projet'!$A$166,$DL$205^A57,IF(A57='Données projet'!$A$166,'Données projet'!$B$166,DO56+DN57-DW56)))</f>
        <v>240.74999999999989</v>
      </c>
      <c r="DP57" s="17">
        <f>DO57*VLOOKUP('Données projet'!$B$14,Paramètres!$A$1:$I$89,3,0)*VLOOKUP('Données projet'!$B$14,Paramètres!$A$1:$I$89,5,0)</f>
        <v>187.78499999999991</v>
      </c>
      <c r="DQ57" s="13">
        <f t="shared" si="43"/>
        <v>47.049914090154054</v>
      </c>
      <c r="DR57" s="20">
        <f t="shared" si="16"/>
        <v>409.0041420403515</v>
      </c>
      <c r="DS57" s="59">
        <f t="shared" si="17"/>
        <v>702.33747537368481</v>
      </c>
      <c r="DT57" s="59">
        <f ca="1">AVERAGE(OFFSET($DS$3,0,0,'Données projet'!$E$14+1,1))-AVERAGE(OFFSET($H$3,0,0,'Données projet'!$E$14+1,1))</f>
        <v>288.82868507674738</v>
      </c>
      <c r="DU57" s="59">
        <f t="shared" si="44"/>
        <v>283.48738729114024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48.181559104304178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48.181559104304178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6</v>
      </c>
      <c r="EJ57" s="12">
        <f>IF('Données projet'!$A$192&gt;35,EJ56+EI57-ER56,IF(A57&lt;'Données projet'!$A$192,$EG$205^A57,IF(A57='Données projet'!$A$192,'Données projet'!$B$192,EJ56+EI57-ER56)))</f>
        <v>225.99999999999989</v>
      </c>
      <c r="EK57" s="17">
        <f>EJ57*VLOOKUP('Données projet'!$B$15,Paramètres!$A$1:$I$89,3,0)*VLOOKUP('Données projet'!$B$15,Paramètres!$A$1:$I$89,5,0)</f>
        <v>183.33119999999991</v>
      </c>
      <c r="EL57" s="13">
        <f t="shared" si="45"/>
        <v>46.062523974317784</v>
      </c>
      <c r="EM57" s="20">
        <f t="shared" si="19"/>
        <v>399.52740258860331</v>
      </c>
      <c r="EN57" s="59">
        <f t="shared" si="20"/>
        <v>692.86073592193657</v>
      </c>
      <c r="EO57" s="59">
        <f ca="1">AVERAGE(OFFSET($EN$3,0,0,'Données projet'!$E$15+1,1))-AVERAGE(OFFSET($H$3,0,0,'Données projet'!$E$15+1,1))</f>
        <v>304.26232113495314</v>
      </c>
      <c r="EP57" s="59">
        <f t="shared" si="46"/>
        <v>297.47246687305056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35.433731353097038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35.433731353097038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6">
        <f t="shared" si="1"/>
        <v>256.66666666666669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277.67</v>
      </c>
      <c r="L58" s="12">
        <f>VLOOKUP(A58,'Données projet'!$A$35:$I$55,9,0)</f>
        <v>12.271428571428576</v>
      </c>
      <c r="M58" s="12">
        <f t="array" ref="M58">INDEX(L:L,MIN(IF(ISNUMBER(L58:L254),ROW(L58:L254),"")))</f>
        <v>12.271428571428576</v>
      </c>
      <c r="N58" s="13">
        <f>IF('Données projet'!$A$36&gt;35,N57+M58-V57,IF(A58&lt;'Données projet'!$A$36,$K$205^A58,IF(A58='Données projet'!$A$36,'Données projet'!$B$36,N57+M58-V57)))</f>
        <v>277.67000000000013</v>
      </c>
      <c r="O58" s="13">
        <f>N58*VLOOKUP('Données projet'!$B$9,Paramètres!$A$1:$I$89,3,0)*VLOOKUP('Données projet'!$B$9,Paramètres!$A$1:$I$89,5,0)</f>
        <v>251.23581600000009</v>
      </c>
      <c r="P58" s="13">
        <f t="shared" si="33"/>
        <v>60.850496254681879</v>
      </c>
      <c r="Q58" s="20">
        <f t="shared" si="53"/>
        <v>543.55032717690437</v>
      </c>
      <c r="R58" s="59">
        <f t="shared" si="0"/>
        <v>836.88366051023763</v>
      </c>
      <c r="S58" s="59">
        <f ca="1">AVERAGE(OFFSET($R$3,0,0,'Données projet'!$E$9+1,1))-AVERAGE(OFFSET($H$3,0,0,'Données projet'!$E$9+1,1))</f>
        <v>530.15029472203241</v>
      </c>
      <c r="T58" s="59">
        <f t="shared" si="34"/>
        <v>279.93992816625956</v>
      </c>
      <c r="U58" s="15">
        <f>IF(ISNA(VLOOKUP(A58,'Données projet'!$A$35:$I$55,3,0)),0,VLOOKUP(A58,'Données projet'!$A$35:$I$55,3,0))</f>
        <v>4</v>
      </c>
      <c r="V58" s="15">
        <f>IF(ISNA(VLOOKUP(A58,'Données projet'!$A$35:$I$55,4,0)),0,VLOOKUP(A58,'Données projet'!$A$35:$I$55,4,0))</f>
        <v>58.24</v>
      </c>
      <c r="W58" s="16">
        <f>IF(ISNA(VLOOKUP(A58,'Données projet'!$A$35:$I$55,5,0)),0%,VLOOKUP(A58,'Données projet'!$A$35:$I$55,5,0)*VLOOKUP('Données projet'!$B$9,Paramètres!$A$1:$I$89,7,0))</f>
        <v>0.43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83.526024239001245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83.526024239001245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13.447142857142856</v>
      </c>
      <c r="AI58" s="13">
        <f>IF('Données projet'!$A$62&gt;35,AI57+AH58-AQ57,IF(A58&lt;'Données projet'!$A$62,$AF$205^A58,IF(A58='Données projet'!$A$62,'Données projet'!$B$62,AI57+AH58-AQ57)))</f>
        <v>264.77857142857141</v>
      </c>
      <c r="AJ58" s="13">
        <f>AI58*VLOOKUP('Données projet'!$B$10,Paramètres!$A$1:$I$89,3,0)*VLOOKUP('Données projet'!$B$10,Paramètres!$A$1:$I$89,5,0)</f>
        <v>223.04946857142858</v>
      </c>
      <c r="AK58" s="13">
        <f t="shared" si="35"/>
        <v>54.777140700245397</v>
      </c>
      <c r="AL58" s="20">
        <f t="shared" si="4"/>
        <v>483.88134448149884</v>
      </c>
      <c r="AM58" s="59">
        <f t="shared" si="5"/>
        <v>777.21467781483216</v>
      </c>
      <c r="AN58" s="59">
        <f ca="1">AVERAGE(OFFSET($AM$3,0,0,'Données projet'!$E$10+1,1))-AVERAGE(OFFSET($H$3,0,0,'Données projet'!$E$10+1,1))</f>
        <v>427.33925047942938</v>
      </c>
      <c r="AO58" s="59">
        <f t="shared" si="36"/>
        <v>258.68277813905507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62.876013441292386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62.876013441292386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277.67</v>
      </c>
      <c r="BB58" s="12">
        <f>VLOOKUP(A58,'Données projet'!$A$87:$I$107,9,0)</f>
        <v>12.271428571428576</v>
      </c>
      <c r="BC58" s="12">
        <f t="array" ref="BC58">INDEX(BB:BB,MIN(IF(ISNUMBER(BB58:BB254),ROW(BB58:BB254),"")))</f>
        <v>12.271428571428576</v>
      </c>
      <c r="BD58" s="12">
        <f>IF('Données projet'!$A$88&gt;35,BD57+BC58-BL57,IF(A58&lt;'Données projet'!$A$88,$BA$205^A58,IF(A58='Données projet'!$A$88,'Données projet'!$B$88,BD57+BC58-BL57)))</f>
        <v>277.67000000000013</v>
      </c>
      <c r="BE58" s="13">
        <f>BD58*VLOOKUP('Données projet'!$B$11,Paramètres!$A$1:$I$89,3,0)*VLOOKUP('Données projet'!$B$11,Paramètres!$A$1:$I$89,5,0)</f>
        <v>281.55738000000014</v>
      </c>
      <c r="BF58" s="13">
        <f t="shared" si="37"/>
        <v>67.296021724351561</v>
      </c>
      <c r="BG58" s="20">
        <f t="shared" si="7"/>
        <v>607.58634133657904</v>
      </c>
      <c r="BH58" s="59">
        <f t="shared" si="8"/>
        <v>900.91967466991241</v>
      </c>
      <c r="BI58" s="59">
        <f ca="1">AVERAGE(OFFSET($BH$3,0,0,'Données projet'!$E$11+1,1))-AVERAGE(OFFSET($H$3,0,0,'Données projet'!$E$11+1,1))</f>
        <v>588.81597636287211</v>
      </c>
      <c r="BJ58" s="59">
        <f t="shared" si="38"/>
        <v>308.54448803271003</v>
      </c>
      <c r="BK58" s="15">
        <f>IF(ISNA(VLOOKUP(A58,'Données projet'!$A$87:$I$107,3,0)),0,VLOOKUP(A58,'Données projet'!$A$87:$I$107,3,0))</f>
        <v>4</v>
      </c>
      <c r="BL58" s="15">
        <f>IF(ISNA(VLOOKUP(A58,'Données projet'!$A$87:$I$107,4,0)),0,VLOOKUP(A58,'Données projet'!$A$87:$I$107,4,0))</f>
        <v>58.24</v>
      </c>
      <c r="BM58" s="16">
        <f>IF(ISNA(VLOOKUP(A58,'Données projet'!$A$87:$I$107,5,0)),0%,VLOOKUP(A58,'Données projet'!$A$87:$I$107,5,0)*VLOOKUP('Données projet'!$B$11,Paramètres!$A$1:$I$89,7,0))</f>
        <v>0.43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93.606751302328988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93.606751302328988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279</v>
      </c>
      <c r="BW58" s="12">
        <f>VLOOKUP(A58,'Données projet'!$A$113:$I$133,9,0)</f>
        <v>7.4</v>
      </c>
      <c r="BX58" s="12">
        <f t="array" ref="BX58">INDEX(BW:BW,MIN(IF(ISNUMBER(BW58:BW254),ROW(BW58:BW254),"")))</f>
        <v>7.4</v>
      </c>
      <c r="BY58" s="12">
        <f>IF('Données projet'!$A$114&gt;35,BY57+BX58-CG57,IF(A58&lt;'Données projet'!$A$114,$BV$205^A58,IF(A58='Données projet'!$A$114,'Données projet'!$B$114,BY57+BX58-CG57)))</f>
        <v>278.99999999999994</v>
      </c>
      <c r="BZ58" s="13">
        <f>BY58*VLOOKUP('Données projet'!$B$12,Paramètres!$A$1:$I$89,3,0)*VLOOKUP('Données projet'!$B$12,Paramètres!$A$1:$I$89,5,0)</f>
        <v>204.56279999999995</v>
      </c>
      <c r="CA58" s="13">
        <f t="shared" si="39"/>
        <v>50.74561278586372</v>
      </c>
      <c r="CB58" s="20">
        <f t="shared" si="10"/>
        <v>444.66215226871259</v>
      </c>
      <c r="CC58" s="59">
        <f t="shared" si="11"/>
        <v>737.99548560204585</v>
      </c>
      <c r="CD58" s="59">
        <f ca="1">AVERAGE(OFFSET($CC$3,0,0,'Données projet'!$E$12+1,1))-AVERAGE(OFFSET($H$3,0,0,'Données projet'!$E$12+1,1))</f>
        <v>328.55201074501201</v>
      </c>
      <c r="CE58" s="59">
        <f t="shared" si="40"/>
        <v>321.81422611044985</v>
      </c>
      <c r="CF58" s="15">
        <f>IF(ISNA(VLOOKUP(A58,'Données projet'!$A$113:$I$133,3,0)),0,VLOOKUP(A58,'Données projet'!$A$113:$I$133,3,0))</f>
        <v>9</v>
      </c>
      <c r="CG58" s="15">
        <f>IF(ISNA(VLOOKUP(A58,'Données projet'!$A$113:$I$133,4,0)),0,VLOOKUP(A58,'Données projet'!$A$113:$I$133,4,0))</f>
        <v>16</v>
      </c>
      <c r="CH58" s="16">
        <f>IF(ISNA(VLOOKUP(A58,'Données projet'!$A$113:$I$133,5,0)),0%,VLOOKUP(A58,'Données projet'!$A$113:$I$133,5,0)*VLOOKUP('Données projet'!$B$12,Paramètres!$A$1:$I$89,7,0))</f>
        <v>0.43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35.708447993528154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35.708447993528154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324</v>
      </c>
      <c r="CR58" s="12">
        <f>VLOOKUP(A58,'Données projet'!$A$139:$I$159,9,0)</f>
        <v>8.4</v>
      </c>
      <c r="CS58" s="12">
        <f t="array" ref="CS58">INDEX(CR:CR,MIN(IF(ISNUMBER(CR58:CR254),ROW(CR58:CR254),"")))</f>
        <v>8.4</v>
      </c>
      <c r="CT58" s="12">
        <f>IF('Données projet'!$A$140&gt;35,CT57+CS58-DB57,IF(A58&lt;'Données projet'!$A$140,$CQ$205^A58,IF(A58='Données projet'!$A$140,'Données projet'!$B$140,CT57+CS58-DB57)))</f>
        <v>323.99999999999983</v>
      </c>
      <c r="CU58" s="17">
        <f>CT58*VLOOKUP('Données projet'!$B$13,Paramètres!$A$1:$I$89,3,0)*VLOOKUP('Données projet'!$B$13,Paramètres!$A$1:$I$89,5,0)</f>
        <v>257.7743999999999</v>
      </c>
      <c r="CV58" s="13">
        <f t="shared" si="41"/>
        <v>62.247732872134243</v>
      </c>
      <c r="CW58" s="20">
        <f t="shared" si="13"/>
        <v>557.37188141896695</v>
      </c>
      <c r="CX58" s="59">
        <f t="shared" si="14"/>
        <v>850.70521475230021</v>
      </c>
      <c r="CY58" s="59">
        <f ca="1">AVERAGE(OFFSET($CX$3,0,0,'Données projet'!$E$13+1,1))-AVERAGE(OFFSET($H$3,0,0,'Données projet'!$E$13+1,1))</f>
        <v>405.40026823646758</v>
      </c>
      <c r="CZ58" s="59">
        <f t="shared" si="42"/>
        <v>393.0787141050053</v>
      </c>
      <c r="DA58" s="15">
        <f>IF(ISNA(VLOOKUP(A58,'Données projet'!$A$139:$I$159,3,0)),0,VLOOKUP(A58,'Données projet'!$A$139:$I$159,3,0))</f>
        <v>10</v>
      </c>
      <c r="DB58" s="15">
        <f>IF(ISNA(VLOOKUP(A58,'Données projet'!$A$139:$I$159,4,0)),0,VLOOKUP(A58,'Données projet'!$A$139:$I$159,4,0))</f>
        <v>18</v>
      </c>
      <c r="DC58" s="16">
        <f>IF(ISNA(VLOOKUP(A58,'Données projet'!$A$139:$I$159,5,0)),0%,VLOOKUP(A58,'Données projet'!$A$139:$I$159,5,0)*VLOOKUP('Données projet'!$B$13,Paramètres!$A$1:$I$89,7,0))</f>
        <v>0.53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54.227500227951566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54.227500227951566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9.375</v>
      </c>
      <c r="DO58" s="12">
        <f>IF('Données projet'!$A$166&gt;35,DO57+DN58-DW57,IF(A58&lt;'Données projet'!$A$166,$DL$205^A58,IF(A58='Données projet'!$A$166,'Données projet'!$B$166,DO57+DN58-DW57)))</f>
        <v>250.12499999999989</v>
      </c>
      <c r="DP58" s="17">
        <f>DO58*VLOOKUP('Données projet'!$B$14,Paramètres!$A$1:$I$89,3,0)*VLOOKUP('Données projet'!$B$14,Paramètres!$A$1:$I$89,5,0)</f>
        <v>195.09749999999991</v>
      </c>
      <c r="DQ58" s="13">
        <f t="shared" si="43"/>
        <v>48.66519532492579</v>
      </c>
      <c r="DR58" s="20">
        <f t="shared" si="16"/>
        <v>424.55336102424553</v>
      </c>
      <c r="DS58" s="59">
        <f t="shared" si="17"/>
        <v>717.88669435757879</v>
      </c>
      <c r="DT58" s="59">
        <f ca="1">AVERAGE(OFFSET($DS$3,0,0,'Données projet'!$E$14+1,1))-AVERAGE(OFFSET($H$3,0,0,'Données projet'!$E$14+1,1))</f>
        <v>288.82868507674738</v>
      </c>
      <c r="DU58" s="59">
        <f t="shared" si="44"/>
        <v>283.48738729114024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47.236748118118015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47.236748118118015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232</v>
      </c>
      <c r="EH58" s="12">
        <f>VLOOKUP(A58,'Données projet'!$A$191:$I$211,9,0)</f>
        <v>6</v>
      </c>
      <c r="EI58" s="12">
        <f t="array" ref="EI58">INDEX(EH:EH,MIN(IF(ISNUMBER(EH58:EH254),ROW(EH58:EH254),"")))</f>
        <v>6</v>
      </c>
      <c r="EJ58" s="12">
        <f>IF('Données projet'!$A$192&gt;35,EJ57+EI58-ER57,IF(A58&lt;'Données projet'!$A$192,$EG$205^A58,IF(A58='Données projet'!$A$192,'Données projet'!$B$192,EJ57+EI58-ER57)))</f>
        <v>231.99999999999989</v>
      </c>
      <c r="EK58" s="17">
        <f>EJ58*VLOOKUP('Données projet'!$B$15,Paramètres!$A$1:$I$89,3,0)*VLOOKUP('Données projet'!$B$15,Paramètres!$A$1:$I$89,5,0)</f>
        <v>188.19839999999991</v>
      </c>
      <c r="EL58" s="13">
        <f t="shared" si="45"/>
        <v>47.141424081428013</v>
      </c>
      <c r="EM58" s="20">
        <f t="shared" si="19"/>
        <v>409.88352694182026</v>
      </c>
      <c r="EN58" s="59">
        <f t="shared" si="20"/>
        <v>703.21686027515352</v>
      </c>
      <c r="EO58" s="59">
        <f ca="1">AVERAGE(OFFSET($EN$3,0,0,'Données projet'!$E$15+1,1))-AVERAGE(OFFSET($H$3,0,0,'Données projet'!$E$15+1,1))</f>
        <v>304.26232113495314</v>
      </c>
      <c r="EP58" s="59">
        <f t="shared" si="46"/>
        <v>297.47246687305056</v>
      </c>
      <c r="EQ58" s="15">
        <f>IF(ISNA(VLOOKUP(A58,'Données projet'!$A$191:$I$211,3,0)),0,VLOOKUP(A58,'Données projet'!$A$191:$I$211,3,0))</f>
        <v>9</v>
      </c>
      <c r="ER58" s="15">
        <f>IF(ISNA(VLOOKUP(A58,'Données projet'!$A$191:$I$211,4,0)),0,VLOOKUP(A58,'Données projet'!$A$191:$I$211,4,0))</f>
        <v>13</v>
      </c>
      <c r="ES58" s="16">
        <f>IF(ISNA(VLOOKUP(A58,'Données projet'!$A$191:$I$211,5,0)),0%,VLOOKUP(A58,'Données projet'!$A$191:$I$211,5,0)*VLOOKUP('Données projet'!$B$15,Paramètres!$A$1:$I$89,7,0))</f>
        <v>0.53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40.917557163938298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40.917557163938298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6">
        <f t="shared" si="1"/>
        <v>256.66666666666669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11.644999999999996</v>
      </c>
      <c r="N59" s="13">
        <f>IF('Données projet'!$A$36&gt;35,N58+M59-V58,IF(A59&lt;'Données projet'!$A$36,$K$205^A59,IF(A59='Données projet'!$A$36,'Données projet'!$B$36,N58+M59-V58)))</f>
        <v>231.0750000000001</v>
      </c>
      <c r="O59" s="13">
        <f>N59*VLOOKUP('Données projet'!$B$9,Paramètres!$A$1:$I$89,3,0)*VLOOKUP('Données projet'!$B$9,Paramètres!$A$1:$I$89,5,0)</f>
        <v>209.07666000000006</v>
      </c>
      <c r="P59" s="13">
        <f t="shared" si="33"/>
        <v>51.733760959596957</v>
      </c>
      <c r="Q59" s="20">
        <f t="shared" si="53"/>
        <v>454.24481650463144</v>
      </c>
      <c r="R59" s="59">
        <f t="shared" si="0"/>
        <v>747.5781498379647</v>
      </c>
      <c r="S59" s="59">
        <f ca="1">AVERAGE(OFFSET($R$3,0,0,'Données projet'!$E$9+1,1))-AVERAGE(OFFSET($H$3,0,0,'Données projet'!$E$9+1,1))</f>
        <v>530.15029472203241</v>
      </c>
      <c r="T59" s="59">
        <f t="shared" si="34"/>
        <v>279.93992816625956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81.888129849518734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81.888129849518734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13.447142857142856</v>
      </c>
      <c r="AI59" s="13">
        <f>IF('Données projet'!$A$62&gt;35,AI58+AH59-AQ58,IF(A59&lt;'Données projet'!$A$62,$AF$205^A59,IF(A59='Données projet'!$A$62,'Données projet'!$B$62,AI58+AH59-AQ58)))</f>
        <v>278.22571428571428</v>
      </c>
      <c r="AJ59" s="13">
        <f>AI59*VLOOKUP('Données projet'!$B$10,Paramètres!$A$1:$I$89,3,0)*VLOOKUP('Données projet'!$B$10,Paramètres!$A$1:$I$89,5,0)</f>
        <v>234.37734171428573</v>
      </c>
      <c r="AK59" s="13">
        <f t="shared" si="35"/>
        <v>57.228124123262056</v>
      </c>
      <c r="AL59" s="20">
        <f t="shared" si="4"/>
        <v>507.87951966706237</v>
      </c>
      <c r="AM59" s="59">
        <f t="shared" si="5"/>
        <v>801.21285300039563</v>
      </c>
      <c r="AN59" s="59">
        <f ca="1">AVERAGE(OFFSET($AM$3,0,0,'Données projet'!$E$10+1,1))-AVERAGE(OFFSET($H$3,0,0,'Données projet'!$E$10+1,1))</f>
        <v>427.33925047942938</v>
      </c>
      <c r="AO59" s="59">
        <f t="shared" si="36"/>
        <v>258.68277813905507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61.643053168290038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61.643053168290038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11.644999999999996</v>
      </c>
      <c r="BD59" s="12">
        <f>IF('Données projet'!$A$88&gt;35,BD58+BC59-BL58,IF(A59&lt;'Données projet'!$A$88,$BA$205^A59,IF(A59='Données projet'!$A$88,'Données projet'!$B$88,BD58+BC59-BL58)))</f>
        <v>231.0750000000001</v>
      </c>
      <c r="BE59" s="13">
        <f>BD59*VLOOKUP('Données projet'!$B$11,Paramètres!$A$1:$I$89,3,0)*VLOOKUP('Données projet'!$B$11,Paramètres!$A$1:$I$89,5,0)</f>
        <v>234.31005000000013</v>
      </c>
      <c r="BF59" s="13">
        <f t="shared" si="37"/>
        <v>57.21360573376716</v>
      </c>
      <c r="BG59" s="20">
        <f t="shared" si="7"/>
        <v>507.73703373631133</v>
      </c>
      <c r="BH59" s="59">
        <f t="shared" si="8"/>
        <v>801.07036706964459</v>
      </c>
      <c r="BI59" s="59">
        <f ca="1">AVERAGE(OFFSET($BH$3,0,0,'Données projet'!$E$11+1,1))-AVERAGE(OFFSET($H$3,0,0,'Données projet'!$E$11+1,1))</f>
        <v>588.81597636287211</v>
      </c>
      <c r="BJ59" s="59">
        <f t="shared" si="38"/>
        <v>308.54448803271003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91.771180003770993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91.771180003770993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6.2</v>
      </c>
      <c r="BY59" s="12">
        <f>IF('Données projet'!$A$114&gt;35,BY58+BX59-CG58,IF(A59&lt;'Données projet'!$A$114,$BV$205^A59,IF(A59='Données projet'!$A$114,'Données projet'!$B$114,BY58+BX59-CG58)))</f>
        <v>269.19999999999993</v>
      </c>
      <c r="BZ59" s="13">
        <f>BY59*VLOOKUP('Données projet'!$B$12,Paramètres!$A$1:$I$89,3,0)*VLOOKUP('Données projet'!$B$12,Paramètres!$A$1:$I$89,5,0)</f>
        <v>197.37743999999995</v>
      </c>
      <c r="CA59" s="13">
        <f t="shared" si="39"/>
        <v>49.167366395757924</v>
      </c>
      <c r="CB59" s="20">
        <f t="shared" si="10"/>
        <v>429.39887113927824</v>
      </c>
      <c r="CC59" s="59">
        <f t="shared" si="11"/>
        <v>722.73220447261156</v>
      </c>
      <c r="CD59" s="59">
        <f ca="1">AVERAGE(OFFSET($CC$3,0,0,'Données projet'!$E$12+1,1))-AVERAGE(OFFSET($H$3,0,0,'Données projet'!$E$12+1,1))</f>
        <v>328.55201074501201</v>
      </c>
      <c r="CE59" s="59">
        <f t="shared" si="40"/>
        <v>321.81422611044985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35.008227108377746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35.008227108377746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7.4</v>
      </c>
      <c r="CT59" s="12">
        <f>IF('Données projet'!$A$140&gt;35,CT58+CS59-DB58,IF(A59&lt;'Données projet'!$A$140,$CQ$205^A59,IF(A59='Données projet'!$A$140,'Données projet'!$B$140,CT58+CS59-DB58)))</f>
        <v>313.39999999999981</v>
      </c>
      <c r="CU59" s="17">
        <f>CT59*VLOOKUP('Données projet'!$B$13,Paramètres!$A$1:$I$89,3,0)*VLOOKUP('Données projet'!$B$13,Paramètres!$A$1:$I$89,5,0)</f>
        <v>249.34103999999988</v>
      </c>
      <c r="CV59" s="13">
        <f t="shared" si="41"/>
        <v>60.444812818312201</v>
      </c>
      <c r="CW59" s="20">
        <f t="shared" si="13"/>
        <v>539.54369365856019</v>
      </c>
      <c r="CX59" s="59">
        <f t="shared" si="14"/>
        <v>832.87702699189344</v>
      </c>
      <c r="CY59" s="59">
        <f ca="1">AVERAGE(OFFSET($CX$3,0,0,'Données projet'!$E$13+1,1))-AVERAGE(OFFSET($H$3,0,0,'Données projet'!$E$13+1,1))</f>
        <v>405.40026823646758</v>
      </c>
      <c r="CZ59" s="59">
        <f t="shared" si="42"/>
        <v>393.0787141050053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53.164132023990639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53.164132023990639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9.375</v>
      </c>
      <c r="DO59" s="12">
        <f>IF('Données projet'!$A$166&gt;35,DO58+DN59-DW58,IF(A59&lt;'Données projet'!$A$166,$DL$205^A59,IF(A59='Données projet'!$A$166,'Données projet'!$B$166,DO58+DN59-DW58)))</f>
        <v>259.49999999999989</v>
      </c>
      <c r="DP59" s="17">
        <f>DO59*VLOOKUP('Données projet'!$B$14,Paramètres!$A$1:$I$89,3,0)*VLOOKUP('Données projet'!$B$14,Paramètres!$A$1:$I$89,5,0)</f>
        <v>202.40999999999991</v>
      </c>
      <c r="DQ59" s="13">
        <f t="shared" si="43"/>
        <v>50.273442991661817</v>
      </c>
      <c r="DR59" s="20">
        <f t="shared" si="16"/>
        <v>440.09032987714414</v>
      </c>
      <c r="DS59" s="59">
        <f t="shared" si="17"/>
        <v>733.42366321047746</v>
      </c>
      <c r="DT59" s="59">
        <f ca="1">AVERAGE(OFFSET($DS$3,0,0,'Données projet'!$E$14+1,1))-AVERAGE(OFFSET($H$3,0,0,'Données projet'!$E$14+1,1))</f>
        <v>288.82868507674738</v>
      </c>
      <c r="DU59" s="59">
        <f t="shared" si="44"/>
        <v>283.48738729114024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46.310464299093169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46.310464299093169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5.2</v>
      </c>
      <c r="EJ59" s="12">
        <f>IF('Données projet'!$A$192&gt;35,EJ58+EI59-ER58,IF(A59&lt;'Données projet'!$A$192,$EG$205^A59,IF(A59='Données projet'!$A$192,'Données projet'!$B$192,EJ58+EI59-ER58)))</f>
        <v>224.19999999999987</v>
      </c>
      <c r="EK59" s="17">
        <f>EJ59*VLOOKUP('Données projet'!$B$15,Paramètres!$A$1:$I$89,3,0)*VLOOKUP('Données projet'!$B$15,Paramètres!$A$1:$I$89,5,0)</f>
        <v>181.87103999999991</v>
      </c>
      <c r="EL59" s="13">
        <f t="shared" si="45"/>
        <v>45.738207231648985</v>
      </c>
      <c r="EM59" s="20">
        <f t="shared" si="19"/>
        <v>396.41943892845512</v>
      </c>
      <c r="EN59" s="59">
        <f t="shared" si="20"/>
        <v>689.75277226178844</v>
      </c>
      <c r="EO59" s="59">
        <f ca="1">AVERAGE(OFFSET($EN$3,0,0,'Données projet'!$E$15+1,1))-AVERAGE(OFFSET($H$3,0,0,'Données projet'!$E$15+1,1))</f>
        <v>304.26232113495314</v>
      </c>
      <c r="EP59" s="59">
        <f t="shared" si="46"/>
        <v>297.47246687305056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40.115188825199013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40.115188825199013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6">
        <f t="shared" si="1"/>
        <v>256.66666666666669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11.644999999999996</v>
      </c>
      <c r="N60" s="13">
        <f>IF('Données projet'!$A$36&gt;35,N59+M60-V59,IF(A60&lt;'Données projet'!$A$36,$K$205^A60,IF(A60='Données projet'!$A$36,'Données projet'!$B$36,N59+M60-V59)))</f>
        <v>242.72000000000008</v>
      </c>
      <c r="O60" s="13">
        <f>N60*VLOOKUP('Données projet'!$B$9,Paramètres!$A$1:$I$89,3,0)*VLOOKUP('Données projet'!$B$9,Paramètres!$A$1:$I$89,5,0)</f>
        <v>219.61305600000006</v>
      </c>
      <c r="P60" s="13">
        <f t="shared" si="33"/>
        <v>54.030776739498059</v>
      </c>
      <c r="Q60" s="20">
        <f t="shared" si="53"/>
        <v>476.59634202129263</v>
      </c>
      <c r="R60" s="59">
        <f t="shared" si="0"/>
        <v>769.92967535462594</v>
      </c>
      <c r="S60" s="59">
        <f ca="1">AVERAGE(OFFSET($R$3,0,0,'Données projet'!$E$9+1,1))-AVERAGE(OFFSET($H$3,0,0,'Données projet'!$E$9+1,1))</f>
        <v>530.15029472203241</v>
      </c>
      <c r="T60" s="59">
        <f t="shared" si="34"/>
        <v>279.93992816625956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80.282353569997042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80.282353569997042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13.447142857142856</v>
      </c>
      <c r="AI60" s="13">
        <f>IF('Données projet'!$A$62&gt;35,AI59+AH60-AQ59,IF(A60&lt;'Données projet'!$A$62,$AF$205^A60,IF(A60='Données projet'!$A$62,'Données projet'!$B$62,AI59+AH60-AQ59)))</f>
        <v>291.67285714285714</v>
      </c>
      <c r="AJ60" s="13">
        <f>AI60*VLOOKUP('Données projet'!$B$10,Paramètres!$A$1:$I$89,3,0)*VLOOKUP('Données projet'!$B$10,Paramètres!$A$1:$I$89,5,0)</f>
        <v>245.70521485714286</v>
      </c>
      <c r="AK60" s="13">
        <f t="shared" si="35"/>
        <v>59.665351817423399</v>
      </c>
      <c r="AL60" s="20">
        <f t="shared" si="4"/>
        <v>531.85373695820283</v>
      </c>
      <c r="AM60" s="59">
        <f t="shared" si="5"/>
        <v>825.1870702915362</v>
      </c>
      <c r="AN60" s="59">
        <f ca="1">AVERAGE(OFFSET($AM$3,0,0,'Données projet'!$E$10+1,1))-AVERAGE(OFFSET($H$3,0,0,'Données projet'!$E$10+1,1))</f>
        <v>427.33925047942938</v>
      </c>
      <c r="AO60" s="59">
        <f t="shared" si="36"/>
        <v>258.68277813905507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60.434270494209755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60.434270494209755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11.644999999999996</v>
      </c>
      <c r="BD60" s="12">
        <f>IF('Données projet'!$A$88&gt;35,BD59+BC60-BL59,IF(A60&lt;'Données projet'!$A$88,$BA$205^A60,IF(A60='Données projet'!$A$88,'Données projet'!$B$88,BD59+BC60-BL59)))</f>
        <v>242.72000000000008</v>
      </c>
      <c r="BE60" s="13">
        <f>BD60*VLOOKUP('Données projet'!$B$11,Paramètres!$A$1:$I$89,3,0)*VLOOKUP('Données projet'!$B$11,Paramètres!$A$1:$I$89,5,0)</f>
        <v>246.11808000000011</v>
      </c>
      <c r="BF60" s="13">
        <f t="shared" si="37"/>
        <v>59.753930518932897</v>
      </c>
      <c r="BG60" s="20">
        <f t="shared" si="7"/>
        <v>532.72708498714167</v>
      </c>
      <c r="BH60" s="59">
        <f t="shared" si="8"/>
        <v>826.06041832047504</v>
      </c>
      <c r="BI60" s="59">
        <f ca="1">AVERAGE(OFFSET($BH$3,0,0,'Données projet'!$E$11+1,1))-AVERAGE(OFFSET($H$3,0,0,'Données projet'!$E$11+1,1))</f>
        <v>588.81597636287211</v>
      </c>
      <c r="BJ60" s="59">
        <f t="shared" si="38"/>
        <v>308.54448803271003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89.971603138789789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89.971603138789789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6.2</v>
      </c>
      <c r="BY60" s="12">
        <f>IF('Données projet'!$A$114&gt;35,BY59+BX60-CG59,IF(A60&lt;'Données projet'!$A$114,$BV$205^A60,IF(A60='Données projet'!$A$114,'Données projet'!$B$114,BY59+BX60-CG59)))</f>
        <v>275.39999999999992</v>
      </c>
      <c r="BZ60" s="13">
        <f>BY60*VLOOKUP('Données projet'!$B$12,Paramètres!$A$1:$I$89,3,0)*VLOOKUP('Données projet'!$B$12,Paramètres!$A$1:$I$89,5,0)</f>
        <v>201.92327999999995</v>
      </c>
      <c r="CA60" s="13">
        <f t="shared" si="39"/>
        <v>50.166610737265309</v>
      </c>
      <c r="CB60" s="20">
        <f t="shared" si="10"/>
        <v>439.05655970073695</v>
      </c>
      <c r="CC60" s="59">
        <f t="shared" si="11"/>
        <v>732.38989303407027</v>
      </c>
      <c r="CD60" s="59">
        <f ca="1">AVERAGE(OFFSET($CC$3,0,0,'Données projet'!$E$12+1,1))-AVERAGE(OFFSET($H$3,0,0,'Données projet'!$E$12+1,1))</f>
        <v>328.55201074501201</v>
      </c>
      <c r="CE60" s="59">
        <f t="shared" si="40"/>
        <v>321.81422611044985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34.321737127692572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34.321737127692572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7.4</v>
      </c>
      <c r="CT60" s="12">
        <f>IF('Données projet'!$A$140&gt;35,CT59+CS60-DB59,IF(A60&lt;'Données projet'!$A$140,$CQ$205^A60,IF(A60='Données projet'!$A$140,'Données projet'!$B$140,CT59+CS60-DB59)))</f>
        <v>320.79999999999978</v>
      </c>
      <c r="CU60" s="17">
        <f>CT60*VLOOKUP('Données projet'!$B$13,Paramètres!$A$1:$I$89,3,0)*VLOOKUP('Données projet'!$B$13,Paramètres!$A$1:$I$89,5,0)</f>
        <v>255.22847999999985</v>
      </c>
      <c r="CV60" s="13">
        <f t="shared" si="41"/>
        <v>61.704188876103551</v>
      </c>
      <c r="CW60" s="20">
        <f t="shared" si="13"/>
        <v>551.99106495921342</v>
      </c>
      <c r="CX60" s="59">
        <f t="shared" si="14"/>
        <v>845.32439829254668</v>
      </c>
      <c r="CY60" s="59">
        <f ca="1">AVERAGE(OFFSET($CX$3,0,0,'Données projet'!$E$13+1,1))-AVERAGE(OFFSET($H$3,0,0,'Données projet'!$E$13+1,1))</f>
        <v>405.40026823646758</v>
      </c>
      <c r="CZ60" s="59">
        <f t="shared" si="42"/>
        <v>393.0787141050053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52.121615821918823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52.121615821918823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9.375</v>
      </c>
      <c r="DO60" s="12">
        <f>IF('Données projet'!$A$166&gt;35,DO59+DN60-DW59,IF(A60&lt;'Données projet'!$A$166,$DL$205^A60,IF(A60='Données projet'!$A$166,'Données projet'!$B$166,DO59+DN60-DW59)))</f>
        <v>268.87499999999989</v>
      </c>
      <c r="DP60" s="17">
        <f>DO60*VLOOKUP('Données projet'!$B$14,Paramètres!$A$1:$I$89,3,0)*VLOOKUP('Données projet'!$B$14,Paramètres!$A$1:$I$89,5,0)</f>
        <v>209.72249999999991</v>
      </c>
      <c r="DQ60" s="13">
        <f t="shared" si="43"/>
        <v>51.874940300502246</v>
      </c>
      <c r="DR60" s="20">
        <f t="shared" si="16"/>
        <v>455.61554185670792</v>
      </c>
      <c r="DS60" s="59">
        <f t="shared" si="17"/>
        <v>748.94887519004124</v>
      </c>
      <c r="DT60" s="59">
        <f ca="1">AVERAGE(OFFSET($DS$3,0,0,'Données projet'!$E$14+1,1))-AVERAGE(OFFSET($H$3,0,0,'Données projet'!$E$14+1,1))</f>
        <v>288.82868507674738</v>
      </c>
      <c r="DU60" s="59">
        <f t="shared" si="44"/>
        <v>283.48738729114024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45.402344340782058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45.402344340782058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5.2</v>
      </c>
      <c r="EJ60" s="12">
        <f>IF('Données projet'!$A$192&gt;35,EJ59+EI60-ER59,IF(A60&lt;'Données projet'!$A$192,$EG$205^A60,IF(A60='Données projet'!$A$192,'Données projet'!$B$192,EJ59+EI60-ER59)))</f>
        <v>229.39999999999986</v>
      </c>
      <c r="EK60" s="17">
        <f>EJ60*VLOOKUP('Données projet'!$B$15,Paramètres!$A$1:$I$89,3,0)*VLOOKUP('Données projet'!$B$15,Paramètres!$A$1:$I$89,5,0)</f>
        <v>186.08927999999992</v>
      </c>
      <c r="EL60" s="13">
        <f t="shared" si="45"/>
        <v>46.674304440658766</v>
      </c>
      <c r="EM60" s="20">
        <f t="shared" si="19"/>
        <v>405.39657623414723</v>
      </c>
      <c r="EN60" s="59">
        <f t="shared" si="20"/>
        <v>698.72990956748049</v>
      </c>
      <c r="EO60" s="59">
        <f ca="1">AVERAGE(OFFSET($EN$3,0,0,'Données projet'!$E$15+1,1))-AVERAGE(OFFSET($H$3,0,0,'Données projet'!$E$15+1,1))</f>
        <v>304.26232113495314</v>
      </c>
      <c r="EP60" s="59">
        <f t="shared" si="46"/>
        <v>297.47246687305056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39.328554440186046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39.328554440186046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6">
        <f t="shared" si="1"/>
        <v>256.66666666666669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11.644999999999996</v>
      </c>
      <c r="N61" s="13">
        <f>IF('Données projet'!$A$36&gt;35,N60+M61-V60,IF(A61&lt;'Données projet'!$A$36,$K$205^A61,IF(A61='Données projet'!$A$36,'Données projet'!$B$36,N60+M61-V60)))</f>
        <v>254.36500000000007</v>
      </c>
      <c r="O61" s="13">
        <f>N61*VLOOKUP('Données projet'!$B$9,Paramètres!$A$1:$I$89,3,0)*VLOOKUP('Données projet'!$B$9,Paramètres!$A$1:$I$89,5,0)</f>
        <v>230.14945200000005</v>
      </c>
      <c r="P61" s="13">
        <f t="shared" si="33"/>
        <v>56.314995325940238</v>
      </c>
      <c r="Q61" s="20">
        <f t="shared" si="53"/>
        <v>498.9255790926793</v>
      </c>
      <c r="R61" s="59">
        <f t="shared" si="0"/>
        <v>792.25891242601256</v>
      </c>
      <c r="S61" s="59">
        <f ca="1">AVERAGE(OFFSET($R$3,0,0,'Données projet'!$E$9+1,1))-AVERAGE(OFFSET($H$3,0,0,'Données projet'!$E$9+1,1))</f>
        <v>530.15029472203241</v>
      </c>
      <c r="T61" s="59">
        <f t="shared" si="34"/>
        <v>279.93992816625956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78.708065583889947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78.708065583889947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305.12</v>
      </c>
      <c r="AG61" s="12">
        <f>VLOOKUP(A61,'Données projet'!$A$61:$I$81,9,0)</f>
        <v>13.447142857142856</v>
      </c>
      <c r="AH61" s="12">
        <f t="array" ref="AH61">INDEX(AG:AG,MIN(IF(ISNUMBER(AG61:AG257),ROW(AG61:AG257),"")))</f>
        <v>13.447142857142856</v>
      </c>
      <c r="AI61" s="13">
        <f>IF('Données projet'!$A$62&gt;35,AI60+AH61-AQ60,IF(A61&lt;'Données projet'!$A$62,$AF$205^A61,IF(A61='Données projet'!$A$62,'Données projet'!$B$62,AI60+AH61-AQ60)))</f>
        <v>305.12</v>
      </c>
      <c r="AJ61" s="13">
        <f>AI61*VLOOKUP('Données projet'!$B$10,Paramètres!$A$1:$I$89,3,0)*VLOOKUP('Données projet'!$B$10,Paramètres!$A$1:$I$89,5,0)</f>
        <v>257.03308800000002</v>
      </c>
      <c r="AK61" s="13">
        <f t="shared" si="35"/>
        <v>62.08953040488894</v>
      </c>
      <c r="AL61" s="20">
        <f t="shared" si="4"/>
        <v>555.8052270551816</v>
      </c>
      <c r="AM61" s="59">
        <f t="shared" si="5"/>
        <v>849.13856038851486</v>
      </c>
      <c r="AN61" s="59">
        <f ca="1">AVERAGE(OFFSET($AM$3,0,0,'Données projet'!$E$10+1,1))-AVERAGE(OFFSET($H$3,0,0,'Données projet'!$E$10+1,1))</f>
        <v>427.33925047942938</v>
      </c>
      <c r="AO61" s="59">
        <f t="shared" si="36"/>
        <v>258.68277813905507</v>
      </c>
      <c r="AP61" s="15">
        <f>IF(ISNA(VLOOKUP(A61,'Données projet'!$A$61:$I$81,3,0)),0,VLOOKUP(A61,'Données projet'!$A$61:$I$81,3,0))</f>
        <v>5</v>
      </c>
      <c r="AQ61" s="15">
        <f>IF(ISNA(VLOOKUP(A61,'Données projet'!$A$61:$I$81,4,0)),0,VLOOKUP(A61,'Données projet'!$A$61:$I$81,4,0))</f>
        <v>48.81</v>
      </c>
      <c r="AR61" s="16">
        <f>IF(ISNA(VLOOKUP(A61,'Données projet'!$A$61:$I$81,5,0)),0%,VLOOKUP(A61,'Données projet'!$A$61:$I$81,5,0)*VLOOKUP('Données projet'!$B$10,Paramètres!$A$1:$I$89,7,0))</f>
        <v>0.43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78.794508908674956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78.794508908674956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11.644999999999996</v>
      </c>
      <c r="BD61" s="12">
        <f>IF('Données projet'!$A$88&gt;35,BD60+BC61-BL60,IF(A61&lt;'Données projet'!$A$88,$BA$205^A61,IF(A61='Données projet'!$A$88,'Données projet'!$B$88,BD60+BC61-BL60)))</f>
        <v>254.36500000000007</v>
      </c>
      <c r="BE61" s="13">
        <f>BD61*VLOOKUP('Données projet'!$B$11,Paramètres!$A$1:$I$89,3,0)*VLOOKUP('Données projet'!$B$11,Paramètres!$A$1:$I$89,5,0)</f>
        <v>257.92611000000005</v>
      </c>
      <c r="BF61" s="13">
        <f t="shared" si="37"/>
        <v>62.280102581244591</v>
      </c>
      <c r="BG61" s="20">
        <f t="shared" si="7"/>
        <v>557.6924869123344</v>
      </c>
      <c r="BH61" s="59">
        <f t="shared" si="8"/>
        <v>851.02582024566777</v>
      </c>
      <c r="BI61" s="59">
        <f ca="1">AVERAGE(OFFSET($BH$3,0,0,'Données projet'!$E$11+1,1))-AVERAGE(OFFSET($H$3,0,0,'Données projet'!$E$11+1,1))</f>
        <v>588.81597636287211</v>
      </c>
      <c r="BJ61" s="59">
        <f t="shared" si="38"/>
        <v>308.54448803271003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88.207314878497357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88.207314878497357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6.2</v>
      </c>
      <c r="BY61" s="12">
        <f>IF('Données projet'!$A$114&gt;35,BY60+BX61-CG60,IF(A61&lt;'Données projet'!$A$114,$BV$205^A61,IF(A61='Données projet'!$A$114,'Données projet'!$B$114,BY60+BX61-CG60)))</f>
        <v>281.59999999999991</v>
      </c>
      <c r="BZ61" s="13">
        <f>BY61*VLOOKUP('Données projet'!$B$12,Paramètres!$A$1:$I$89,3,0)*VLOOKUP('Données projet'!$B$12,Paramètres!$A$1:$I$89,5,0)</f>
        <v>206.46911999999992</v>
      </c>
      <c r="CA61" s="13">
        <f t="shared" si="39"/>
        <v>51.163239774028327</v>
      </c>
      <c r="CB61" s="20">
        <f t="shared" si="10"/>
        <v>448.70969327309916</v>
      </c>
      <c r="CC61" s="59">
        <f t="shared" si="11"/>
        <v>742.04302660643248</v>
      </c>
      <c r="CD61" s="59">
        <f ca="1">AVERAGE(OFFSET($CC$3,0,0,'Données projet'!$E$12+1,1))-AVERAGE(OFFSET($H$3,0,0,'Données projet'!$E$12+1,1))</f>
        <v>328.55201074501201</v>
      </c>
      <c r="CE61" s="59">
        <f t="shared" si="40"/>
        <v>321.81422611044985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33.648708796811086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33.648708796811086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7.4</v>
      </c>
      <c r="CT61" s="12">
        <f>IF('Données projet'!$A$140&gt;35,CT60+CS61-DB60,IF(A61&lt;'Données projet'!$A$140,$CQ$205^A61,IF(A61='Données projet'!$A$140,'Données projet'!$B$140,CT60+CS61-DB60)))</f>
        <v>328.19999999999976</v>
      </c>
      <c r="CU61" s="17">
        <f>CT61*VLOOKUP('Données projet'!$B$13,Paramètres!$A$1:$I$89,3,0)*VLOOKUP('Données projet'!$B$13,Paramètres!$A$1:$I$89,5,0)</f>
        <v>261.11591999999985</v>
      </c>
      <c r="CV61" s="13">
        <f t="shared" si="41"/>
        <v>62.960187681145797</v>
      </c>
      <c r="CW61" s="20">
        <f t="shared" si="13"/>
        <v>564.43255421132858</v>
      </c>
      <c r="CX61" s="59">
        <f t="shared" si="14"/>
        <v>857.76588754466184</v>
      </c>
      <c r="CY61" s="59">
        <f ca="1">AVERAGE(OFFSET($CX$3,0,0,'Données projet'!$E$13+1,1))-AVERAGE(OFFSET($H$3,0,0,'Données projet'!$E$13+1,1))</f>
        <v>405.40026823646758</v>
      </c>
      <c r="CZ61" s="59">
        <f t="shared" si="42"/>
        <v>393.0787141050053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51.099542726697543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51.099542726697543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9.375</v>
      </c>
      <c r="DO61" s="12">
        <f>IF('Données projet'!$A$166&gt;35,DO60+DN61-DW60,IF(A61&lt;'Données projet'!$A$166,$DL$205^A61,IF(A61='Données projet'!$A$166,'Données projet'!$B$166,DO60+DN61-DW60)))</f>
        <v>278.24999999999989</v>
      </c>
      <c r="DP61" s="17">
        <f>DO61*VLOOKUP('Données projet'!$B$14,Paramètres!$A$1:$I$89,3,0)*VLOOKUP('Données projet'!$B$14,Paramètres!$A$1:$I$89,5,0)</f>
        <v>217.03499999999991</v>
      </c>
      <c r="DQ61" s="13">
        <f t="shared" si="43"/>
        <v>53.469949591969474</v>
      </c>
      <c r="DR61" s="20">
        <f t="shared" si="16"/>
        <v>471.12945387267996</v>
      </c>
      <c r="DS61" s="59">
        <f t="shared" si="17"/>
        <v>764.46278720601322</v>
      </c>
      <c r="DT61" s="59">
        <f ca="1">AVERAGE(OFFSET($DS$3,0,0,'Données projet'!$E$14+1,1))-AVERAGE(OFFSET($H$3,0,0,'Données projet'!$E$14+1,1))</f>
        <v>288.82868507674738</v>
      </c>
      <c r="DU61" s="59">
        <f t="shared" si="44"/>
        <v>283.48738729114024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44.512032060954944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44.512032060954944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5.2</v>
      </c>
      <c r="EJ61" s="12">
        <f>IF('Données projet'!$A$192&gt;35,EJ60+EI61-ER60,IF(A61&lt;'Données projet'!$A$192,$EG$205^A61,IF(A61='Données projet'!$A$192,'Données projet'!$B$192,EJ60+EI61-ER60)))</f>
        <v>234.59999999999985</v>
      </c>
      <c r="EK61" s="17">
        <f>EJ61*VLOOKUP('Données projet'!$B$15,Paramètres!$A$1:$I$89,3,0)*VLOOKUP('Données projet'!$B$15,Paramètres!$A$1:$I$89,5,0)</f>
        <v>190.3075199999999</v>
      </c>
      <c r="EL61" s="13">
        <f t="shared" si="45"/>
        <v>47.607934756469184</v>
      </c>
      <c r="EM61" s="20">
        <f t="shared" si="19"/>
        <v>414.36941703418364</v>
      </c>
      <c r="EN61" s="59">
        <f t="shared" si="20"/>
        <v>707.70275036751696</v>
      </c>
      <c r="EO61" s="59">
        <f ca="1">AVERAGE(OFFSET($EN$3,0,0,'Données projet'!$E$15+1,1))-AVERAGE(OFFSET($H$3,0,0,'Données projet'!$E$15+1,1))</f>
        <v>304.26232113495314</v>
      </c>
      <c r="EP61" s="59">
        <f t="shared" si="46"/>
        <v>297.47246687305056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38.557345475663581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38.557345475663581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6">
        <f t="shared" si="1"/>
        <v>256.66666666666669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11.644999999999996</v>
      </c>
      <c r="N62" s="13">
        <f>IF('Données projet'!$A$36&gt;35,N61+M62-V61,IF(A62&lt;'Données projet'!$A$36,$K$205^A62,IF(A62='Données projet'!$A$36,'Données projet'!$B$36,N61+M62-V61)))</f>
        <v>266.01000000000005</v>
      </c>
      <c r="O62" s="13">
        <f>N62*VLOOKUP('Données projet'!$B$9,Paramètres!$A$1:$I$89,3,0)*VLOOKUP('Données projet'!$B$9,Paramètres!$A$1:$I$89,5,0)</f>
        <v>240.68584800000005</v>
      </c>
      <c r="P62" s="13">
        <f t="shared" si="33"/>
        <v>58.587069504016014</v>
      </c>
      <c r="Q62" s="20">
        <f t="shared" si="53"/>
        <v>521.23366465282788</v>
      </c>
      <c r="R62" s="59">
        <f t="shared" si="0"/>
        <v>814.56699798616114</v>
      </c>
      <c r="S62" s="59">
        <f ca="1">AVERAGE(OFFSET($R$3,0,0,'Données projet'!$E$9+1,1))-AVERAGE(OFFSET($H$3,0,0,'Données projet'!$E$9+1,1))</f>
        <v>530.15029472203241</v>
      </c>
      <c r="T62" s="59">
        <f t="shared" si="34"/>
        <v>279.93992816625956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77.164648424969556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77.164648424969556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13.102857142857138</v>
      </c>
      <c r="AI62" s="13">
        <f>IF('Données projet'!$A$62&gt;35,AI61+AH62-AQ61,IF(A62&lt;'Données projet'!$A$62,$AF$205^A62,IF(A62='Données projet'!$A$62,'Données projet'!$B$62,AI61+AH62-AQ61)))</f>
        <v>269.41285714285715</v>
      </c>
      <c r="AJ62" s="13">
        <f>AI62*VLOOKUP('Données projet'!$B$10,Paramètres!$A$1:$I$89,3,0)*VLOOKUP('Données projet'!$B$10,Paramètres!$A$1:$I$89,5,0)</f>
        <v>226.95339085714286</v>
      </c>
      <c r="AK62" s="13">
        <f t="shared" si="35"/>
        <v>55.623423038577762</v>
      </c>
      <c r="AL62" s="20">
        <f t="shared" si="4"/>
        <v>492.15461753504678</v>
      </c>
      <c r="AM62" s="59">
        <f t="shared" si="5"/>
        <v>785.48795086838004</v>
      </c>
      <c r="AN62" s="59">
        <f ca="1">AVERAGE(OFFSET($AM$3,0,0,'Données projet'!$E$10+1,1))-AVERAGE(OFFSET($H$3,0,0,'Données projet'!$E$10+1,1))</f>
        <v>427.33925047942938</v>
      </c>
      <c r="AO62" s="59">
        <f t="shared" si="36"/>
        <v>258.68277813905507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77.249396648880747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77.249396648880747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11.644999999999996</v>
      </c>
      <c r="BD62" s="12">
        <f>IF('Données projet'!$A$88&gt;35,BD61+BC62-BL61,IF(A62&lt;'Données projet'!$A$88,$BA$205^A62,IF(A62='Données projet'!$A$88,'Données projet'!$B$88,BD61+BC62-BL61)))</f>
        <v>266.01000000000005</v>
      </c>
      <c r="BE62" s="13">
        <f>BD62*VLOOKUP('Données projet'!$B$11,Paramètres!$A$1:$I$89,3,0)*VLOOKUP('Données projet'!$B$11,Paramètres!$A$1:$I$89,5,0)</f>
        <v>269.73414000000008</v>
      </c>
      <c r="BF62" s="13">
        <f t="shared" si="37"/>
        <v>64.792843851376162</v>
      </c>
      <c r="BG62" s="20">
        <f t="shared" si="7"/>
        <v>582.63449687448031</v>
      </c>
      <c r="BH62" s="59">
        <f t="shared" si="8"/>
        <v>875.96783020781368</v>
      </c>
      <c r="BI62" s="59">
        <f ca="1">AVERAGE(OFFSET($BH$3,0,0,'Données projet'!$E$11+1,1))-AVERAGE(OFFSET($H$3,0,0,'Données projet'!$E$11+1,1))</f>
        <v>588.81597636287211</v>
      </c>
      <c r="BJ62" s="59">
        <f t="shared" si="38"/>
        <v>308.54448803271003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86.477623234879673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86.477623234879673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6.2</v>
      </c>
      <c r="BY62" s="12">
        <f>IF('Données projet'!$A$114&gt;35,BY61+BX62-CG61,IF(A62&lt;'Données projet'!$A$114,$BV$205^A62,IF(A62='Données projet'!$A$114,'Données projet'!$B$114,BY61+BX62-CG61)))</f>
        <v>287.7999999999999</v>
      </c>
      <c r="BZ62" s="13">
        <f>BY62*VLOOKUP('Données projet'!$B$12,Paramètres!$A$1:$I$89,3,0)*VLOOKUP('Données projet'!$B$12,Paramètres!$A$1:$I$89,5,0)</f>
        <v>211.01495999999992</v>
      </c>
      <c r="CA62" s="13">
        <f t="shared" si="39"/>
        <v>52.15731771796959</v>
      </c>
      <c r="CB62" s="20">
        <f t="shared" si="10"/>
        <v>458.35838369213019</v>
      </c>
      <c r="CC62" s="59">
        <f t="shared" si="11"/>
        <v>751.6917170254635</v>
      </c>
      <c r="CD62" s="59">
        <f ca="1">AVERAGE(OFFSET($CC$3,0,0,'Données projet'!$E$12+1,1))-AVERAGE(OFFSET($H$3,0,0,'Données projet'!$E$12+1,1))</f>
        <v>328.55201074501201</v>
      </c>
      <c r="CE62" s="59">
        <f t="shared" si="40"/>
        <v>321.81422611044985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32.988878140991439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32.988878140991439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7.4</v>
      </c>
      <c r="CT62" s="12">
        <f>IF('Données projet'!$A$140&gt;35,CT61+CS62-DB61,IF(A62&lt;'Données projet'!$A$140,$CQ$205^A62,IF(A62='Données projet'!$A$140,'Données projet'!$B$140,CT61+CS62-DB61)))</f>
        <v>335.59999999999974</v>
      </c>
      <c r="CU62" s="17">
        <f>CT62*VLOOKUP('Données projet'!$B$13,Paramètres!$A$1:$I$89,3,0)*VLOOKUP('Données projet'!$B$13,Paramètres!$A$1:$I$89,5,0)</f>
        <v>267.00335999999982</v>
      </c>
      <c r="CV62" s="13">
        <f t="shared" si="41"/>
        <v>64.212894147794728</v>
      </c>
      <c r="CW62" s="20">
        <f t="shared" si="13"/>
        <v>576.86830930740882</v>
      </c>
      <c r="CX62" s="59">
        <f t="shared" si="14"/>
        <v>870.20164264074219</v>
      </c>
      <c r="CY62" s="59">
        <f ca="1">AVERAGE(OFFSET($CX$3,0,0,'Données projet'!$E$13+1,1))-AVERAGE(OFFSET($H$3,0,0,'Données projet'!$E$13+1,1))</f>
        <v>405.40026823646758</v>
      </c>
      <c r="CZ62" s="59">
        <f t="shared" si="42"/>
        <v>393.0787141050053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50.097511861470515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50.097511861470515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9.375</v>
      </c>
      <c r="DO62" s="12">
        <f>IF('Données projet'!$A$166&gt;35,DO61+DN62-DW61,IF(A62&lt;'Données projet'!$A$166,$DL$205^A62,IF(A62='Données projet'!$A$166,'Données projet'!$B$166,DO61+DN62-DW61)))</f>
        <v>287.62499999999989</v>
      </c>
      <c r="DP62" s="17">
        <f>DO62*VLOOKUP('Données projet'!$B$14,Paramètres!$A$1:$I$89,3,0)*VLOOKUP('Données projet'!$B$14,Paramètres!$A$1:$I$89,5,0)</f>
        <v>224.34749999999991</v>
      </c>
      <c r="DQ62" s="13">
        <f t="shared" si="43"/>
        <v>55.058714525680429</v>
      </c>
      <c r="DR62" s="20">
        <f t="shared" si="16"/>
        <v>486.63249029889329</v>
      </c>
      <c r="DS62" s="59">
        <f t="shared" si="17"/>
        <v>779.9658236322266</v>
      </c>
      <c r="DT62" s="59">
        <f ca="1">AVERAGE(OFFSET($DS$3,0,0,'Données projet'!$E$14+1,1))-AVERAGE(OFFSET($H$3,0,0,'Données projet'!$E$14+1,1))</f>
        <v>288.82868507674738</v>
      </c>
      <c r="DU62" s="59">
        <f t="shared" si="44"/>
        <v>283.48738729114024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43.639178261898365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43.639178261898365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5.2</v>
      </c>
      <c r="EJ62" s="12">
        <f>IF('Données projet'!$A$192&gt;35,EJ61+EI62-ER61,IF(A62&lt;'Données projet'!$A$192,$EG$205^A62,IF(A62='Données projet'!$A$192,'Données projet'!$B$192,EJ61+EI62-ER61)))</f>
        <v>239.79999999999984</v>
      </c>
      <c r="EK62" s="17">
        <f>EJ62*VLOOKUP('Données projet'!$B$15,Paramètres!$A$1:$I$89,3,0)*VLOOKUP('Données projet'!$B$15,Paramètres!$A$1:$I$89,5,0)</f>
        <v>194.52575999999991</v>
      </c>
      <c r="EL62" s="13">
        <f t="shared" si="45"/>
        <v>48.539159154841606</v>
      </c>
      <c r="EM62" s="20">
        <f t="shared" si="19"/>
        <v>423.33806752801564</v>
      </c>
      <c r="EN62" s="59">
        <f t="shared" si="20"/>
        <v>716.67140086134896</v>
      </c>
      <c r="EO62" s="59">
        <f ca="1">AVERAGE(OFFSET($EN$3,0,0,'Données projet'!$E$15+1,1))-AVERAGE(OFFSET($H$3,0,0,'Données projet'!$E$15+1,1))</f>
        <v>304.26232113495314</v>
      </c>
      <c r="EP62" s="59">
        <f t="shared" si="46"/>
        <v>297.47246687305056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37.801259448544386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37.801259448544386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6">
        <f t="shared" si="1"/>
        <v>256.66666666666669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11.644999999999996</v>
      </c>
      <c r="N63" s="13">
        <f>IF('Données projet'!$A$36&gt;35,N62+M63-V62,IF(A63&lt;'Données projet'!$A$36,$K$205^A63,IF(A63='Données projet'!$A$36,'Données projet'!$B$36,N62+M63-V62)))</f>
        <v>277.65500000000003</v>
      </c>
      <c r="O63" s="13">
        <f>N63*VLOOKUP('Données projet'!$B$9,Paramètres!$A$1:$I$89,3,0)*VLOOKUP('Données projet'!$B$9,Paramètres!$A$1:$I$89,5,0)</f>
        <v>251.22224400000005</v>
      </c>
      <c r="P63" s="13">
        <f t="shared" si="33"/>
        <v>60.847591673657284</v>
      </c>
      <c r="Q63" s="20">
        <f t="shared" si="53"/>
        <v>543.52163046495309</v>
      </c>
      <c r="R63" s="59">
        <f t="shared" si="0"/>
        <v>836.85496379828646</v>
      </c>
      <c r="S63" s="59">
        <f ca="1">AVERAGE(OFFSET($R$3,0,0,'Données projet'!$E$9+1,1))-AVERAGE(OFFSET($H$3,0,0,'Données projet'!$E$9+1,1))</f>
        <v>530.15029472203241</v>
      </c>
      <c r="T63" s="59">
        <f t="shared" si="34"/>
        <v>279.93992816625956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75.651496735144079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75.651496735144079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13.102857142857138</v>
      </c>
      <c r="AI63" s="13">
        <f>IF('Données projet'!$A$62&gt;35,AI62+AH63-AQ62,IF(A63&lt;'Données projet'!$A$62,$AF$205^A63,IF(A63='Données projet'!$A$62,'Données projet'!$B$62,AI62+AH63-AQ62)))</f>
        <v>282.5157142857143</v>
      </c>
      <c r="AJ63" s="13">
        <f>AI63*VLOOKUP('Données projet'!$B$10,Paramètres!$A$1:$I$89,3,0)*VLOOKUP('Données projet'!$B$10,Paramètres!$A$1:$I$89,5,0)</f>
        <v>237.99123771428575</v>
      </c>
      <c r="AK63" s="13">
        <f t="shared" si="35"/>
        <v>58.007124299386852</v>
      </c>
      <c r="AL63" s="20">
        <f t="shared" si="4"/>
        <v>515.53048050714631</v>
      </c>
      <c r="AM63" s="59">
        <f t="shared" si="5"/>
        <v>808.86381384047968</v>
      </c>
      <c r="AN63" s="59">
        <f ca="1">AVERAGE(OFFSET($AM$3,0,0,'Données projet'!$E$10+1,1))-AVERAGE(OFFSET($H$3,0,0,'Données projet'!$E$10+1,1))</f>
        <v>427.33925047942938</v>
      </c>
      <c r="AO63" s="59">
        <f t="shared" si="36"/>
        <v>258.68277813905507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75.734583098075689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75.734583098075689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11.644999999999996</v>
      </c>
      <c r="BD63" s="12">
        <f>IF('Données projet'!$A$88&gt;35,BD62+BC63-BL62,IF(A63&lt;'Données projet'!$A$88,$BA$205^A63,IF(A63='Données projet'!$A$88,'Données projet'!$B$88,BD62+BC63-BL62)))</f>
        <v>277.65500000000003</v>
      </c>
      <c r="BE63" s="13">
        <f>BD63*VLOOKUP('Données projet'!$B$11,Paramètres!$A$1:$I$89,3,0)*VLOOKUP('Données projet'!$B$11,Paramètres!$A$1:$I$89,5,0)</f>
        <v>281.54217000000006</v>
      </c>
      <c r="BF63" s="13">
        <f t="shared" si="37"/>
        <v>67.292809478605577</v>
      </c>
      <c r="BG63" s="20">
        <f t="shared" si="7"/>
        <v>607.55425592523807</v>
      </c>
      <c r="BH63" s="59">
        <f t="shared" si="8"/>
        <v>900.88758925857132</v>
      </c>
      <c r="BI63" s="59">
        <f ca="1">AVERAGE(OFFSET($BH$3,0,0,'Données projet'!$E$11+1,1))-AVERAGE(OFFSET($H$3,0,0,'Données projet'!$E$11+1,1))</f>
        <v>588.81597636287211</v>
      </c>
      <c r="BJ63" s="59">
        <f t="shared" si="38"/>
        <v>308.54448803271003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84.781849789385603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84.781849789385603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294</v>
      </c>
      <c r="BW63" s="12">
        <f>VLOOKUP(A63,'Données projet'!$A$113:$I$133,9,0)</f>
        <v>6.2</v>
      </c>
      <c r="BX63" s="12">
        <f t="array" ref="BX63">INDEX(BW:BW,MIN(IF(ISNUMBER(BW63:BW259),ROW(BW63:BW259),"")))</f>
        <v>6.2</v>
      </c>
      <c r="BY63" s="12">
        <f>IF('Données projet'!$A$114&gt;35,BY62+BX63-CG62,IF(A63&lt;'Données projet'!$A$114,$BV$205^A63,IF(A63='Données projet'!$A$114,'Données projet'!$B$114,BY62+BX63-CG62)))</f>
        <v>293.99999999999989</v>
      </c>
      <c r="BZ63" s="13">
        <f>BY63*VLOOKUP('Données projet'!$B$12,Paramètres!$A$1:$I$89,3,0)*VLOOKUP('Données projet'!$B$12,Paramètres!$A$1:$I$89,5,0)</f>
        <v>215.56079999999992</v>
      </c>
      <c r="CA63" s="13">
        <f t="shared" si="39"/>
        <v>53.14890585638225</v>
      </c>
      <c r="CB63" s="20">
        <f t="shared" si="10"/>
        <v>468.00273769986558</v>
      </c>
      <c r="CC63" s="59">
        <f t="shared" si="11"/>
        <v>761.33607103319889</v>
      </c>
      <c r="CD63" s="59">
        <f ca="1">AVERAGE(OFFSET($CC$3,0,0,'Données projet'!$E$12+1,1))-AVERAGE(OFFSET($H$3,0,0,'Données projet'!$E$12+1,1))</f>
        <v>328.55201074501201</v>
      </c>
      <c r="CE63" s="59">
        <f t="shared" si="40"/>
        <v>321.81422611044985</v>
      </c>
      <c r="CF63" s="15">
        <f>IF(ISNA(VLOOKUP(A63,'Données projet'!$A$113:$I$133,3,0)),0,VLOOKUP(A63,'Données projet'!$A$113:$I$133,3,0))</f>
        <v>10</v>
      </c>
      <c r="CG63" s="15">
        <f>IF(ISNA(VLOOKUP(A63,'Données projet'!$A$113:$I$133,4,0)),0,VLOOKUP(A63,'Données projet'!$A$113:$I$133,4,0))</f>
        <v>14</v>
      </c>
      <c r="CH63" s="16">
        <f>IF(ISNA(VLOOKUP(A63,'Données projet'!$A$113:$I$133,5,0)),0%,VLOOKUP(A63,'Données projet'!$A$113:$I$133,5,0)*VLOOKUP('Données projet'!$B$12,Paramètres!$A$1:$I$89,7,0))</f>
        <v>0.43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37.221382273162284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37.221382273162284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343</v>
      </c>
      <c r="CR63" s="12">
        <f>VLOOKUP(A63,'Données projet'!$A$139:$I$159,9,0)</f>
        <v>7.4</v>
      </c>
      <c r="CS63" s="12">
        <f t="array" ref="CS63">INDEX(CR:CR,MIN(IF(ISNUMBER(CR63:CR259),ROW(CR63:CR259),"")))</f>
        <v>7.4</v>
      </c>
      <c r="CT63" s="12">
        <f>IF('Données projet'!$A$140&gt;35,CT62+CS63-DB62,IF(A63&lt;'Données projet'!$A$140,$CQ$205^A63,IF(A63='Données projet'!$A$140,'Données projet'!$B$140,CT62+CS63-DB62)))</f>
        <v>342.99999999999972</v>
      </c>
      <c r="CU63" s="17">
        <f>CT63*VLOOKUP('Données projet'!$B$13,Paramètres!$A$1:$I$89,3,0)*VLOOKUP('Données projet'!$B$13,Paramètres!$A$1:$I$89,5,0)</f>
        <v>272.89079999999979</v>
      </c>
      <c r="CV63" s="13">
        <f t="shared" si="41"/>
        <v>65.462389231846373</v>
      </c>
      <c r="CW63" s="20">
        <f t="shared" si="13"/>
        <v>589.29847124546529</v>
      </c>
      <c r="CX63" s="59">
        <f t="shared" si="14"/>
        <v>882.63180457879866</v>
      </c>
      <c r="CY63" s="59">
        <f ca="1">AVERAGE(OFFSET($CX$3,0,0,'Données projet'!$E$13+1,1))-AVERAGE(OFFSET($H$3,0,0,'Données projet'!$E$13+1,1))</f>
        <v>405.40026823646758</v>
      </c>
      <c r="CZ63" s="59">
        <f t="shared" si="42"/>
        <v>393.0787141050053</v>
      </c>
      <c r="DA63" s="15">
        <f>IF(ISNA(VLOOKUP(A63,'Données projet'!$A$139:$I$159,3,0)),0,VLOOKUP(A63,'Données projet'!$A$139:$I$159,3,0))</f>
        <v>11</v>
      </c>
      <c r="DB63" s="15">
        <f>IF(ISNA(VLOOKUP(A63,'Données projet'!$A$139:$I$159,4,0)),0,VLOOKUP(A63,'Données projet'!$A$139:$I$159,4,0))</f>
        <v>17</v>
      </c>
      <c r="DC63" s="16">
        <f>IF(ISNA(VLOOKUP(A63,'Données projet'!$A$139:$I$159,5,0)),0%,VLOOKUP(A63,'Données projet'!$A$139:$I$159,5,0)*VLOOKUP('Données projet'!$B$13,Paramètres!$A$1:$I$89,7,0))</f>
        <v>0.53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57.039535438279415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57.039535438279415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297</v>
      </c>
      <c r="DM63" s="12">
        <f>VLOOKUP(A63,'Données projet'!$A$165:$I$185,9,0)</f>
        <v>9.375</v>
      </c>
      <c r="DN63" s="12">
        <f t="array" ref="DN63">INDEX(DM:DM,MIN(IF(ISNUMBER(DM63:DM259),ROW(DM63:DM259),"")))</f>
        <v>9.375</v>
      </c>
      <c r="DO63" s="12">
        <f>IF('Données projet'!$A$166&gt;35,DO62+DN63-DW62,IF(A63&lt;'Données projet'!$A$166,$DL$205^A63,IF(A63='Données projet'!$A$166,'Données projet'!$B$166,DO62+DN63-DW62)))</f>
        <v>296.99999999999989</v>
      </c>
      <c r="DP63" s="17">
        <f>DO63*VLOOKUP('Données projet'!$B$14,Paramètres!$A$1:$I$89,3,0)*VLOOKUP('Données projet'!$B$14,Paramètres!$A$1:$I$89,5,0)</f>
        <v>231.65999999999991</v>
      </c>
      <c r="DQ63" s="13">
        <f t="shared" si="43"/>
        <v>56.641461975682766</v>
      </c>
      <c r="DR63" s="20">
        <f t="shared" si="16"/>
        <v>502.125046274314</v>
      </c>
      <c r="DS63" s="59">
        <f t="shared" si="17"/>
        <v>795.45837960764732</v>
      </c>
      <c r="DT63" s="59">
        <f ca="1">AVERAGE(OFFSET($DS$3,0,0,'Données projet'!$E$14+1,1))-AVERAGE(OFFSET($H$3,0,0,'Données projet'!$E$14+1,1))</f>
        <v>288.82868507674738</v>
      </c>
      <c r="DU63" s="59">
        <f t="shared" si="44"/>
        <v>283.48738729114024</v>
      </c>
      <c r="DV63" s="15">
        <f>IF(ISNA(VLOOKUP(A63,'Données projet'!$A$165:$I$185,3,0)),0,VLOOKUP(A63,'Données projet'!$A$165:$I$185,3,0))</f>
        <v>8</v>
      </c>
      <c r="DW63" s="15">
        <f>IF(ISNA(VLOOKUP(A63,'Données projet'!$A$165:$I$185,4,0)),0,VLOOKUP(A63,'Données projet'!$A$165:$I$185,4,0))</f>
        <v>47</v>
      </c>
      <c r="DX63" s="16">
        <f>IF(ISNA(VLOOKUP(A63,'Données projet'!$A$165:$I$185,5,0)),0%,VLOOKUP(A63,'Données projet'!$A$165:$I$185,5,0)*VLOOKUP('Données projet'!$B$14,Paramètres!$A$1:$I$89,7,0))</f>
        <v>0.43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60.209854562334556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60.209854562334556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245</v>
      </c>
      <c r="EH63" s="12">
        <f>VLOOKUP(A63,'Données projet'!$A$191:$I$211,9,0)</f>
        <v>5.2</v>
      </c>
      <c r="EI63" s="12">
        <f t="array" ref="EI63">INDEX(EH:EH,MIN(IF(ISNUMBER(EH63:EH259),ROW(EH63:EH259),"")))</f>
        <v>5.2</v>
      </c>
      <c r="EJ63" s="12">
        <f>IF('Données projet'!$A$192&gt;35,EJ62+EI63-ER62,IF(A63&lt;'Données projet'!$A$192,$EG$205^A63,IF(A63='Données projet'!$A$192,'Données projet'!$B$192,EJ62+EI63-ER62)))</f>
        <v>244.99999999999983</v>
      </c>
      <c r="EK63" s="17">
        <f>EJ63*VLOOKUP('Données projet'!$B$15,Paramètres!$A$1:$I$89,3,0)*VLOOKUP('Données projet'!$B$15,Paramètres!$A$1:$I$89,5,0)</f>
        <v>198.74399999999989</v>
      </c>
      <c r="EL63" s="13">
        <f t="shared" si="45"/>
        <v>49.468035816012154</v>
      </c>
      <c r="EM63" s="20">
        <f t="shared" si="19"/>
        <v>432.30262904622094</v>
      </c>
      <c r="EN63" s="59">
        <f t="shared" si="20"/>
        <v>725.63596237955426</v>
      </c>
      <c r="EO63" s="59">
        <f ca="1">AVERAGE(OFFSET($EN$3,0,0,'Données projet'!$E$15+1,1))-AVERAGE(OFFSET($H$3,0,0,'Données projet'!$E$15+1,1))</f>
        <v>304.26232113495314</v>
      </c>
      <c r="EP63" s="59">
        <f t="shared" si="46"/>
        <v>297.47246687305056</v>
      </c>
      <c r="EQ63" s="15">
        <f>IF(ISNA(VLOOKUP(A63,'Données projet'!$A$191:$I$211,3,0)),0,VLOOKUP(A63,'Données projet'!$A$191:$I$211,3,0))</f>
        <v>10</v>
      </c>
      <c r="ER63" s="15">
        <f>IF(ISNA(VLOOKUP(A63,'Données projet'!$A$191:$I$211,4,0)),0,VLOOKUP(A63,'Données projet'!$A$191:$I$211,4,0))</f>
        <v>12</v>
      </c>
      <c r="ES63" s="16">
        <f>IF(ISNA(VLOOKUP(A63,'Données projet'!$A$191:$I$211,5,0)),0%,VLOOKUP(A63,'Données projet'!$A$191:$I$211,5,0)*VLOOKUP('Données projet'!$B$15,Paramètres!$A$1:$I$89,7,0))</f>
        <v>0.53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42.763377964388596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42.763377964388596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6">
        <f t="shared" si="1"/>
        <v>256.66666666666669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11.644999999999996</v>
      </c>
      <c r="N64" s="13">
        <f>IF('Données projet'!$A$36&gt;35,N63+M64-V63,IF(A64&lt;'Données projet'!$A$36,$K$205^A64,IF(A64='Données projet'!$A$36,'Données projet'!$B$36,N63+M64-V63)))</f>
        <v>289.3</v>
      </c>
      <c r="O64" s="13">
        <f>N64*VLOOKUP('Données projet'!$B$9,Paramètres!$A$1:$I$89,3,0)*VLOOKUP('Données projet'!$B$9,Paramètres!$A$1:$I$89,5,0)</f>
        <v>261.75863999999996</v>
      </c>
      <c r="P64" s="13">
        <f t="shared" si="33"/>
        <v>63.097101732536537</v>
      </c>
      <c r="Q64" s="20">
        <f t="shared" si="53"/>
        <v>565.79041685083439</v>
      </c>
      <c r="R64" s="59">
        <f t="shared" si="0"/>
        <v>859.12375018416765</v>
      </c>
      <c r="S64" s="59">
        <f ca="1">AVERAGE(OFFSET($R$3,0,0,'Données projet'!$E$9+1,1))-AVERAGE(OFFSET($H$3,0,0,'Données projet'!$E$9+1,1))</f>
        <v>530.15029472203241</v>
      </c>
      <c r="T64" s="59">
        <f t="shared" si="34"/>
        <v>279.93992816625956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74.168017027024689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74.168017027024689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13.102857142857138</v>
      </c>
      <c r="AI64" s="13">
        <f>IF('Données projet'!$A$62&gt;35,AI63+AH64-AQ63,IF(A64&lt;'Données projet'!$A$62,$AF$205^A64,IF(A64='Données projet'!$A$62,'Données projet'!$B$62,AI63+AH64-AQ63)))</f>
        <v>295.61857142857144</v>
      </c>
      <c r="AJ64" s="13">
        <f>AI64*VLOOKUP('Données projet'!$B$10,Paramètres!$A$1:$I$89,3,0)*VLOOKUP('Données projet'!$B$10,Paramètres!$A$1:$I$89,5,0)</f>
        <v>249.0290845714286</v>
      </c>
      <c r="AK64" s="13">
        <f t="shared" si="35"/>
        <v>60.377986865151989</v>
      </c>
      <c r="AL64" s="20">
        <f t="shared" si="4"/>
        <v>538.88398275204452</v>
      </c>
      <c r="AM64" s="59">
        <f t="shared" si="5"/>
        <v>832.21731608537789</v>
      </c>
      <c r="AN64" s="59">
        <f ca="1">AVERAGE(OFFSET($AM$3,0,0,'Données projet'!$E$10+1,1))-AVERAGE(OFFSET($H$3,0,0,'Données projet'!$E$10+1,1))</f>
        <v>427.33925047942938</v>
      </c>
      <c r="AO64" s="59">
        <f t="shared" si="36"/>
        <v>258.68277813905507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74.249474117056877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74.249474117056877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11.644999999999996</v>
      </c>
      <c r="BD64" s="12">
        <f>IF('Données projet'!$A$88&gt;35,BD63+BC64-BL63,IF(A64&lt;'Données projet'!$A$88,$BA$205^A64,IF(A64='Données projet'!$A$88,'Données projet'!$B$88,BD63+BC64-BL63)))</f>
        <v>289.3</v>
      </c>
      <c r="BE64" s="13">
        <f>BD64*VLOOKUP('Données projet'!$B$11,Paramètres!$A$1:$I$89,3,0)*VLOOKUP('Données projet'!$B$11,Paramètres!$A$1:$I$89,5,0)</f>
        <v>293.35020000000003</v>
      </c>
      <c r="BF64" s="13">
        <f t="shared" si="37"/>
        <v>69.780596548704253</v>
      </c>
      <c r="BG64" s="20">
        <f t="shared" si="7"/>
        <v>632.45280398899331</v>
      </c>
      <c r="BH64" s="59">
        <f t="shared" si="8"/>
        <v>925.78613732232657</v>
      </c>
      <c r="BI64" s="59">
        <f ca="1">AVERAGE(OFFSET($BH$3,0,0,'Données projet'!$E$11+1,1))-AVERAGE(OFFSET($H$3,0,0,'Données projet'!$E$11+1,1))</f>
        <v>588.81597636287211</v>
      </c>
      <c r="BJ64" s="59">
        <f t="shared" si="38"/>
        <v>308.54448803271003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83.119329426838007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83.119329426838007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5.2</v>
      </c>
      <c r="BY64" s="12">
        <f>IF('Données projet'!$A$114&gt;35,BY63+BX64-CG63,IF(A64&lt;'Données projet'!$A$114,$BV$205^A64,IF(A64='Données projet'!$A$114,'Données projet'!$B$114,BY63+BX64-CG63)))</f>
        <v>285.19999999999987</v>
      </c>
      <c r="BZ64" s="13">
        <f>BY64*VLOOKUP('Données projet'!$B$12,Paramètres!$A$1:$I$89,3,0)*VLOOKUP('Données projet'!$B$12,Paramètres!$A$1:$I$89,5,0)</f>
        <v>209.10863999999989</v>
      </c>
      <c r="CA64" s="13">
        <f t="shared" si="39"/>
        <v>51.740752917407036</v>
      </c>
      <c r="CB64" s="20">
        <f t="shared" si="10"/>
        <v>454.31269266448368</v>
      </c>
      <c r="CC64" s="59">
        <f t="shared" si="11"/>
        <v>747.64602599781699</v>
      </c>
      <c r="CD64" s="59">
        <f ca="1">AVERAGE(OFFSET($CC$3,0,0,'Données projet'!$E$12+1,1))-AVERAGE(OFFSET($H$3,0,0,'Données projet'!$E$12+1,1))</f>
        <v>328.55201074501201</v>
      </c>
      <c r="CE64" s="59">
        <f t="shared" si="40"/>
        <v>321.81422611044985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36.491493669587044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36.491493669587044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6</v>
      </c>
      <c r="CT64" s="12">
        <f>IF('Données projet'!$A$140&gt;35,CT63+CS64-DB63,IF(A64&lt;'Données projet'!$A$140,$CQ$205^A64,IF(A64='Données projet'!$A$140,'Données projet'!$B$140,CT63+CS64-DB63)))</f>
        <v>331.99999999999972</v>
      </c>
      <c r="CU64" s="17">
        <f>CT64*VLOOKUP('Données projet'!$B$13,Paramètres!$A$1:$I$89,3,0)*VLOOKUP('Données projet'!$B$13,Paramètres!$A$1:$I$89,5,0)</f>
        <v>264.13919999999979</v>
      </c>
      <c r="CV64" s="13">
        <f t="shared" si="41"/>
        <v>63.60387543087441</v>
      </c>
      <c r="CW64" s="20">
        <f t="shared" si="13"/>
        <v>570.81918970877257</v>
      </c>
      <c r="CX64" s="59">
        <f t="shared" si="14"/>
        <v>864.15252304210594</v>
      </c>
      <c r="CY64" s="59">
        <f ca="1">AVERAGE(OFFSET($CX$3,0,0,'Données projet'!$E$13+1,1))-AVERAGE(OFFSET($H$3,0,0,'Données projet'!$E$13+1,1))</f>
        <v>405.40026823646758</v>
      </c>
      <c r="CZ64" s="59">
        <f t="shared" si="42"/>
        <v>393.0787141050053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55.921024939016078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55.921024939016078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8.6666666666666661</v>
      </c>
      <c r="DO64" s="12">
        <f>IF('Données projet'!$A$166&gt;35,DO63+DN64-DW63,IF(A64&lt;'Données projet'!$A$166,$DL$205^A64,IF(A64='Données projet'!$A$166,'Données projet'!$B$166,DO63+DN64-DW63)))</f>
        <v>258.66666666666657</v>
      </c>
      <c r="DP64" s="17">
        <f>DO64*VLOOKUP('Données projet'!$B$14,Paramètres!$A$1:$I$89,3,0)*VLOOKUP('Données projet'!$B$14,Paramètres!$A$1:$I$89,5,0)</f>
        <v>201.75999999999993</v>
      </c>
      <c r="DQ64" s="13">
        <f t="shared" si="43"/>
        <v>50.130765000424169</v>
      </c>
      <c r="DR64" s="20">
        <f t="shared" si="16"/>
        <v>438.70974904240529</v>
      </c>
      <c r="DS64" s="59">
        <f t="shared" si="17"/>
        <v>732.04308237573855</v>
      </c>
      <c r="DT64" s="59">
        <f ca="1">AVERAGE(OFFSET($DS$3,0,0,'Données projet'!$E$14+1,1))-AVERAGE(OFFSET($H$3,0,0,'Données projet'!$E$14+1,1))</f>
        <v>288.82868507674738</v>
      </c>
      <c r="DU64" s="59">
        <f t="shared" si="44"/>
        <v>283.48738729114024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59.029176038752226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59.029176038752226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4.4000000000000004</v>
      </c>
      <c r="EJ64" s="12">
        <f>IF('Données projet'!$A$192&gt;35,EJ63+EI64-ER63,IF(A64&lt;'Données projet'!$A$192,$EG$205^A64,IF(A64='Données projet'!$A$192,'Données projet'!$B$192,EJ63+EI64-ER63)))</f>
        <v>237.39999999999984</v>
      </c>
      <c r="EK64" s="17">
        <f>EJ64*VLOOKUP('Données projet'!$B$15,Paramètres!$A$1:$I$89,3,0)*VLOOKUP('Données projet'!$B$15,Paramètres!$A$1:$I$89,5,0)</f>
        <v>192.57887999999988</v>
      </c>
      <c r="EL64" s="13">
        <f t="shared" si="45"/>
        <v>48.109658468565421</v>
      </c>
      <c r="EM64" s="20">
        <f t="shared" si="19"/>
        <v>419.19920449941787</v>
      </c>
      <c r="EN64" s="59">
        <f t="shared" si="20"/>
        <v>712.53253783275113</v>
      </c>
      <c r="EO64" s="59">
        <f ca="1">AVERAGE(OFFSET($EN$3,0,0,'Données projet'!$E$15+1,1))-AVERAGE(OFFSET($H$3,0,0,'Données projet'!$E$15+1,1))</f>
        <v>304.26232113495314</v>
      </c>
      <c r="EP64" s="59">
        <f t="shared" si="46"/>
        <v>297.47246687305056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41.924814205592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41.924814205592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6">
        <f t="shared" si="1"/>
        <v>256.66666666666669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11.644999999999996</v>
      </c>
      <c r="N65" s="13">
        <f>IF('Données projet'!$A$36&gt;35,N64+M65-V64,IF(A65&lt;'Données projet'!$A$36,$K$205^A65,IF(A65='Données projet'!$A$36,'Données projet'!$B$36,N64+M65-V64)))</f>
        <v>300.94499999999999</v>
      </c>
      <c r="O65" s="13">
        <f>N65*VLOOKUP('Données projet'!$B$9,Paramètres!$A$1:$I$89,3,0)*VLOOKUP('Données projet'!$B$9,Paramètres!$A$1:$I$89,5,0)</f>
        <v>272.29503599999998</v>
      </c>
      <c r="P65" s="13">
        <f t="shared" si="33"/>
        <v>65.336093654015798</v>
      </c>
      <c r="Q65" s="20">
        <f t="shared" si="53"/>
        <v>588.04088414741079</v>
      </c>
      <c r="R65" s="59">
        <f t="shared" si="0"/>
        <v>881.37421748074416</v>
      </c>
      <c r="S65" s="59">
        <f ca="1">AVERAGE(OFFSET($R$3,0,0,'Données projet'!$E$9+1,1))-AVERAGE(OFFSET($H$3,0,0,'Données projet'!$E$9+1,1))</f>
        <v>530.15029472203241</v>
      </c>
      <c r="T65" s="59">
        <f t="shared" si="34"/>
        <v>279.93992816625956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72.713627451148241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72.713627451148241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13.102857142857138</v>
      </c>
      <c r="AI65" s="13">
        <f>IF('Données projet'!$A$62&gt;35,AI64+AH65-AQ64,IF(A65&lt;'Données projet'!$A$62,$AF$205^A65,IF(A65='Données projet'!$A$62,'Données projet'!$B$62,AI64+AH65-AQ64)))</f>
        <v>308.72142857142859</v>
      </c>
      <c r="AJ65" s="13">
        <f>AI65*VLOOKUP('Données projet'!$B$10,Paramètres!$A$1:$I$89,3,0)*VLOOKUP('Données projet'!$B$10,Paramètres!$A$1:$I$89,5,0)</f>
        <v>260.06693142857148</v>
      </c>
      <c r="AK65" s="13">
        <f t="shared" si="35"/>
        <v>62.736644818240087</v>
      </c>
      <c r="AL65" s="20">
        <f t="shared" si="4"/>
        <v>562.21622862986351</v>
      </c>
      <c r="AM65" s="59">
        <f t="shared" si="5"/>
        <v>855.54956196319677</v>
      </c>
      <c r="AN65" s="59">
        <f ca="1">AVERAGE(OFFSET($AM$3,0,0,'Données projet'!$E$10+1,1))-AVERAGE(OFFSET($H$3,0,0,'Données projet'!$E$10+1,1))</f>
        <v>427.33925047942938</v>
      </c>
      <c r="AO65" s="59">
        <f t="shared" si="36"/>
        <v>258.68277813905507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72.793487217328817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72.793487217328817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11.644999999999996</v>
      </c>
      <c r="BD65" s="12">
        <f>IF('Données projet'!$A$88&gt;35,BD64+BC65-BL64,IF(A65&lt;'Données projet'!$A$88,$BA$205^A65,IF(A65='Données projet'!$A$88,'Données projet'!$B$88,BD64+BC65-BL64)))</f>
        <v>300.94499999999999</v>
      </c>
      <c r="BE65" s="13">
        <f>BD65*VLOOKUP('Données projet'!$B$11,Paramètres!$A$1:$I$89,3,0)*VLOOKUP('Données projet'!$B$11,Paramètres!$A$1:$I$89,5,0)</f>
        <v>305.15823</v>
      </c>
      <c r="BF65" s="13">
        <f t="shared" si="37"/>
        <v>72.256751358648415</v>
      </c>
      <c r="BG65" s="20">
        <f t="shared" si="7"/>
        <v>657.33109253297937</v>
      </c>
      <c r="BH65" s="59">
        <f t="shared" si="8"/>
        <v>950.66442586631274</v>
      </c>
      <c r="BI65" s="59">
        <f ca="1">AVERAGE(OFFSET($BH$3,0,0,'Données projet'!$E$11+1,1))-AVERAGE(OFFSET($H$3,0,0,'Données projet'!$E$11+1,1))</f>
        <v>588.81597636287211</v>
      </c>
      <c r="BJ65" s="59">
        <f t="shared" si="38"/>
        <v>308.54448803271003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81.48941007456267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81.48941007456267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5.2</v>
      </c>
      <c r="BY65" s="12">
        <f>IF('Données projet'!$A$114&gt;35,BY64+BX65-CG64,IF(A65&lt;'Données projet'!$A$114,$BV$205^A65,IF(A65='Données projet'!$A$114,'Données projet'!$B$114,BY64+BX65-CG64)))</f>
        <v>290.39999999999986</v>
      </c>
      <c r="BZ65" s="13">
        <f>BY65*VLOOKUP('Données projet'!$B$12,Paramètres!$A$1:$I$89,3,0)*VLOOKUP('Données projet'!$B$12,Paramètres!$A$1:$I$89,5,0)</f>
        <v>212.92127999999988</v>
      </c>
      <c r="CA65" s="13">
        <f t="shared" si="39"/>
        <v>52.57344469809297</v>
      </c>
      <c r="CB65" s="20">
        <f t="shared" si="10"/>
        <v>462.40331218251168</v>
      </c>
      <c r="CC65" s="59">
        <f t="shared" si="11"/>
        <v>755.736645515845</v>
      </c>
      <c r="CD65" s="59">
        <f ca="1">AVERAGE(OFFSET($CC$3,0,0,'Données projet'!$E$12+1,1))-AVERAGE(OFFSET($H$3,0,0,'Données projet'!$E$12+1,1))</f>
        <v>328.55201074501201</v>
      </c>
      <c r="CE65" s="59">
        <f t="shared" si="40"/>
        <v>321.81422611044985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35.775917736339821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35.775917736339821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6</v>
      </c>
      <c r="CT65" s="12">
        <f>IF('Données projet'!$A$140&gt;35,CT64+CS65-DB64,IF(A65&lt;'Données projet'!$A$140,$CQ$205^A65,IF(A65='Données projet'!$A$140,'Données projet'!$B$140,CT64+CS65-DB64)))</f>
        <v>337.99999999999972</v>
      </c>
      <c r="CU65" s="17">
        <f>CT65*VLOOKUP('Données projet'!$B$13,Paramètres!$A$1:$I$89,3,0)*VLOOKUP('Données projet'!$B$13,Paramètres!$A$1:$I$89,5,0)</f>
        <v>268.91279999999978</v>
      </c>
      <c r="CV65" s="13">
        <f t="shared" si="41"/>
        <v>64.618483855217065</v>
      </c>
      <c r="CW65" s="20">
        <f t="shared" si="13"/>
        <v>580.90031938116931</v>
      </c>
      <c r="CX65" s="59">
        <f t="shared" si="14"/>
        <v>874.23365271450257</v>
      </c>
      <c r="CY65" s="59">
        <f ca="1">AVERAGE(OFFSET($CX$3,0,0,'Données projet'!$E$13+1,1))-AVERAGE(OFFSET($H$3,0,0,'Données projet'!$E$13+1,1))</f>
        <v>405.40026823646758</v>
      </c>
      <c r="CZ65" s="59">
        <f t="shared" si="42"/>
        <v>393.0787141050053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54.824447748419253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54.824447748419253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8.6666666666666661</v>
      </c>
      <c r="DO65" s="12">
        <f>IF('Données projet'!$A$166&gt;35,DO64+DN65-DW64,IF(A65&lt;'Données projet'!$A$166,$DL$205^A65,IF(A65='Données projet'!$A$166,'Données projet'!$B$166,DO64+DN65-DW64)))</f>
        <v>267.33333333333326</v>
      </c>
      <c r="DP65" s="17">
        <f>DO65*VLOOKUP('Données projet'!$B$14,Paramètres!$A$1:$I$89,3,0)*VLOOKUP('Données projet'!$B$14,Paramètres!$A$1:$I$89,5,0)</f>
        <v>208.51999999999995</v>
      </c>
      <c r="DQ65" s="13">
        <f t="shared" si="43"/>
        <v>51.612035456318459</v>
      </c>
      <c r="DR65" s="20">
        <f t="shared" si="16"/>
        <v>453.06329508642119</v>
      </c>
      <c r="DS65" s="59">
        <f t="shared" si="17"/>
        <v>746.39662841975451</v>
      </c>
      <c r="DT65" s="59">
        <f ca="1">AVERAGE(OFFSET($DS$3,0,0,'Données projet'!$E$14+1,1))-AVERAGE(OFFSET($H$3,0,0,'Données projet'!$E$14+1,1))</f>
        <v>288.82868507674738</v>
      </c>
      <c r="DU65" s="59">
        <f t="shared" si="44"/>
        <v>283.48738729114024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57.871649900874552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57.871649900874552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4.4000000000000004</v>
      </c>
      <c r="EJ65" s="12">
        <f>IF('Données projet'!$A$192&gt;35,EJ64+EI65-ER64,IF(A65&lt;'Données projet'!$A$192,$EG$205^A65,IF(A65='Données projet'!$A$192,'Données projet'!$B$192,EJ64+EI65-ER64)))</f>
        <v>241.79999999999984</v>
      </c>
      <c r="EK65" s="17">
        <f>EJ65*VLOOKUP('Données projet'!$B$15,Paramètres!$A$1:$I$89,3,0)*VLOOKUP('Données projet'!$B$15,Paramètres!$A$1:$I$89,5,0)</f>
        <v>196.14815999999988</v>
      </c>
      <c r="EL65" s="13">
        <f t="shared" si="45"/>
        <v>48.896694156917398</v>
      </c>
      <c r="EM65" s="20">
        <f t="shared" si="19"/>
        <v>426.78645432329751</v>
      </c>
      <c r="EN65" s="59">
        <f t="shared" si="20"/>
        <v>720.11978765663082</v>
      </c>
      <c r="EO65" s="59">
        <f ca="1">AVERAGE(OFFSET($EN$3,0,0,'Données projet'!$E$15+1,1))-AVERAGE(OFFSET($H$3,0,0,'Données projet'!$E$15+1,1))</f>
        <v>304.26232113495314</v>
      </c>
      <c r="EP65" s="59">
        <f t="shared" si="46"/>
        <v>297.47246687305056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41.10269417063202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41.10269417063202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6">
        <f t="shared" si="1"/>
        <v>256.66666666666669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>
        <f>VLOOKUP(A66,'Données projet'!$A$35:$I$55,2,0)</f>
        <v>312.58999999999997</v>
      </c>
      <c r="L66" s="12">
        <f>VLOOKUP(A66,'Données projet'!$A$35:$I$55,9,0)</f>
        <v>11.644999999999996</v>
      </c>
      <c r="M66" s="12">
        <f t="array" ref="M66">INDEX(L:L,MIN(IF(ISNUMBER(L66:L262),ROW(L66:L262),"")))</f>
        <v>11.644999999999996</v>
      </c>
      <c r="N66" s="13">
        <f>IF('Données projet'!$A$36&gt;35,N65+M66-V65,IF(A66&lt;'Données projet'!$A$36,$K$205^A66,IF(A66='Données projet'!$A$36,'Données projet'!$B$36,N65+M66-V65)))</f>
        <v>312.58999999999997</v>
      </c>
      <c r="O66" s="13">
        <f>N66*VLOOKUP('Données projet'!$B$9,Paramètres!$A$1:$I$89,3,0)*VLOOKUP('Données projet'!$B$9,Paramètres!$A$1:$I$89,5,0)</f>
        <v>282.83143199999995</v>
      </c>
      <c r="P66" s="13">
        <f t="shared" si="33"/>
        <v>67.565021018325751</v>
      </c>
      <c r="Q66" s="20">
        <f t="shared" si="53"/>
        <v>610.2738223402506</v>
      </c>
      <c r="R66" s="59">
        <f t="shared" si="0"/>
        <v>903.60715567358397</v>
      </c>
      <c r="S66" s="59">
        <f ca="1">AVERAGE(OFFSET($R$3,0,0,'Données projet'!$E$9+1,1))-AVERAGE(OFFSET($H$3,0,0,'Données projet'!$E$9+1,1))</f>
        <v>530.15029472203241</v>
      </c>
      <c r="T66" s="59">
        <f t="shared" si="34"/>
        <v>279.93992816625956</v>
      </c>
      <c r="U66" s="15">
        <f>IF(ISNA(VLOOKUP(A66,'Données projet'!$A$35:$I$55,3,0)),0,VLOOKUP(A66,'Données projet'!$A$35:$I$55,3,0))</f>
        <v>5</v>
      </c>
      <c r="V66" s="15">
        <f>IF(ISNA(VLOOKUP(A66,'Données projet'!$A$35:$I$55,4,0)),0,VLOOKUP(A66,'Données projet'!$A$35:$I$55,4,0))</f>
        <v>54.21</v>
      </c>
      <c r="W66" s="16">
        <f>IF(ISNA(VLOOKUP(A66,'Données projet'!$A$35:$I$55,5,0)),0%,VLOOKUP(A66,'Données projet'!$A$35:$I$55,5,0)*VLOOKUP('Données projet'!$B$9,Paramètres!$A$1:$I$89,7,0))</f>
        <v>0.43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94.603409598691442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94.603409598691442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13.102857142857138</v>
      </c>
      <c r="AI66" s="13">
        <f>IF('Données projet'!$A$62&gt;35,AI65+AH66-AQ65,IF(A66&lt;'Données projet'!$A$62,$AF$205^A66,IF(A66='Données projet'!$A$62,'Données projet'!$B$62,AI65+AH66-AQ65)))</f>
        <v>321.82428571428574</v>
      </c>
      <c r="AJ66" s="13">
        <f>AI66*VLOOKUP('Données projet'!$B$10,Paramètres!$A$1:$I$89,3,0)*VLOOKUP('Données projet'!$B$10,Paramètres!$A$1:$I$89,5,0)</f>
        <v>271.10477828571436</v>
      </c>
      <c r="AK66" s="13">
        <f t="shared" si="35"/>
        <v>65.083675372637074</v>
      </c>
      <c r="AL66" s="20">
        <f t="shared" si="4"/>
        <v>585.5282234549619</v>
      </c>
      <c r="AM66" s="59">
        <f t="shared" si="5"/>
        <v>878.86155678829527</v>
      </c>
      <c r="AN66" s="59">
        <f ca="1">AVERAGE(OFFSET($AM$3,0,0,'Données projet'!$E$10+1,1))-AVERAGE(OFFSET($H$3,0,0,'Données projet'!$E$10+1,1))</f>
        <v>427.33925047942938</v>
      </c>
      <c r="AO66" s="59">
        <f t="shared" si="36"/>
        <v>258.68277813905507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71.366051332640097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71.366051332640097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>
        <f>VLOOKUP(A66,'Données projet'!$A$87:$I$107,2,0)</f>
        <v>312.58999999999997</v>
      </c>
      <c r="BB66" s="12">
        <f>VLOOKUP(A66,'Données projet'!$A$87:$I$107,9,0)</f>
        <v>11.644999999999996</v>
      </c>
      <c r="BC66" s="12">
        <f t="array" ref="BC66">INDEX(BB:BB,MIN(IF(ISNUMBER(BB66:BB262),ROW(BB66:BB262),"")))</f>
        <v>11.644999999999996</v>
      </c>
      <c r="BD66" s="12">
        <f>IF('Données projet'!$A$88&gt;35,BD65+BC66-BL65,IF(A66&lt;'Données projet'!$A$88,$BA$205^A66,IF(A66='Données projet'!$A$88,'Données projet'!$B$88,BD65+BC66-BL65)))</f>
        <v>312.58999999999997</v>
      </c>
      <c r="BE66" s="13">
        <f>BD66*VLOOKUP('Données projet'!$B$11,Paramètres!$A$1:$I$89,3,0)*VLOOKUP('Données projet'!$B$11,Paramètres!$A$1:$I$89,5,0)</f>
        <v>316.96625999999998</v>
      </c>
      <c r="BF66" s="13">
        <f t="shared" si="37"/>
        <v>74.721775533682376</v>
      </c>
      <c r="BG66" s="20">
        <f t="shared" si="7"/>
        <v>682.18999522116337</v>
      </c>
      <c r="BH66" s="59">
        <f t="shared" si="8"/>
        <v>975.52332855449663</v>
      </c>
      <c r="BI66" s="59">
        <f ca="1">AVERAGE(OFFSET($BH$3,0,0,'Données projet'!$E$11+1,1))-AVERAGE(OFFSET($H$3,0,0,'Données projet'!$E$11+1,1))</f>
        <v>588.81597636287211</v>
      </c>
      <c r="BJ66" s="59">
        <f t="shared" si="38"/>
        <v>308.54448803271003</v>
      </c>
      <c r="BK66" s="15">
        <f>IF(ISNA(VLOOKUP(A66,'Données projet'!$A$87:$I$107,3,0)),0,VLOOKUP(A66,'Données projet'!$A$87:$I$107,3,0))</f>
        <v>5</v>
      </c>
      <c r="BL66" s="15">
        <f>IF(ISNA(VLOOKUP(A66,'Données projet'!$A$87:$I$107,4,0)),0,VLOOKUP(A66,'Données projet'!$A$87:$I$107,4,0))</f>
        <v>54.21</v>
      </c>
      <c r="BM66" s="16">
        <f>IF(ISNA(VLOOKUP(A66,'Données projet'!$A$87:$I$107,5,0)),0%,VLOOKUP(A66,'Données projet'!$A$87:$I$107,5,0)*VLOOKUP('Données projet'!$B$11,Paramètres!$A$1:$I$89,7,0))</f>
        <v>0.43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106.02106248129212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106.02106248129212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5.2</v>
      </c>
      <c r="BY66" s="12">
        <f>IF('Données projet'!$A$114&gt;35,BY65+BX66-CG65,IF(A66&lt;'Données projet'!$A$114,$BV$205^A66,IF(A66='Données projet'!$A$114,'Données projet'!$B$114,BY65+BX66-CG65)))</f>
        <v>295.59999999999985</v>
      </c>
      <c r="BZ66" s="13">
        <f>BY66*VLOOKUP('Données projet'!$B$12,Paramètres!$A$1:$I$89,3,0)*VLOOKUP('Données projet'!$B$12,Paramètres!$A$1:$I$89,5,0)</f>
        <v>216.7339199999999</v>
      </c>
      <c r="CA66" s="13">
        <f t="shared" si="39"/>
        <v>53.404402610883679</v>
      </c>
      <c r="CB66" s="20">
        <f t="shared" si="10"/>
        <v>470.49091188062221</v>
      </c>
      <c r="CC66" s="59">
        <f t="shared" si="11"/>
        <v>763.82424521395546</v>
      </c>
      <c r="CD66" s="59">
        <f ca="1">AVERAGE(OFFSET($CC$3,0,0,'Données projet'!$E$12+1,1))-AVERAGE(OFFSET($H$3,0,0,'Données projet'!$E$12+1,1))</f>
        <v>328.55201074501201</v>
      </c>
      <c r="CE66" s="59">
        <f t="shared" si="40"/>
        <v>321.81422611044985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35.074373810685358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35.074373810685358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6</v>
      </c>
      <c r="CT66" s="12">
        <f>IF('Données projet'!$A$140&gt;35,CT65+CS66-DB65,IF(A66&lt;'Données projet'!$A$140,$CQ$205^A66,IF(A66='Données projet'!$A$140,'Données projet'!$B$140,CT65+CS66-DB65)))</f>
        <v>343.99999999999972</v>
      </c>
      <c r="CU66" s="17">
        <f>CT66*VLOOKUP('Données projet'!$B$13,Paramètres!$A$1:$I$89,3,0)*VLOOKUP('Données projet'!$B$13,Paramètres!$A$1:$I$89,5,0)</f>
        <v>273.68639999999976</v>
      </c>
      <c r="CV66" s="13">
        <f t="shared" si="41"/>
        <v>65.630997870536959</v>
      </c>
      <c r="CW66" s="20">
        <f t="shared" si="13"/>
        <v>590.97780129118485</v>
      </c>
      <c r="CX66" s="59">
        <f t="shared" si="14"/>
        <v>884.31113462451822</v>
      </c>
      <c r="CY66" s="59">
        <f ca="1">AVERAGE(OFFSET($CX$3,0,0,'Données projet'!$E$13+1,1))-AVERAGE(OFFSET($H$3,0,0,'Données projet'!$E$13+1,1))</f>
        <v>405.40026823646758</v>
      </c>
      <c r="CZ66" s="59">
        <f t="shared" si="42"/>
        <v>393.0787141050053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53.749373767683991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53.749373767683991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8.6666666666666661</v>
      </c>
      <c r="DO66" s="12">
        <f>IF('Données projet'!$A$166&gt;35,DO65+DN66-DW65,IF(A66&lt;'Données projet'!$A$166,$DL$205^A66,IF(A66='Données projet'!$A$166,'Données projet'!$B$166,DO65+DN66-DW65)))</f>
        <v>275.99999999999994</v>
      </c>
      <c r="DP66" s="17">
        <f>DO66*VLOOKUP('Données projet'!$B$14,Paramètres!$A$1:$I$89,3,0)*VLOOKUP('Données projet'!$B$14,Paramètres!$A$1:$I$89,5,0)</f>
        <v>215.27999999999997</v>
      </c>
      <c r="DQ66" s="13">
        <f t="shared" si="43"/>
        <v>53.087725740853138</v>
      </c>
      <c r="DR66" s="20">
        <f t="shared" si="16"/>
        <v>467.40712233198587</v>
      </c>
      <c r="DS66" s="59">
        <f t="shared" si="17"/>
        <v>760.74045566531913</v>
      </c>
      <c r="DT66" s="59">
        <f ca="1">AVERAGE(OFFSET($DS$3,0,0,'Données projet'!$E$14+1,1))-AVERAGE(OFFSET($H$3,0,0,'Données projet'!$E$14+1,1))</f>
        <v>288.82868507674738</v>
      </c>
      <c r="DU66" s="59">
        <f t="shared" si="44"/>
        <v>283.48738729114024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56.736822144539431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56.736822144539431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4.4000000000000004</v>
      </c>
      <c r="EJ66" s="12">
        <f>IF('Données projet'!$A$192&gt;35,EJ65+EI66-ER65,IF(A66&lt;'Données projet'!$A$192,$EG$205^A66,IF(A66='Données projet'!$A$192,'Données projet'!$B$192,EJ65+EI66-ER65)))</f>
        <v>246.19999999999985</v>
      </c>
      <c r="EK66" s="17">
        <f>EJ66*VLOOKUP('Données projet'!$B$15,Paramètres!$A$1:$I$89,3,0)*VLOOKUP('Données projet'!$B$15,Paramètres!$A$1:$I$89,5,0)</f>
        <v>199.71743999999987</v>
      </c>
      <c r="EL66" s="13">
        <f t="shared" si="45"/>
        <v>49.682064480920403</v>
      </c>
      <c r="EM66" s="20">
        <f t="shared" si="19"/>
        <v>434.37080363760282</v>
      </c>
      <c r="EN66" s="59">
        <f t="shared" si="20"/>
        <v>727.70413697093613</v>
      </c>
      <c r="EO66" s="59">
        <f ca="1">AVERAGE(OFFSET($EN$3,0,0,'Données projet'!$E$15+1,1))-AVERAGE(OFFSET($H$3,0,0,'Données projet'!$E$15+1,1))</f>
        <v>304.26232113495314</v>
      </c>
      <c r="EP66" s="59">
        <f t="shared" si="46"/>
        <v>297.47246687305056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40.296695408113898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40.296695408113898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6">
        <f t="shared" si="1"/>
        <v>256.66666666666669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11.28875</v>
      </c>
      <c r="N67" s="13">
        <f>IF('Données projet'!$A$36&gt;35,N66+M67-V66,IF(A67&lt;'Données projet'!$A$36,$K$205^A67,IF(A67='Données projet'!$A$36,'Données projet'!$B$36,N66+M67-V66)))</f>
        <v>269.66874999999999</v>
      </c>
      <c r="O67" s="13">
        <f>N67*VLOOKUP('Données projet'!$B$9,Paramètres!$A$1:$I$89,3,0)*VLOOKUP('Données projet'!$B$9,Paramètres!$A$1:$I$89,5,0)</f>
        <v>243.996285</v>
      </c>
      <c r="P67" s="13">
        <f t="shared" si="33"/>
        <v>59.298522534643098</v>
      </c>
      <c r="Q67" s="20">
        <f t="shared" ref="Q67:Q98" si="54">(O67+P67)*0.475*44/12</f>
        <v>528.23845645617007</v>
      </c>
      <c r="R67" s="59">
        <f t="shared" ref="R67:R130" si="55">Q67+(I67+J67)*44/12</f>
        <v>821.57178978950333</v>
      </c>
      <c r="S67" s="59">
        <f ca="1">AVERAGE(OFFSET($R$3,0,0,'Données projet'!$E$9+1,1))-AVERAGE(OFFSET($H$3,0,0,'Données projet'!$E$9+1,1))</f>
        <v>530.15029472203241</v>
      </c>
      <c r="T67" s="59">
        <f t="shared" si="34"/>
        <v>279.93992816625956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92.748294438843317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92.748294438843317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13.102857142857138</v>
      </c>
      <c r="AI67" s="13">
        <f>IF('Données projet'!$A$62&gt;35,AI66+AH67-AQ66,IF(A67&lt;'Données projet'!$A$62,$AF$205^A67,IF(A67='Données projet'!$A$62,'Données projet'!$B$62,AI66+AH67-AQ66)))</f>
        <v>334.92714285714288</v>
      </c>
      <c r="AJ67" s="13">
        <f>AI67*VLOOKUP('Données projet'!$B$10,Paramètres!$A$1:$I$89,3,0)*VLOOKUP('Données projet'!$B$10,Paramètres!$A$1:$I$89,5,0)</f>
        <v>282.14262514285718</v>
      </c>
      <c r="AK67" s="13">
        <f t="shared" si="35"/>
        <v>67.419606080697235</v>
      </c>
      <c r="AL67" s="20">
        <f t="shared" si="4"/>
        <v>608.82088604769058</v>
      </c>
      <c r="AM67" s="59">
        <f t="shared" si="5"/>
        <v>902.15421938102395</v>
      </c>
      <c r="AN67" s="59">
        <f ca="1">AVERAGE(OFFSET($AM$3,0,0,'Données projet'!$E$10+1,1))-AVERAGE(OFFSET($H$3,0,0,'Données projet'!$E$10+1,1))</f>
        <v>427.33925047942938</v>
      </c>
      <c r="AO67" s="59">
        <f t="shared" si="36"/>
        <v>258.68277813905507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69.966606595000201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69.966606595000201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11.28875</v>
      </c>
      <c r="BD67" s="12">
        <f>IF('Données projet'!$A$88&gt;35,BD66+BC67-BL66,IF(A67&lt;'Données projet'!$A$88,$BA$205^A67,IF(A67='Données projet'!$A$88,'Données projet'!$B$88,BD66+BC67-BL66)))</f>
        <v>269.66874999999999</v>
      </c>
      <c r="BE67" s="13">
        <f>BD67*VLOOKUP('Données projet'!$B$11,Paramètres!$A$1:$I$89,3,0)*VLOOKUP('Données projet'!$B$11,Paramètres!$A$1:$I$89,5,0)</f>
        <v>273.44411250000002</v>
      </c>
      <c r="BF67" s="13">
        <f t="shared" si="37"/>
        <v>65.579656803641157</v>
      </c>
      <c r="BG67" s="20">
        <f t="shared" si="7"/>
        <v>590.46639820384166</v>
      </c>
      <c r="BH67" s="59">
        <f t="shared" si="8"/>
        <v>883.79973153717492</v>
      </c>
      <c r="BI67" s="59">
        <f ca="1">AVERAGE(OFFSET($BH$3,0,0,'Données projet'!$E$11+1,1))-AVERAGE(OFFSET($H$3,0,0,'Données projet'!$E$11+1,1))</f>
        <v>588.81597636287211</v>
      </c>
      <c r="BJ67" s="59">
        <f t="shared" si="38"/>
        <v>308.54448803271003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103.94205411249681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103.94205411249681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5.2</v>
      </c>
      <c r="BY67" s="12">
        <f>IF('Données projet'!$A$114&gt;35,BY66+BX67-CG66,IF(A67&lt;'Données projet'!$A$114,$BV$205^A67,IF(A67='Données projet'!$A$114,'Données projet'!$B$114,BY66+BX67-CG66)))</f>
        <v>300.79999999999984</v>
      </c>
      <c r="BZ67" s="13">
        <f>BY67*VLOOKUP('Données projet'!$B$12,Paramètres!$A$1:$I$89,3,0)*VLOOKUP('Données projet'!$B$12,Paramètres!$A$1:$I$89,5,0)</f>
        <v>220.54655999999989</v>
      </c>
      <c r="CA67" s="13">
        <f t="shared" si="39"/>
        <v>54.233660675860236</v>
      </c>
      <c r="CB67" s="20">
        <f t="shared" si="10"/>
        <v>478.57555101045637</v>
      </c>
      <c r="CC67" s="59">
        <f t="shared" si="11"/>
        <v>771.90888434378962</v>
      </c>
      <c r="CD67" s="59">
        <f ca="1">AVERAGE(OFFSET($CC$3,0,0,'Données projet'!$E$12+1,1))-AVERAGE(OFFSET($H$3,0,0,'Données projet'!$E$12+1,1))</f>
        <v>328.55201074501201</v>
      </c>
      <c r="CE67" s="59">
        <f t="shared" si="40"/>
        <v>321.81422611044985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34.386586733513433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34.386586733513433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6</v>
      </c>
      <c r="CT67" s="12">
        <f>IF('Données projet'!$A$140&gt;35,CT66+CS67-DB66,IF(A67&lt;'Données projet'!$A$140,$CQ$205^A67,IF(A67='Données projet'!$A$140,'Données projet'!$B$140,CT66+CS67-DB66)))</f>
        <v>349.99999999999972</v>
      </c>
      <c r="CU67" s="17">
        <f>CT67*VLOOKUP('Données projet'!$B$13,Paramètres!$A$1:$I$89,3,0)*VLOOKUP('Données projet'!$B$13,Paramètres!$A$1:$I$89,5,0)</f>
        <v>278.45999999999981</v>
      </c>
      <c r="CV67" s="13">
        <f t="shared" si="41"/>
        <v>66.641458222154824</v>
      </c>
      <c r="CW67" s="20">
        <f t="shared" si="13"/>
        <v>601.05170640358597</v>
      </c>
      <c r="CX67" s="59">
        <f t="shared" si="14"/>
        <v>894.38503973691923</v>
      </c>
      <c r="CY67" s="59">
        <f ca="1">AVERAGE(OFFSET($CX$3,0,0,'Données projet'!$E$13+1,1))-AVERAGE(OFFSET($H$3,0,0,'Données projet'!$E$13+1,1))</f>
        <v>405.40026823646758</v>
      </c>
      <c r="CZ67" s="59">
        <f t="shared" si="42"/>
        <v>393.0787141050053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52.69538133198057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52.69538133198057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8.6666666666666661</v>
      </c>
      <c r="DO67" s="12">
        <f>IF('Données projet'!$A$166&gt;35,DO66+DN67-DW66,IF(A67&lt;'Données projet'!$A$166,$DL$205^A67,IF(A67='Données projet'!$A$166,'Données projet'!$B$166,DO66+DN67-DW66)))</f>
        <v>284.66666666666663</v>
      </c>
      <c r="DP67" s="17">
        <f>DO67*VLOOKUP('Données projet'!$B$14,Paramètres!$A$1:$I$89,3,0)*VLOOKUP('Données projet'!$B$14,Paramètres!$A$1:$I$89,5,0)</f>
        <v>222.04</v>
      </c>
      <c r="DQ67" s="13">
        <f t="shared" si="43"/>
        <v>54.558031180803546</v>
      </c>
      <c r="DR67" s="20">
        <f t="shared" si="16"/>
        <v>481.74157097323285</v>
      </c>
      <c r="DS67" s="59">
        <f t="shared" si="17"/>
        <v>775.07490430656617</v>
      </c>
      <c r="DT67" s="59">
        <f ca="1">AVERAGE(OFFSET($DS$3,0,0,'Données projet'!$E$14+1,1))-AVERAGE(OFFSET($H$3,0,0,'Données projet'!$E$14+1,1))</f>
        <v>288.82868507674738</v>
      </c>
      <c r="DU67" s="59">
        <f t="shared" si="44"/>
        <v>283.48738729114024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55.62424766832946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55.62424766832946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4.4000000000000004</v>
      </c>
      <c r="EJ67" s="12">
        <f>IF('Données projet'!$A$192&gt;35,EJ66+EI67-ER66,IF(A67&lt;'Données projet'!$A$192,$EG$205^A67,IF(A67='Données projet'!$A$192,'Données projet'!$B$192,EJ66+EI67-ER66)))</f>
        <v>250.59999999999985</v>
      </c>
      <c r="EK67" s="17">
        <f>EJ67*VLOOKUP('Données projet'!$B$15,Paramètres!$A$1:$I$89,3,0)*VLOOKUP('Données projet'!$B$15,Paramètres!$A$1:$I$89,5,0)</f>
        <v>203.28671999999989</v>
      </c>
      <c r="EL67" s="13">
        <f t="shared" si="45"/>
        <v>50.465802636798685</v>
      </c>
      <c r="EM67" s="20">
        <f t="shared" si="19"/>
        <v>441.95231025909084</v>
      </c>
      <c r="EN67" s="59">
        <f t="shared" si="20"/>
        <v>735.28564359242409</v>
      </c>
      <c r="EO67" s="59">
        <f ca="1">AVERAGE(OFFSET($EN$3,0,0,'Données projet'!$E$15+1,1))-AVERAGE(OFFSET($H$3,0,0,'Données projet'!$E$15+1,1))</f>
        <v>304.26232113495314</v>
      </c>
      <c r="EP67" s="59">
        <f t="shared" si="46"/>
        <v>297.47246687305056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39.506501789718051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39.506501789718051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6">
        <f t="shared" ref="H68:H131" si="56">(B68+E68+F68)*44/12+(C68+D68)*0.475*44/12</f>
        <v>256.66666666666669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11.28875</v>
      </c>
      <c r="N68" s="13">
        <f>IF('Données projet'!$A$36&gt;35,N67+M68-V67,IF(A68&lt;'Données projet'!$A$36,$K$205^A68,IF(A68='Données projet'!$A$36,'Données projet'!$B$36,N67+M68-V67)))</f>
        <v>280.95749999999998</v>
      </c>
      <c r="O68" s="13">
        <f>N68*VLOOKUP('Données projet'!$B$9,Paramètres!$A$1:$I$89,3,0)*VLOOKUP('Données projet'!$B$9,Paramètres!$A$1:$I$89,5,0)</f>
        <v>254.21034599999999</v>
      </c>
      <c r="P68" s="13">
        <f t="shared" si="33"/>
        <v>61.486644866788161</v>
      </c>
      <c r="Q68" s="20">
        <f t="shared" si="54"/>
        <v>549.83892575965604</v>
      </c>
      <c r="R68" s="59">
        <f t="shared" si="55"/>
        <v>843.17225909298941</v>
      </c>
      <c r="S68" s="59">
        <f ca="1">AVERAGE(OFFSET($R$3,0,0,'Données projet'!$E$9+1,1))-AVERAGE(OFFSET($H$3,0,0,'Données projet'!$E$9+1,1))</f>
        <v>530.15029472203241</v>
      </c>
      <c r="T68" s="59">
        <f t="shared" si="34"/>
        <v>279.93992816625956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90.929556955771304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90.929556955771304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348.03</v>
      </c>
      <c r="AG68" s="12">
        <f>VLOOKUP(A68,'Données projet'!$A$61:$I$81,9,0)</f>
        <v>13.102857142857138</v>
      </c>
      <c r="AH68" s="12">
        <f t="array" ref="AH68">INDEX(AG:AG,MIN(IF(ISNUMBER(AG68:AG264),ROW(AG68:AG264),"")))</f>
        <v>13.102857142857138</v>
      </c>
      <c r="AI68" s="13">
        <f>IF('Données projet'!$A$62&gt;35,AI67+AH68-AQ67,IF(A68&lt;'Données projet'!$A$62,$AF$205^A68,IF(A68='Données projet'!$A$62,'Données projet'!$B$62,AI67+AH68-AQ67)))</f>
        <v>348.03000000000003</v>
      </c>
      <c r="AJ68" s="13">
        <f>AI68*VLOOKUP('Données projet'!$B$10,Paramètres!$A$1:$I$89,3,0)*VLOOKUP('Données projet'!$B$10,Paramètres!$A$1:$I$89,5,0)</f>
        <v>293.18047200000007</v>
      </c>
      <c r="AK68" s="13">
        <f t="shared" si="35"/>
        <v>69.744920880406283</v>
      </c>
      <c r="AL68" s="20">
        <f t="shared" ref="AL68:AL131" si="58">(AJ68+AK68)*0.475*44/12</f>
        <v>632.09505926670761</v>
      </c>
      <c r="AM68" s="59">
        <f t="shared" ref="AM68:AM131" si="59">AL68+(AD68+AE68)*44/12</f>
        <v>925.42839260004098</v>
      </c>
      <c r="AN68" s="59">
        <f ca="1">AVERAGE(OFFSET($AM$3,0,0,'Données projet'!$E$10+1,1))-AVERAGE(OFFSET($H$3,0,0,'Données projet'!$E$10+1,1))</f>
        <v>427.33925047942938</v>
      </c>
      <c r="AO68" s="59">
        <f t="shared" si="36"/>
        <v>258.68277813905507</v>
      </c>
      <c r="AP68" s="15">
        <f>IF(ISNA(VLOOKUP(A68,'Données projet'!$A$61:$I$81,3,0)),0,VLOOKUP(A68,'Données projet'!$A$61:$I$81,3,0))</f>
        <v>6</v>
      </c>
      <c r="AQ68" s="15">
        <f>IF(ISNA(VLOOKUP(A68,'Données projet'!$A$61:$I$81,4,0)),0,VLOOKUP(A68,'Données projet'!$A$61:$I$81,4,0))</f>
        <v>50.87</v>
      </c>
      <c r="AR68" s="16">
        <f>IF(ISNA(VLOOKUP(A68,'Données projet'!$A$61:$I$81,5,0)),0%,VLOOKUP(A68,'Données projet'!$A$61:$I$81,5,0)*VLOOKUP('Données projet'!$B$10,Paramètres!$A$1:$I$89,7,0))</f>
        <v>0.43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88.964821410508904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88.964821410508904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11.28875</v>
      </c>
      <c r="BD68" s="12">
        <f>IF('Données projet'!$A$88&gt;35,BD67+BC68-BL67,IF(A68&lt;'Données projet'!$A$88,$BA$205^A68,IF(A68='Données projet'!$A$88,'Données projet'!$B$88,BD67+BC68-BL67)))</f>
        <v>280.95749999999998</v>
      </c>
      <c r="BE68" s="13">
        <f>BD68*VLOOKUP('Données projet'!$B$11,Paramètres!$A$1:$I$89,3,0)*VLOOKUP('Données projet'!$B$11,Paramètres!$A$1:$I$89,5,0)</f>
        <v>284.89090500000003</v>
      </c>
      <c r="BF68" s="13">
        <f t="shared" si="37"/>
        <v>67.99955371595675</v>
      </c>
      <c r="BG68" s="20">
        <f t="shared" ref="BG68:BG131" si="61">(BE68+BF68)*0.475*44/12</f>
        <v>614.61754893029149</v>
      </c>
      <c r="BH68" s="59">
        <f t="shared" ref="BH68:BH131" si="62">BG68+(AY68+AZ68)*44/12</f>
        <v>907.95088226362486</v>
      </c>
      <c r="BI68" s="59">
        <f ca="1">AVERAGE(OFFSET($BH$3,0,0,'Données projet'!$E$11+1,1))-AVERAGE(OFFSET($H$3,0,0,'Données projet'!$E$11+1,1))</f>
        <v>588.81597636287211</v>
      </c>
      <c r="BJ68" s="59">
        <f t="shared" si="38"/>
        <v>308.54448803271003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101.90381382974368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101.90381382974368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306</v>
      </c>
      <c r="BW68" s="12">
        <f>VLOOKUP(A68,'Données projet'!$A$113:$I$133,9,0)</f>
        <v>5.2</v>
      </c>
      <c r="BX68" s="12">
        <f t="array" ref="BX68">INDEX(BW:BW,MIN(IF(ISNUMBER(BW68:BW264),ROW(BW68:BW264),"")))</f>
        <v>5.2</v>
      </c>
      <c r="BY68" s="12">
        <f>IF('Données projet'!$A$114&gt;35,BY67+BX68-CG67,IF(A68&lt;'Données projet'!$A$114,$BV$205^A68,IF(A68='Données projet'!$A$114,'Données projet'!$B$114,BY67+BX68-CG67)))</f>
        <v>305.99999999999983</v>
      </c>
      <c r="BZ68" s="13">
        <f>BY68*VLOOKUP('Données projet'!$B$12,Paramètres!$A$1:$I$89,3,0)*VLOOKUP('Données projet'!$B$12,Paramètres!$A$1:$I$89,5,0)</f>
        <v>224.35919999999987</v>
      </c>
      <c r="CA68" s="13">
        <f t="shared" si="39"/>
        <v>55.061251669487255</v>
      </c>
      <c r="CB68" s="20">
        <f t="shared" ref="CB68:CB131" si="64">(BZ68+CA68)*0.475*44/12</f>
        <v>486.65728665769001</v>
      </c>
      <c r="CC68" s="59">
        <f t="shared" ref="CC68:CC131" si="65">CB68+(BT68+BU68)*44/12</f>
        <v>779.99061999102332</v>
      </c>
      <c r="CD68" s="59">
        <f ca="1">AVERAGE(OFFSET($CC$3,0,0,'Données projet'!$E$12+1,1))-AVERAGE(OFFSET($H$3,0,0,'Données projet'!$E$12+1,1))</f>
        <v>328.55201074501201</v>
      </c>
      <c r="CE68" s="59">
        <f t="shared" si="40"/>
        <v>321.81422611044985</v>
      </c>
      <c r="CF68" s="15">
        <f>IF(ISNA(VLOOKUP(A68,'Données projet'!$A$113:$I$133,3,0)),0,VLOOKUP(A68,'Données projet'!$A$113:$I$133,3,0))</f>
        <v>11</v>
      </c>
      <c r="CG68" s="15">
        <f>IF(ISNA(VLOOKUP(A68,'Données projet'!$A$113:$I$133,4,0)),0,VLOOKUP(A68,'Données projet'!$A$113:$I$133,4,0))</f>
        <v>13</v>
      </c>
      <c r="CH68" s="16">
        <f>IF(ISNA(VLOOKUP(A68,'Données projet'!$A$113:$I$133,5,0)),0%,VLOOKUP(A68,'Données projet'!$A$113:$I$133,5,0)*VLOOKUP('Données projet'!$B$12,Paramètres!$A$1:$I$89,7,0))</f>
        <v>0.43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38.243154373325353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38.243154373325353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356</v>
      </c>
      <c r="CR68" s="12">
        <f>VLOOKUP(A68,'Données projet'!$A$139:$I$159,9,0)</f>
        <v>6</v>
      </c>
      <c r="CS68" s="12">
        <f t="array" ref="CS68">INDEX(CR:CR,MIN(IF(ISNUMBER(CR68:CR264),ROW(CR68:CR264),"")))</f>
        <v>6</v>
      </c>
      <c r="CT68" s="12">
        <f>IF('Données projet'!$A$140&gt;35,CT67+CS68-DB67,IF(A68&lt;'Données projet'!$A$140,$CQ$205^A68,IF(A68='Données projet'!$A$140,'Données projet'!$B$140,CT67+CS68-DB67)))</f>
        <v>355.99999999999972</v>
      </c>
      <c r="CU68" s="17">
        <f>CT68*VLOOKUP('Données projet'!$B$13,Paramètres!$A$1:$I$89,3,0)*VLOOKUP('Données projet'!$B$13,Paramètres!$A$1:$I$89,5,0)</f>
        <v>283.2335999999998</v>
      </c>
      <c r="CV68" s="13">
        <f t="shared" si="41"/>
        <v>67.649904178362377</v>
      </c>
      <c r="CW68" s="20">
        <f t="shared" ref="CW68:CW131" si="67">(CU68+CV68)*0.475*44/12</f>
        <v>611.12210311064734</v>
      </c>
      <c r="CX68" s="59">
        <f t="shared" ref="CX68:CX131" si="68">CW68+(CO68+CP68)*44/12</f>
        <v>904.45543644398072</v>
      </c>
      <c r="CY68" s="59">
        <f ca="1">AVERAGE(OFFSET($CX$3,0,0,'Données projet'!$E$13+1,1))-AVERAGE(OFFSET($H$3,0,0,'Données projet'!$E$13+1,1))</f>
        <v>405.40026823646758</v>
      </c>
      <c r="CZ68" s="59">
        <f t="shared" si="42"/>
        <v>393.0787141050053</v>
      </c>
      <c r="DA68" s="15">
        <f>IF(ISNA(VLOOKUP(A68,'Données projet'!$A$139:$I$159,3,0)),0,VLOOKUP(A68,'Données projet'!$A$139:$I$159,3,0))</f>
        <v>12</v>
      </c>
      <c r="DB68" s="15">
        <f>IF(ISNA(VLOOKUP(A68,'Données projet'!$A$139:$I$159,4,0)),0,VLOOKUP(A68,'Données projet'!$A$139:$I$159,4,0))</f>
        <v>16</v>
      </c>
      <c r="DC68" s="16">
        <f>IF(ISNA(VLOOKUP(A68,'Données projet'!$A$139:$I$159,5,0)),0%,VLOOKUP(A68,'Données projet'!$A$139:$I$159,5,0)*VLOOKUP('Données projet'!$B$13,Paramètres!$A$1:$I$89,7,0))</f>
        <v>0.53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59.120320789019786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59.120320789019786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8.6666666666666661</v>
      </c>
      <c r="DO68" s="12">
        <f>IF('Données projet'!$A$166&gt;35,DO67+DN68-DW67,IF(A68&lt;'Données projet'!$A$166,$DL$205^A68,IF(A68='Données projet'!$A$166,'Données projet'!$B$166,DO67+DN68-DW67)))</f>
        <v>293.33333333333331</v>
      </c>
      <c r="DP68" s="17">
        <f>DO68*VLOOKUP('Données projet'!$B$14,Paramètres!$A$1:$I$89,3,0)*VLOOKUP('Données projet'!$B$14,Paramètres!$A$1:$I$89,5,0)</f>
        <v>228.79999999999998</v>
      </c>
      <c r="DQ68" s="13">
        <f t="shared" si="43"/>
        <v>56.023134533701196</v>
      </c>
      <c r="DR68" s="20">
        <f t="shared" ref="DR68:DR131" si="70">(DP68+DQ68)*0.475*44/12</f>
        <v>496.06695931286293</v>
      </c>
      <c r="DS68" s="59">
        <f t="shared" ref="DS68:DS131" si="71">DR68+(DJ68+DK68)*44/12</f>
        <v>789.40029264619625</v>
      </c>
      <c r="DT68" s="59">
        <f ca="1">AVERAGE(OFFSET($DS$3,0,0,'Données projet'!$E$14+1,1))-AVERAGE(OFFSET($H$3,0,0,'Données projet'!$E$14+1,1))</f>
        <v>288.82868507674738</v>
      </c>
      <c r="DU68" s="59">
        <f t="shared" si="44"/>
        <v>283.48738729114024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54.533490098994541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54.533490098994541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>
        <f>VLOOKUP(A68,'Données projet'!$A$191:$I$211,2,0)</f>
        <v>255</v>
      </c>
      <c r="EH68" s="12">
        <f>VLOOKUP(A68,'Données projet'!$A$191:$I$211,9,0)</f>
        <v>4.4000000000000004</v>
      </c>
      <c r="EI68" s="12">
        <f t="array" ref="EI68">INDEX(EH:EH,MIN(IF(ISNUMBER(EH68:EH264),ROW(EH68:EH264),"")))</f>
        <v>4.4000000000000004</v>
      </c>
      <c r="EJ68" s="12">
        <f>IF('Données projet'!$A$192&gt;35,EJ67+EI68-ER67,IF(A68&lt;'Données projet'!$A$192,$EG$205^A68,IF(A68='Données projet'!$A$192,'Données projet'!$B$192,EJ67+EI68-ER67)))</f>
        <v>254.99999999999986</v>
      </c>
      <c r="EK68" s="17">
        <f>EJ68*VLOOKUP('Données projet'!$B$15,Paramètres!$A$1:$I$89,3,0)*VLOOKUP('Données projet'!$B$15,Paramètres!$A$1:$I$89,5,0)</f>
        <v>206.85599999999991</v>
      </c>
      <c r="EL68" s="13">
        <f t="shared" si="45"/>
        <v>51.247940588293027</v>
      </c>
      <c r="EM68" s="20">
        <f t="shared" ref="EM68:EM131" si="73">(EK68+EL68)*0.475*44/12</f>
        <v>449.53102985794345</v>
      </c>
      <c r="EN68" s="59">
        <f t="shared" ref="EN68:EN131" si="74">EM68+(EE68+EF68)*44/12</f>
        <v>742.86436319127677</v>
      </c>
      <c r="EO68" s="59">
        <f ca="1">AVERAGE(OFFSET($EN$3,0,0,'Données projet'!$E$15+1,1))-AVERAGE(OFFSET($H$3,0,0,'Données projet'!$E$15+1,1))</f>
        <v>304.26232113495314</v>
      </c>
      <c r="EP68" s="59">
        <f t="shared" si="46"/>
        <v>297.47246687305056</v>
      </c>
      <c r="EQ68" s="15">
        <f>IF(ISNA(VLOOKUP(A68,'Données projet'!$A$191:$I$211,3,0)),0,VLOOKUP(A68,'Données projet'!$A$191:$I$211,3,0))</f>
        <v>11</v>
      </c>
      <c r="ER68" s="15">
        <f>IF(ISNA(VLOOKUP(A68,'Données projet'!$A$191:$I$211,4,0)),0,VLOOKUP(A68,'Données projet'!$A$191:$I$211,4,0))</f>
        <v>11</v>
      </c>
      <c r="ES68" s="16">
        <f>IF(ISNA(VLOOKUP(A68,'Données projet'!$A$191:$I$211,5,0)),0%,VLOOKUP(A68,'Données projet'!$A$191:$I$211,5,0)*VLOOKUP('Données projet'!$B$15,Paramètres!$A$1:$I$89,7,0))</f>
        <v>0.53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43.959900030252101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43.959900030252101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6">
        <f t="shared" si="56"/>
        <v>256.66666666666669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11.28875</v>
      </c>
      <c r="N69" s="13">
        <f>IF('Données projet'!$A$36&gt;35,N68+M69-V68,IF(A69&lt;'Données projet'!$A$36,$K$205^A69,IF(A69='Données projet'!$A$36,'Données projet'!$B$36,N68+M69-V68)))</f>
        <v>292.24624999999997</v>
      </c>
      <c r="O69" s="13">
        <f>N69*VLOOKUP('Données projet'!$B$9,Paramètres!$A$1:$I$89,3,0)*VLOOKUP('Données projet'!$B$9,Paramètres!$A$1:$I$89,5,0)</f>
        <v>264.42440699999997</v>
      </c>
      <c r="P69" s="13">
        <f t="shared" ref="P69:P132" si="87">EXP(-1.0587+0.8836*LN(O69)+0.284)</f>
        <v>63.664554558165378</v>
      </c>
      <c r="Q69" s="20">
        <f t="shared" si="54"/>
        <v>571.42160804713797</v>
      </c>
      <c r="R69" s="59">
        <f t="shared" si="55"/>
        <v>864.75494138047134</v>
      </c>
      <c r="S69" s="59">
        <f ca="1">AVERAGE(OFFSET($R$3,0,0,'Données projet'!$E$9+1,1))-AVERAGE(OFFSET($H$3,0,0,'Données projet'!$E$9+1,1))</f>
        <v>530.15029472203241</v>
      </c>
      <c r="T69" s="59">
        <f t="shared" ref="T69:T132" si="88">$T$3</f>
        <v>279.93992816625956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89.146483805421994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89.146483805421994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12.551428571428573</v>
      </c>
      <c r="AI69" s="13">
        <f>IF('Données projet'!$A$62&gt;35,AI68+AH69-AQ68,IF(A69&lt;'Données projet'!$A$62,$AF$205^A69,IF(A69='Données projet'!$A$62,'Données projet'!$B$62,AI68+AH69-AQ68)))</f>
        <v>309.7114285714286</v>
      </c>
      <c r="AJ69" s="13">
        <f>AI69*VLOOKUP('Données projet'!$B$10,Paramètres!$A$1:$I$89,3,0)*VLOOKUP('Données projet'!$B$10,Paramètres!$A$1:$I$89,5,0)</f>
        <v>260.90090742857149</v>
      </c>
      <c r="AK69" s="13">
        <f t="shared" ref="AK69:AK132" si="89">EXP(-1.0587+0.8836*LN(AJ69)+0.284)</f>
        <v>62.914376336197464</v>
      </c>
      <c r="AL69" s="20">
        <f t="shared" si="58"/>
        <v>563.97828589030587</v>
      </c>
      <c r="AM69" s="59">
        <f t="shared" si="59"/>
        <v>857.31161922363913</v>
      </c>
      <c r="AN69" s="59">
        <f ca="1">AVERAGE(OFFSET($AM$3,0,0,'Données projet'!$E$10+1,1))-AVERAGE(OFFSET($H$3,0,0,'Données projet'!$E$10+1,1))</f>
        <v>427.33925047942938</v>
      </c>
      <c r="AO69" s="59">
        <f t="shared" ref="AO69:AO132" si="90">$AO$3</f>
        <v>258.68277813905507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87.220275525831838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87.220275525831838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11.28875</v>
      </c>
      <c r="BD69" s="12">
        <f>IF('Données projet'!$A$88&gt;35,BD68+BC69-BL68,IF(A69&lt;'Données projet'!$A$88,$BA$205^A69,IF(A69='Données projet'!$A$88,'Données projet'!$B$88,BD68+BC69-BL68)))</f>
        <v>292.24624999999997</v>
      </c>
      <c r="BE69" s="13">
        <f>BD69*VLOOKUP('Données projet'!$B$11,Paramètres!$A$1:$I$89,3,0)*VLOOKUP('Données projet'!$B$11,Paramètres!$A$1:$I$89,5,0)</f>
        <v>296.33769749999999</v>
      </c>
      <c r="BF69" s="13">
        <f t="shared" ref="BF69:BF132" si="91">EXP(-1.0587+0.8836*LN(BE69)+0.284)</f>
        <v>70.408156224162596</v>
      </c>
      <c r="BG69" s="20">
        <f t="shared" si="61"/>
        <v>638.74902856958317</v>
      </c>
      <c r="BH69" s="59">
        <f t="shared" si="62"/>
        <v>932.08236190291655</v>
      </c>
      <c r="BI69" s="59">
        <f ca="1">AVERAGE(OFFSET($BH$3,0,0,'Données projet'!$E$11+1,1))-AVERAGE(OFFSET($H$3,0,0,'Données projet'!$E$11+1,1))</f>
        <v>588.81597636287211</v>
      </c>
      <c r="BJ69" s="59">
        <f t="shared" ref="BJ69:BJ132" si="92">$BJ$3</f>
        <v>308.54448803271003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99.905542195731527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99.905542195731527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4.5999999999999996</v>
      </c>
      <c r="BY69" s="12">
        <f>IF('Données projet'!$A$114&gt;35,BY68+BX69-CG68,IF(A69&lt;'Données projet'!$A$114,$BV$205^A69,IF(A69='Données projet'!$A$114,'Données projet'!$B$114,BY68+BX69-CG68)))</f>
        <v>297.59999999999985</v>
      </c>
      <c r="BZ69" s="13">
        <f>BY69*VLOOKUP('Données projet'!$B$12,Paramètres!$A$1:$I$89,3,0)*VLOOKUP('Données projet'!$B$12,Paramètres!$A$1:$I$89,5,0)</f>
        <v>218.20031999999989</v>
      </c>
      <c r="CA69" s="13">
        <f t="shared" ref="CA69:CA132" si="93">EXP(-1.0587+0.8836*LN(BZ69)+0.284)</f>
        <v>53.723547368945667</v>
      </c>
      <c r="CB69" s="20">
        <f t="shared" si="64"/>
        <v>473.60073566758007</v>
      </c>
      <c r="CC69" s="59">
        <f t="shared" si="65"/>
        <v>766.93406900091338</v>
      </c>
      <c r="CD69" s="59">
        <f ca="1">AVERAGE(OFFSET($CC$3,0,0,'Données projet'!$E$12+1,1))-AVERAGE(OFFSET($H$3,0,0,'Données projet'!$E$12+1,1))</f>
        <v>328.55201074501201</v>
      </c>
      <c r="CE69" s="59">
        <f t="shared" ref="CE69:CE132" si="94">$CE$3</f>
        <v>321.81422611044985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37.493229442085358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37.493229442085358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5.2</v>
      </c>
      <c r="CT69" s="12">
        <f>IF('Données projet'!$A$140&gt;35,CT68+CS69-DB68,IF(A69&lt;'Données projet'!$A$140,$CQ$205^A69,IF(A69='Données projet'!$A$140,'Données projet'!$B$140,CT68+CS69-DB68)))</f>
        <v>345.1999999999997</v>
      </c>
      <c r="CU69" s="17">
        <f>CT69*VLOOKUP('Données projet'!$B$13,Paramètres!$A$1:$I$89,3,0)*VLOOKUP('Données projet'!$B$13,Paramètres!$A$1:$I$89,5,0)</f>
        <v>274.64111999999977</v>
      </c>
      <c r="CV69" s="13">
        <f t="shared" ref="CV69:CV132" si="95">EXP(-1.0587+0.8836*LN(CU69)+0.284)</f>
        <v>65.833252956609641</v>
      </c>
      <c r="CW69" s="20">
        <f t="shared" si="67"/>
        <v>592.99286623276123</v>
      </c>
      <c r="CX69" s="59">
        <f t="shared" si="68"/>
        <v>886.3261995660946</v>
      </c>
      <c r="CY69" s="59">
        <f ca="1">AVERAGE(OFFSET($CX$3,0,0,'Données projet'!$E$13+1,1))-AVERAGE(OFFSET($H$3,0,0,'Données projet'!$E$13+1,1))</f>
        <v>405.40026823646758</v>
      </c>
      <c r="CZ69" s="59">
        <f t="shared" ref="CZ69:CZ132" si="96">$CZ$3</f>
        <v>393.0787141050053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57.961007358182179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57.961007358182179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8.6666666666666661</v>
      </c>
      <c r="DO69" s="12">
        <f>IF('Données projet'!$A$166&gt;35,DO68+DN69-DW68,IF(A69&lt;'Données projet'!$A$166,$DL$205^A69,IF(A69='Données projet'!$A$166,'Données projet'!$B$166,DO68+DN69-DW68)))</f>
        <v>302</v>
      </c>
      <c r="DP69" s="17">
        <f>DO69*VLOOKUP('Données projet'!$B$14,Paramètres!$A$1:$I$89,3,0)*VLOOKUP('Données projet'!$B$14,Paramètres!$A$1:$I$89,5,0)</f>
        <v>235.56</v>
      </c>
      <c r="DQ69" s="13">
        <f t="shared" ref="DQ69:DQ132" si="97">EXP(-1.0587+0.8836*LN(DP69)+0.284)</f>
        <v>57.483207143847721</v>
      </c>
      <c r="DR69" s="20">
        <f t="shared" si="70"/>
        <v>510.38358577553481</v>
      </c>
      <c r="DS69" s="59">
        <f t="shared" si="71"/>
        <v>803.71691910886807</v>
      </c>
      <c r="DT69" s="59">
        <f ca="1">AVERAGE(OFFSET($DS$3,0,0,'Données projet'!$E$14+1,1))-AVERAGE(OFFSET($H$3,0,0,'Données projet'!$E$14+1,1))</f>
        <v>288.82868507674738</v>
      </c>
      <c r="DU69" s="59">
        <f t="shared" ref="DU69:DU132" si="98">$DU$3</f>
        <v>283.48738729114024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53.464121620297853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53.464121620297853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3.8</v>
      </c>
      <c r="EJ69" s="12">
        <f>IF('Données projet'!$A$192&gt;35,EJ68+EI69-ER68,IF(A69&lt;'Données projet'!$A$192,$EG$205^A69,IF(A69='Données projet'!$A$192,'Données projet'!$B$192,EJ68+EI69-ER68)))</f>
        <v>247.79999999999984</v>
      </c>
      <c r="EK69" s="17">
        <f>EJ69*VLOOKUP('Données projet'!$B$15,Paramètres!$A$1:$I$89,3,0)*VLOOKUP('Données projet'!$B$15,Paramètres!$A$1:$I$89,5,0)</f>
        <v>201.01535999999987</v>
      </c>
      <c r="EL69" s="13">
        <f t="shared" ref="EL69:EL132" si="99">EXP(-1.0587+0.8836*LN(EK69)+0.284)</f>
        <v>49.96724731300592</v>
      </c>
      <c r="EM69" s="20">
        <f t="shared" si="73"/>
        <v>437.12804107015171</v>
      </c>
      <c r="EN69" s="59">
        <f t="shared" si="74"/>
        <v>730.46137440348502</v>
      </c>
      <c r="EO69" s="59">
        <f ca="1">AVERAGE(OFFSET($EN$3,0,0,'Données projet'!$E$15+1,1))-AVERAGE(OFFSET($H$3,0,0,'Données projet'!$E$15+1,1))</f>
        <v>304.26232113495314</v>
      </c>
      <c r="EP69" s="59">
        <f t="shared" ref="EP69:EP132" si="100">$EP$3</f>
        <v>297.47246687305056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43.097873203550321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43.097873203550321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6">
        <f t="shared" si="56"/>
        <v>256.66666666666669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11.28875</v>
      </c>
      <c r="N70" s="13">
        <f>IF('Données projet'!$A$36&gt;35,N69+M70-V69,IF(A70&lt;'Données projet'!$A$36,$K$205^A70,IF(A70='Données projet'!$A$36,'Données projet'!$B$36,N69+M70-V69)))</f>
        <v>303.53499999999997</v>
      </c>
      <c r="O70" s="13">
        <f>N70*VLOOKUP('Données projet'!$B$9,Paramètres!$A$1:$I$89,3,0)*VLOOKUP('Données projet'!$B$9,Paramètres!$A$1:$I$89,5,0)</f>
        <v>274.63846799999993</v>
      </c>
      <c r="P70" s="13">
        <f t="shared" si="87"/>
        <v>65.832691250400728</v>
      </c>
      <c r="Q70" s="20">
        <f t="shared" si="54"/>
        <v>592.98726902778117</v>
      </c>
      <c r="R70" s="59">
        <f t="shared" si="55"/>
        <v>886.32060236111442</v>
      </c>
      <c r="S70" s="59">
        <f ca="1">AVERAGE(OFFSET($R$3,0,0,'Données projet'!$E$9+1,1))-AVERAGE(OFFSET($H$3,0,0,'Données projet'!$E$9+1,1))</f>
        <v>530.15029472203241</v>
      </c>
      <c r="T70" s="59">
        <f t="shared" si="88"/>
        <v>279.93992816625956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87.398375631983811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87.398375631983811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12.551428571428573</v>
      </c>
      <c r="AI70" s="13">
        <f>IF('Données projet'!$A$62&gt;35,AI69+AH70-AQ69,IF(A70&lt;'Données projet'!$A$62,$AF$205^A70,IF(A70='Données projet'!$A$62,'Données projet'!$B$62,AI69+AH70-AQ69)))</f>
        <v>322.26285714285717</v>
      </c>
      <c r="AJ70" s="13">
        <f>AI70*VLOOKUP('Données projet'!$B$10,Paramètres!$A$1:$I$89,3,0)*VLOOKUP('Données projet'!$B$10,Paramètres!$A$1:$I$89,5,0)</f>
        <v>271.47423085714291</v>
      </c>
      <c r="AK70" s="13">
        <f t="shared" si="89"/>
        <v>65.162039061162432</v>
      </c>
      <c r="AL70" s="20">
        <f t="shared" si="58"/>
        <v>586.30817010771511</v>
      </c>
      <c r="AM70" s="59">
        <f t="shared" si="59"/>
        <v>879.64150344104837</v>
      </c>
      <c r="AN70" s="59">
        <f ca="1">AVERAGE(OFFSET($AM$3,0,0,'Données projet'!$E$10+1,1))-AVERAGE(OFFSET($H$3,0,0,'Données projet'!$E$10+1,1))</f>
        <v>427.33925047942938</v>
      </c>
      <c r="AO70" s="59">
        <f t="shared" si="90"/>
        <v>258.68277813905507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85.509939121885367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85.509939121885367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11.28875</v>
      </c>
      <c r="BD70" s="12">
        <f>IF('Données projet'!$A$88&gt;35,BD69+BC70-BL69,IF(A70&lt;'Données projet'!$A$88,$BA$205^A70,IF(A70='Données projet'!$A$88,'Données projet'!$B$88,BD69+BC70-BL69)))</f>
        <v>303.53499999999997</v>
      </c>
      <c r="BE70" s="13">
        <f>BD70*VLOOKUP('Données projet'!$B$11,Paramètres!$A$1:$I$89,3,0)*VLOOKUP('Données projet'!$B$11,Paramètres!$A$1:$I$89,5,0)</f>
        <v>307.78449000000001</v>
      </c>
      <c r="BF70" s="13">
        <f t="shared" si="91"/>
        <v>72.805950538466206</v>
      </c>
      <c r="BG70" s="20">
        <f t="shared" si="61"/>
        <v>662.86168393782873</v>
      </c>
      <c r="BH70" s="59">
        <f t="shared" si="62"/>
        <v>956.19501727116199</v>
      </c>
      <c r="BI70" s="59">
        <f ca="1">AVERAGE(OFFSET($BH$3,0,0,'Données projet'!$E$11+1,1))-AVERAGE(OFFSET($H$3,0,0,'Données projet'!$E$11+1,1))</f>
        <v>588.81597636287211</v>
      </c>
      <c r="BJ70" s="59">
        <f t="shared" si="92"/>
        <v>308.54448803271003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97.946455449637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97.946455449637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4.5999999999999996</v>
      </c>
      <c r="BY70" s="12">
        <f>IF('Données projet'!$A$114&gt;35,BY69+BX70-CG69,IF(A70&lt;'Données projet'!$A$114,$BV$205^A70,IF(A70='Données projet'!$A$114,'Données projet'!$B$114,BY69+BX70-CG69)))</f>
        <v>302.19999999999987</v>
      </c>
      <c r="BZ70" s="13">
        <f>BY70*VLOOKUP('Données projet'!$B$12,Paramètres!$A$1:$I$89,3,0)*VLOOKUP('Données projet'!$B$12,Paramètres!$A$1:$I$89,5,0)</f>
        <v>221.57303999999991</v>
      </c>
      <c r="CA70" s="13">
        <f t="shared" si="93"/>
        <v>54.456636294321989</v>
      </c>
      <c r="CB70" s="20">
        <f t="shared" si="64"/>
        <v>480.75168621261065</v>
      </c>
      <c r="CC70" s="59">
        <f t="shared" si="65"/>
        <v>774.08501954594396</v>
      </c>
      <c r="CD70" s="59">
        <f ca="1">AVERAGE(OFFSET($CC$3,0,0,'Données projet'!$E$12+1,1))-AVERAGE(OFFSET($H$3,0,0,'Données projet'!$E$12+1,1))</f>
        <v>328.55201074501201</v>
      </c>
      <c r="CE70" s="59">
        <f t="shared" si="94"/>
        <v>321.81422611044985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36.758010081337936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36.758010081337936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5.2</v>
      </c>
      <c r="CT70" s="12">
        <f>IF('Données projet'!$A$140&gt;35,CT69+CS70-DB69,IF(A70&lt;'Données projet'!$A$140,$CQ$205^A70,IF(A70='Données projet'!$A$140,'Données projet'!$B$140,CT69+CS70-DB69)))</f>
        <v>350.39999999999969</v>
      </c>
      <c r="CU70" s="17">
        <f>CT70*VLOOKUP('Données projet'!$B$13,Paramètres!$A$1:$I$89,3,0)*VLOOKUP('Données projet'!$B$13,Paramètres!$A$1:$I$89,5,0)</f>
        <v>278.77823999999976</v>
      </c>
      <c r="CV70" s="13">
        <f t="shared" si="95"/>
        <v>66.70875019643654</v>
      </c>
      <c r="CW70" s="20">
        <f t="shared" si="67"/>
        <v>601.7231745921265</v>
      </c>
      <c r="CX70" s="59">
        <f t="shared" si="68"/>
        <v>895.05650792545975</v>
      </c>
      <c r="CY70" s="59">
        <f ca="1">AVERAGE(OFFSET($CX$3,0,0,'Données projet'!$E$13+1,1))-AVERAGE(OFFSET($H$3,0,0,'Données projet'!$E$13+1,1))</f>
        <v>405.40026823646758</v>
      </c>
      <c r="CZ70" s="59">
        <f t="shared" si="96"/>
        <v>393.0787141050053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56.82442735661192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56.82442735661192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8.6666666666666661</v>
      </c>
      <c r="DO70" s="12">
        <f>IF('Données projet'!$A$166&gt;35,DO69+DN70-DW69,IF(A70&lt;'Données projet'!$A$166,$DL$205^A70,IF(A70='Données projet'!$A$166,'Données projet'!$B$166,DO69+DN70-DW69)))</f>
        <v>310.66666666666669</v>
      </c>
      <c r="DP70" s="17">
        <f>DO70*VLOOKUP('Données projet'!$B$14,Paramètres!$A$1:$I$89,3,0)*VLOOKUP('Données projet'!$B$14,Paramètres!$A$1:$I$89,5,0)</f>
        <v>242.32000000000002</v>
      </c>
      <c r="DQ70" s="13">
        <f t="shared" si="97"/>
        <v>58.938409961900859</v>
      </c>
      <c r="DR70" s="20">
        <f t="shared" si="70"/>
        <v>524.69173068364398</v>
      </c>
      <c r="DS70" s="59">
        <f t="shared" si="71"/>
        <v>818.02506401697724</v>
      </c>
      <c r="DT70" s="59">
        <f ca="1">AVERAGE(OFFSET($DS$3,0,0,'Données projet'!$E$14+1,1))-AVERAGE(OFFSET($H$3,0,0,'Données projet'!$E$14+1,1))</f>
        <v>288.82868507674738</v>
      </c>
      <c r="DU70" s="59">
        <f t="shared" si="98"/>
        <v>283.48738729114024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52.415722805218039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52.415722805218039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3.8</v>
      </c>
      <c r="EJ70" s="12">
        <f>IF('Données projet'!$A$192&gt;35,EJ69+EI70-ER69,IF(A70&lt;'Données projet'!$A$192,$EG$205^A70,IF(A70='Données projet'!$A$192,'Données projet'!$B$192,EJ69+EI70-ER69)))</f>
        <v>251.59999999999985</v>
      </c>
      <c r="EK70" s="17">
        <f>EJ70*VLOOKUP('Données projet'!$B$15,Paramètres!$A$1:$I$89,3,0)*VLOOKUP('Données projet'!$B$15,Paramètres!$A$1:$I$89,5,0)</f>
        <v>204.0979199999999</v>
      </c>
      <c r="EL70" s="13">
        <f t="shared" si="99"/>
        <v>50.643700651523019</v>
      </c>
      <c r="EM70" s="20">
        <f t="shared" si="73"/>
        <v>443.67498930140238</v>
      </c>
      <c r="EN70" s="59">
        <f t="shared" si="74"/>
        <v>737.00832263473569</v>
      </c>
      <c r="EO70" s="59">
        <f ca="1">AVERAGE(OFFSET($EN$3,0,0,'Données projet'!$E$15+1,1))-AVERAGE(OFFSET($H$3,0,0,'Données projet'!$E$15+1,1))</f>
        <v>304.26232113495314</v>
      </c>
      <c r="EP70" s="59">
        <f t="shared" si="100"/>
        <v>297.47246687305056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42.252750197135718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42.252750197135718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6">
        <f t="shared" si="56"/>
        <v>256.66666666666669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11.28875</v>
      </c>
      <c r="N71" s="13">
        <f>IF('Données projet'!$A$36&gt;35,N70+M71-V70,IF(A71&lt;'Données projet'!$A$36,$K$205^A71,IF(A71='Données projet'!$A$36,'Données projet'!$B$36,N70+M71-V70)))</f>
        <v>314.82374999999996</v>
      </c>
      <c r="O71" s="13">
        <f>N71*VLOOKUP('Données projet'!$B$9,Paramètres!$A$1:$I$89,3,0)*VLOOKUP('Données projet'!$B$9,Paramètres!$A$1:$I$89,5,0)</f>
        <v>284.85252899999995</v>
      </c>
      <c r="P71" s="13">
        <f t="shared" si="87"/>
        <v>67.991460031008771</v>
      </c>
      <c r="Q71" s="20">
        <f t="shared" si="54"/>
        <v>614.53661422900689</v>
      </c>
      <c r="R71" s="59">
        <f t="shared" si="55"/>
        <v>907.86994756234026</v>
      </c>
      <c r="S71" s="59">
        <f ca="1">AVERAGE(OFFSET($R$3,0,0,'Données projet'!$E$9+1,1))-AVERAGE(OFFSET($H$3,0,0,'Données projet'!$E$9+1,1))</f>
        <v>530.15029472203241</v>
      </c>
      <c r="T71" s="59">
        <f t="shared" si="88"/>
        <v>279.93992816625956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85.684546793586037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85.684546793586037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12.551428571428573</v>
      </c>
      <c r="AI71" s="13">
        <f>IF('Données projet'!$A$62&gt;35,AI70+AH71-AQ70,IF(A71&lt;'Données projet'!$A$62,$AF$205^A71,IF(A71='Données projet'!$A$62,'Données projet'!$B$62,AI70+AH71-AQ70)))</f>
        <v>334.81428571428575</v>
      </c>
      <c r="AJ71" s="13">
        <f>AI71*VLOOKUP('Données projet'!$B$10,Paramètres!$A$1:$I$89,3,0)*VLOOKUP('Données projet'!$B$10,Paramètres!$A$1:$I$89,5,0)</f>
        <v>282.04755428571434</v>
      </c>
      <c r="AK71" s="13">
        <f t="shared" si="89"/>
        <v>67.399532301514213</v>
      </c>
      <c r="AL71" s="20">
        <f t="shared" si="58"/>
        <v>608.62034247275642</v>
      </c>
      <c r="AM71" s="59">
        <f t="shared" si="59"/>
        <v>901.95367580608968</v>
      </c>
      <c r="AN71" s="59">
        <f ca="1">AVERAGE(OFFSET($AM$3,0,0,'Données projet'!$E$10+1,1))-AVERAGE(OFFSET($H$3,0,0,'Données projet'!$E$10+1,1))</f>
        <v>427.33925047942938</v>
      </c>
      <c r="AO71" s="59">
        <f t="shared" si="90"/>
        <v>258.68277813905507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83.833141371618098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83.833141371618098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11.28875</v>
      </c>
      <c r="BD71" s="12">
        <f>IF('Données projet'!$A$88&gt;35,BD70+BC71-BL70,IF(A71&lt;'Données projet'!$A$88,$BA$205^A71,IF(A71='Données projet'!$A$88,'Données projet'!$B$88,BD70+BC71-BL70)))</f>
        <v>314.82374999999996</v>
      </c>
      <c r="BE71" s="13">
        <f>BD71*VLOOKUP('Données projet'!$B$11,Paramètres!$A$1:$I$89,3,0)*VLOOKUP('Données projet'!$B$11,Paramètres!$A$1:$I$89,5,0)</f>
        <v>319.23128250000002</v>
      </c>
      <c r="BF71" s="13">
        <f t="shared" si="91"/>
        <v>75.193384654855564</v>
      </c>
      <c r="BG71" s="20">
        <f t="shared" si="61"/>
        <v>686.95629529470671</v>
      </c>
      <c r="BH71" s="59">
        <f t="shared" si="62"/>
        <v>980.28962862803996</v>
      </c>
      <c r="BI71" s="59">
        <f ca="1">AVERAGE(OFFSET($BH$3,0,0,'Données projet'!$E$11+1,1))-AVERAGE(OFFSET($H$3,0,0,'Données projet'!$E$11+1,1))</f>
        <v>588.81597636287211</v>
      </c>
      <c r="BJ71" s="59">
        <f t="shared" si="92"/>
        <v>308.54448803271003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96.025785199708466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96.025785199708466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4.5999999999999996</v>
      </c>
      <c r="BY71" s="12">
        <f>IF('Données projet'!$A$114&gt;35,BY70+BX71-CG70,IF(A71&lt;'Données projet'!$A$114,$BV$205^A71,IF(A71='Données projet'!$A$114,'Données projet'!$B$114,BY70+BX71-CG70)))</f>
        <v>306.7999999999999</v>
      </c>
      <c r="BZ71" s="13">
        <f>BY71*VLOOKUP('Données projet'!$B$12,Paramètres!$A$1:$I$89,3,0)*VLOOKUP('Données projet'!$B$12,Paramètres!$A$1:$I$89,5,0)</f>
        <v>224.94575999999992</v>
      </c>
      <c r="CA71" s="13">
        <f t="shared" si="93"/>
        <v>55.188427424815572</v>
      </c>
      <c r="CB71" s="20">
        <f t="shared" si="64"/>
        <v>487.90037643155364</v>
      </c>
      <c r="CC71" s="59">
        <f t="shared" si="65"/>
        <v>781.23370976488695</v>
      </c>
      <c r="CD71" s="59">
        <f ca="1">AVERAGE(OFFSET($CC$3,0,0,'Données projet'!$E$12+1,1))-AVERAGE(OFFSET($H$3,0,0,'Données projet'!$E$12+1,1))</f>
        <v>328.55201074501201</v>
      </c>
      <c r="CE71" s="59">
        <f t="shared" si="94"/>
        <v>321.81422611044985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36.037207923815238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36.037207923815238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5.2</v>
      </c>
      <c r="CT71" s="12">
        <f>IF('Données projet'!$A$140&gt;35,CT70+CS71-DB70,IF(A71&lt;'Données projet'!$A$140,$CQ$205^A71,IF(A71='Données projet'!$A$140,'Données projet'!$B$140,CT70+CS71-DB70)))</f>
        <v>355.59999999999968</v>
      </c>
      <c r="CU71" s="17">
        <f>CT71*VLOOKUP('Données projet'!$B$13,Paramètres!$A$1:$I$89,3,0)*VLOOKUP('Données projet'!$B$13,Paramètres!$A$1:$I$89,5,0)</f>
        <v>282.91535999999979</v>
      </c>
      <c r="CV71" s="13">
        <f t="shared" si="95"/>
        <v>67.582736351531807</v>
      </c>
      <c r="CW71" s="20">
        <f t="shared" si="67"/>
        <v>610.45085114558412</v>
      </c>
      <c r="CX71" s="59">
        <f t="shared" si="68"/>
        <v>903.7841844789175</v>
      </c>
      <c r="CY71" s="59">
        <f ca="1">AVERAGE(OFFSET($CX$3,0,0,'Données projet'!$E$13+1,1))-AVERAGE(OFFSET($H$3,0,0,'Données projet'!$E$13+1,1))</f>
        <v>405.40026823646758</v>
      </c>
      <c r="CZ71" s="59">
        <f t="shared" si="96"/>
        <v>393.0787141050053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55.710134995627108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55.710134995627108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8.6666666666666661</v>
      </c>
      <c r="DO71" s="12">
        <f>IF('Données projet'!$A$166&gt;35,DO70+DN71-DW70,IF(A71&lt;'Données projet'!$A$166,$DL$205^A71,IF(A71='Données projet'!$A$166,'Données projet'!$B$166,DO70+DN71-DW70)))</f>
        <v>319.33333333333337</v>
      </c>
      <c r="DP71" s="17">
        <f>DO71*VLOOKUP('Données projet'!$B$14,Paramètres!$A$1:$I$89,3,0)*VLOOKUP('Données projet'!$B$14,Paramètres!$A$1:$I$89,5,0)</f>
        <v>249.08000000000004</v>
      </c>
      <c r="DQ71" s="13">
        <f t="shared" si="97"/>
        <v>60.388894447487807</v>
      </c>
      <c r="DR71" s="20">
        <f t="shared" si="70"/>
        <v>538.99165782937473</v>
      </c>
      <c r="DS71" s="59">
        <f t="shared" si="71"/>
        <v>832.3249911627081</v>
      </c>
      <c r="DT71" s="59">
        <f ca="1">AVERAGE(OFFSET($DS$3,0,0,'Données projet'!$E$14+1,1))-AVERAGE(OFFSET($H$3,0,0,'Données projet'!$E$14+1,1))</f>
        <v>288.82868507674738</v>
      </c>
      <c r="DU71" s="59">
        <f t="shared" si="98"/>
        <v>283.48738729114024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51.387882451441804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51.387882451441804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3.8</v>
      </c>
      <c r="EJ71" s="12">
        <f>IF('Données projet'!$A$192&gt;35,EJ70+EI71-ER70,IF(A71&lt;'Données projet'!$A$192,$EG$205^A71,IF(A71='Données projet'!$A$192,'Données projet'!$B$192,EJ70+EI71-ER70)))</f>
        <v>255.39999999999986</v>
      </c>
      <c r="EK71" s="17">
        <f>EJ71*VLOOKUP('Données projet'!$B$15,Paramètres!$A$1:$I$89,3,0)*VLOOKUP('Données projet'!$B$15,Paramètres!$A$1:$I$89,5,0)</f>
        <v>207.1804799999999</v>
      </c>
      <c r="EL71" s="13">
        <f t="shared" si="99"/>
        <v>51.318965762681508</v>
      </c>
      <c r="EM71" s="20">
        <f t="shared" si="73"/>
        <v>450.21986803667011</v>
      </c>
      <c r="EN71" s="59">
        <f t="shared" si="74"/>
        <v>743.55320137000342</v>
      </c>
      <c r="EO71" s="59">
        <f ca="1">AVERAGE(OFFSET($EN$3,0,0,'Données projet'!$E$15+1,1))-AVERAGE(OFFSET($H$3,0,0,'Données projet'!$E$15+1,1))</f>
        <v>304.26232113495314</v>
      </c>
      <c r="EP71" s="59">
        <f t="shared" si="100"/>
        <v>297.47246687305056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41.424199537402771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41.424199537402771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6">
        <f t="shared" si="56"/>
        <v>256.66666666666669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11.28875</v>
      </c>
      <c r="N72" s="13">
        <f>IF('Données projet'!$A$36&gt;35,N71+M72-V71,IF(A72&lt;'Données projet'!$A$36,$K$205^A72,IF(A72='Données projet'!$A$36,'Données projet'!$B$36,N71+M72-V71)))</f>
        <v>326.11249999999995</v>
      </c>
      <c r="O72" s="13">
        <f>N72*VLOOKUP('Données projet'!$B$9,Paramètres!$A$1:$I$89,3,0)*VLOOKUP('Données projet'!$B$9,Paramètres!$A$1:$I$89,5,0)</f>
        <v>295.06658999999991</v>
      </c>
      <c r="P72" s="13">
        <f t="shared" si="87"/>
        <v>70.141235290018514</v>
      </c>
      <c r="Q72" s="20">
        <f t="shared" si="54"/>
        <v>636.07029571344879</v>
      </c>
      <c r="R72" s="59">
        <f t="shared" si="55"/>
        <v>929.40362904678204</v>
      </c>
      <c r="S72" s="59">
        <f ca="1">AVERAGE(OFFSET($R$3,0,0,'Données projet'!$E$9+1,1))-AVERAGE(OFFSET($H$3,0,0,'Données projet'!$E$9+1,1))</f>
        <v>530.15029472203241</v>
      </c>
      <c r="T72" s="59">
        <f t="shared" si="88"/>
        <v>279.93992816625956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84.004325093376877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84.004325093376877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12.551428571428573</v>
      </c>
      <c r="AI72" s="13">
        <f>IF('Données projet'!$A$62&gt;35,AI71+AH72-AQ71,IF(A72&lt;'Données projet'!$A$62,$AF$205^A72,IF(A72='Données projet'!$A$62,'Données projet'!$B$62,AI71+AH72-AQ71)))</f>
        <v>347.36571428571432</v>
      </c>
      <c r="AJ72" s="13">
        <f>AI72*VLOOKUP('Données projet'!$B$10,Paramètres!$A$1:$I$89,3,0)*VLOOKUP('Données projet'!$B$10,Paramètres!$A$1:$I$89,5,0)</f>
        <v>292.62087771428577</v>
      </c>
      <c r="AK72" s="13">
        <f t="shared" si="89"/>
        <v>69.627280938771321</v>
      </c>
      <c r="AL72" s="20">
        <f t="shared" si="58"/>
        <v>630.91554298740778</v>
      </c>
      <c r="AM72" s="59">
        <f t="shared" si="59"/>
        <v>924.24887632074115</v>
      </c>
      <c r="AN72" s="59">
        <f ca="1">AVERAGE(OFFSET($AM$3,0,0,'Données projet'!$E$10+1,1))-AVERAGE(OFFSET($H$3,0,0,'Données projet'!$E$10+1,1))</f>
        <v>427.33925047942938</v>
      </c>
      <c r="AO72" s="59">
        <f t="shared" si="90"/>
        <v>258.68277813905507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82.189224602487926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82.189224602487926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11.28875</v>
      </c>
      <c r="BD72" s="12">
        <f>IF('Données projet'!$A$88&gt;35,BD71+BC72-BL71,IF(A72&lt;'Données projet'!$A$88,$BA$205^A72,IF(A72='Données projet'!$A$88,'Données projet'!$B$88,BD71+BC72-BL71)))</f>
        <v>326.11249999999995</v>
      </c>
      <c r="BE72" s="13">
        <f>BD72*VLOOKUP('Données projet'!$B$11,Paramètres!$A$1:$I$89,3,0)*VLOOKUP('Données projet'!$B$11,Paramètres!$A$1:$I$89,5,0)</f>
        <v>330.67807499999998</v>
      </c>
      <c r="BF72" s="13">
        <f t="shared" si="91"/>
        <v>77.570872620233771</v>
      </c>
      <c r="BG72" s="20">
        <f t="shared" si="61"/>
        <v>711.03358377190716</v>
      </c>
      <c r="BH72" s="59">
        <f t="shared" si="62"/>
        <v>1004.3669171052404</v>
      </c>
      <c r="BI72" s="59">
        <f ca="1">AVERAGE(OFFSET($BH$3,0,0,'Données projet'!$E$11+1,1))-AVERAGE(OFFSET($H$3,0,0,'Données projet'!$E$11+1,1))</f>
        <v>588.81597636287211</v>
      </c>
      <c r="BJ72" s="59">
        <f t="shared" si="92"/>
        <v>308.54448803271003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94.142778121887858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94.142778121887858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4.5999999999999996</v>
      </c>
      <c r="BY72" s="12">
        <f>IF('Données projet'!$A$114&gt;35,BY71+BX72-CG71,IF(A72&lt;'Données projet'!$A$114,$BV$205^A72,IF(A72='Données projet'!$A$114,'Données projet'!$B$114,BY71+BX72-CG71)))</f>
        <v>311.39999999999992</v>
      </c>
      <c r="BZ72" s="13">
        <f>BY72*VLOOKUP('Données projet'!$B$12,Paramètres!$A$1:$I$89,3,0)*VLOOKUP('Données projet'!$B$12,Paramètres!$A$1:$I$89,5,0)</f>
        <v>228.31847999999994</v>
      </c>
      <c r="CA72" s="13">
        <f t="shared" si="93"/>
        <v>55.918942466546987</v>
      </c>
      <c r="CB72" s="20">
        <f t="shared" si="64"/>
        <v>495.04684412923598</v>
      </c>
      <c r="CC72" s="59">
        <f t="shared" si="65"/>
        <v>788.38017746256924</v>
      </c>
      <c r="CD72" s="59">
        <f ca="1">AVERAGE(OFFSET($CC$3,0,0,'Données projet'!$E$12+1,1))-AVERAGE(OFFSET($H$3,0,0,'Données projet'!$E$12+1,1))</f>
        <v>328.55201074501201</v>
      </c>
      <c r="CE72" s="59">
        <f t="shared" si="94"/>
        <v>321.81422611044985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35.330540256955658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35.330540256955658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5.2</v>
      </c>
      <c r="CT72" s="12">
        <f>IF('Données projet'!$A$140&gt;35,CT71+CS72-DB71,IF(A72&lt;'Données projet'!$A$140,$CQ$205^A72,IF(A72='Données projet'!$A$140,'Données projet'!$B$140,CT71+CS72-DB71)))</f>
        <v>360.79999999999967</v>
      </c>
      <c r="CU72" s="17">
        <f>CT72*VLOOKUP('Données projet'!$B$13,Paramètres!$A$1:$I$89,3,0)*VLOOKUP('Données projet'!$B$13,Paramètres!$A$1:$I$89,5,0)</f>
        <v>287.05247999999978</v>
      </c>
      <c r="CV72" s="13">
        <f t="shared" si="95"/>
        <v>68.455236071606535</v>
      </c>
      <c r="CW72" s="20">
        <f t="shared" si="67"/>
        <v>619.17593882471431</v>
      </c>
      <c r="CX72" s="59">
        <f t="shared" si="68"/>
        <v>912.50927215804768</v>
      </c>
      <c r="CY72" s="59">
        <f ca="1">AVERAGE(OFFSET($CX$3,0,0,'Données projet'!$E$13+1,1))-AVERAGE(OFFSET($H$3,0,0,'Données projet'!$E$13+1,1))</f>
        <v>405.40026823646758</v>
      </c>
      <c r="CZ72" s="59">
        <f t="shared" si="96"/>
        <v>393.0787141050053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54.617693228189978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54.617693228189978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>
        <f>VLOOKUP(A72,'Données projet'!$A$165:$I$185,2,0)</f>
        <v>328</v>
      </c>
      <c r="DM72" s="12">
        <f>VLOOKUP(A72,'Données projet'!$A$165:$I$185,9,0)</f>
        <v>8.6666666666666661</v>
      </c>
      <c r="DN72" s="12">
        <f t="array" ref="DN72">INDEX(DM:DM,MIN(IF(ISNUMBER(DM72:DM268),ROW(DM72:DM268),"")))</f>
        <v>8.6666666666666661</v>
      </c>
      <c r="DO72" s="12">
        <f>IF('Données projet'!$A$166&gt;35,DO71+DN72-DW71,IF(A72&lt;'Données projet'!$A$166,$DL$205^A72,IF(A72='Données projet'!$A$166,'Données projet'!$B$166,DO71+DN72-DW71)))</f>
        <v>328.00000000000006</v>
      </c>
      <c r="DP72" s="17">
        <f>DO72*VLOOKUP('Données projet'!$B$14,Paramètres!$A$1:$I$89,3,0)*VLOOKUP('Données projet'!$B$14,Paramètres!$A$1:$I$89,5,0)</f>
        <v>255.84000000000006</v>
      </c>
      <c r="DQ72" s="13">
        <f t="shared" si="97"/>
        <v>61.834803371075836</v>
      </c>
      <c r="DR72" s="20">
        <f t="shared" si="70"/>
        <v>553.28361587129041</v>
      </c>
      <c r="DS72" s="59">
        <f t="shared" si="71"/>
        <v>846.61694920462378</v>
      </c>
      <c r="DT72" s="59">
        <f ca="1">AVERAGE(OFFSET($DS$3,0,0,'Données projet'!$E$14+1,1))-AVERAGE(OFFSET($H$3,0,0,'Données projet'!$E$14+1,1))</f>
        <v>288.82868507674738</v>
      </c>
      <c r="DU72" s="59">
        <f t="shared" si="98"/>
        <v>283.48738729114024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50.380197420082411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50.380197420082411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3.8</v>
      </c>
      <c r="EJ72" s="12">
        <f>IF('Données projet'!$A$192&gt;35,EJ71+EI72-ER71,IF(A72&lt;'Données projet'!$A$192,$EG$205^A72,IF(A72='Données projet'!$A$192,'Données projet'!$B$192,EJ71+EI72-ER71)))</f>
        <v>259.19999999999987</v>
      </c>
      <c r="EK72" s="17">
        <f>EJ72*VLOOKUP('Données projet'!$B$15,Paramètres!$A$1:$I$89,3,0)*VLOOKUP('Données projet'!$B$15,Paramètres!$A$1:$I$89,5,0)</f>
        <v>210.2630399999999</v>
      </c>
      <c r="EL72" s="13">
        <f t="shared" si="99"/>
        <v>51.993062367907982</v>
      </c>
      <c r="EM72" s="20">
        <f t="shared" si="73"/>
        <v>456.7627116241062</v>
      </c>
      <c r="EN72" s="59">
        <f t="shared" si="74"/>
        <v>750.09604495743952</v>
      </c>
      <c r="EO72" s="59">
        <f ca="1">AVERAGE(OFFSET($EN$3,0,0,'Données projet'!$E$15+1,1))-AVERAGE(OFFSET($H$3,0,0,'Données projet'!$E$15+1,1))</f>
        <v>304.26232113495314</v>
      </c>
      <c r="EP72" s="59">
        <f t="shared" si="100"/>
        <v>297.47246687305056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40.611896250741182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40.611896250741182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6">
        <f t="shared" si="56"/>
        <v>256.66666666666669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11.28875</v>
      </c>
      <c r="N73" s="13">
        <f>IF('Données projet'!$A$36&gt;35,N72+M73-V72,IF(A73&lt;'Données projet'!$A$36,$K$205^A73,IF(A73='Données projet'!$A$36,'Données projet'!$B$36,N72+M73-V72)))</f>
        <v>337.40124999999995</v>
      </c>
      <c r="O73" s="13">
        <f>N73*VLOOKUP('Données projet'!$B$9,Paramètres!$A$1:$I$89,3,0)*VLOOKUP('Données projet'!$B$9,Paramètres!$A$1:$I$89,5,0)</f>
        <v>305.28065099999998</v>
      </c>
      <c r="P73" s="13">
        <f t="shared" si="87"/>
        <v>72.282364027590162</v>
      </c>
      <c r="Q73" s="20">
        <f t="shared" si="54"/>
        <v>657.58891783971956</v>
      </c>
      <c r="R73" s="59">
        <f t="shared" si="55"/>
        <v>950.92225117305293</v>
      </c>
      <c r="S73" s="59">
        <f ca="1">AVERAGE(OFFSET($R$3,0,0,'Données projet'!$E$9+1,1))-AVERAGE(OFFSET($H$3,0,0,'Données projet'!$E$9+1,1))</f>
        <v>530.15029472203241</v>
      </c>
      <c r="T73" s="59">
        <f t="shared" si="88"/>
        <v>279.93992816625956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82.357051515874772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82.357051515874772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12.551428571428573</v>
      </c>
      <c r="AI73" s="13">
        <f>IF('Données projet'!$A$62&gt;35,AI72+AH73-AQ72,IF(A73&lt;'Données projet'!$A$62,$AF$205^A73,IF(A73='Données projet'!$A$62,'Données projet'!$B$62,AI72+AH73-AQ72)))</f>
        <v>359.91714285714289</v>
      </c>
      <c r="AJ73" s="13">
        <f>AI73*VLOOKUP('Données projet'!$B$10,Paramètres!$A$1:$I$89,3,0)*VLOOKUP('Données projet'!$B$10,Paramètres!$A$1:$I$89,5,0)</f>
        <v>303.1942011428572</v>
      </c>
      <c r="AK73" s="13">
        <f t="shared" si="89"/>
        <v>71.845677409500553</v>
      </c>
      <c r="AL73" s="20">
        <f t="shared" si="58"/>
        <v>653.19445514535653</v>
      </c>
      <c r="AM73" s="59">
        <f t="shared" si="59"/>
        <v>946.5277884786899</v>
      </c>
      <c r="AN73" s="59">
        <f ca="1">AVERAGE(OFFSET($AM$3,0,0,'Données projet'!$E$10+1,1))-AVERAGE(OFFSET($H$3,0,0,'Données projet'!$E$10+1,1))</f>
        <v>427.33925047942938</v>
      </c>
      <c r="AO73" s="59">
        <f t="shared" si="90"/>
        <v>258.68277813905507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80.577544038510169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80.577544038510169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11.28875</v>
      </c>
      <c r="BD73" s="12">
        <f>IF('Données projet'!$A$88&gt;35,BD72+BC73-BL72,IF(A73&lt;'Données projet'!$A$88,$BA$205^A73,IF(A73='Données projet'!$A$88,'Données projet'!$B$88,BD72+BC73-BL72)))</f>
        <v>337.40124999999995</v>
      </c>
      <c r="BE73" s="13">
        <f>BD73*VLOOKUP('Données projet'!$B$11,Paramètres!$A$1:$I$89,3,0)*VLOOKUP('Données projet'!$B$11,Paramètres!$A$1:$I$89,5,0)</f>
        <v>342.12486749999994</v>
      </c>
      <c r="BF73" s="13">
        <f t="shared" si="91"/>
        <v>79.938798190391537</v>
      </c>
      <c r="BG73" s="20">
        <f t="shared" si="61"/>
        <v>735.09421774409839</v>
      </c>
      <c r="BH73" s="59">
        <f t="shared" si="62"/>
        <v>1028.4275510774316</v>
      </c>
      <c r="BI73" s="59">
        <f ca="1">AVERAGE(OFFSET($BH$3,0,0,'Données projet'!$E$11+1,1))-AVERAGE(OFFSET($H$3,0,0,'Données projet'!$E$11+1,1))</f>
        <v>588.81597636287211</v>
      </c>
      <c r="BJ73" s="59">
        <f t="shared" si="92"/>
        <v>308.54448803271003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92.296695664342394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92.296695664342394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316</v>
      </c>
      <c r="BW73" s="12">
        <f>VLOOKUP(A73,'Données projet'!$A$113:$I$133,9,0)</f>
        <v>4.5999999999999996</v>
      </c>
      <c r="BX73" s="12">
        <f t="array" ref="BX73">INDEX(BW:BW,MIN(IF(ISNUMBER(BW73:BW269),ROW(BW73:BW269),"")))</f>
        <v>4.5999999999999996</v>
      </c>
      <c r="BY73" s="12">
        <f>IF('Données projet'!$A$114&gt;35,BY72+BX73-CG72,IF(A73&lt;'Données projet'!$A$114,$BV$205^A73,IF(A73='Données projet'!$A$114,'Données projet'!$B$114,BY72+BX73-CG72)))</f>
        <v>315.99999999999994</v>
      </c>
      <c r="BZ73" s="13">
        <f>BY73*VLOOKUP('Données projet'!$B$12,Paramètres!$A$1:$I$89,3,0)*VLOOKUP('Données projet'!$B$12,Paramètres!$A$1:$I$89,5,0)</f>
        <v>231.69119999999992</v>
      </c>
      <c r="CA73" s="13">
        <f t="shared" si="93"/>
        <v>56.648202447537749</v>
      </c>
      <c r="CB73" s="20">
        <f t="shared" si="64"/>
        <v>502.19112592946141</v>
      </c>
      <c r="CC73" s="59">
        <f t="shared" si="65"/>
        <v>795.52445926279472</v>
      </c>
      <c r="CD73" s="59">
        <f ca="1">AVERAGE(OFFSET($CC$3,0,0,'Données projet'!$E$12+1,1))-AVERAGE(OFFSET($H$3,0,0,'Données projet'!$E$12+1,1))</f>
        <v>328.55201074501201</v>
      </c>
      <c r="CE73" s="59">
        <f t="shared" si="94"/>
        <v>321.81422611044985</v>
      </c>
      <c r="CF73" s="15">
        <f>IF(ISNA(VLOOKUP(A73,'Données projet'!$A$113:$I$133,3,0)),0,VLOOKUP(A73,'Données projet'!$A$113:$I$133,3,0))</f>
        <v>12</v>
      </c>
      <c r="CG73" s="15">
        <f>IF(ISNA(VLOOKUP(A73,'Données projet'!$A$113:$I$133,4,0)),0,VLOOKUP(A73,'Données projet'!$A$113:$I$133,4,0))</f>
        <v>13</v>
      </c>
      <c r="CH73" s="16">
        <f>IF(ISNA(VLOOKUP(A73,'Données projet'!$A$113:$I$133,5,0)),0%,VLOOKUP(A73,'Données projet'!$A$113:$I$133,5,0)*VLOOKUP('Données projet'!$B$12,Paramètres!$A$1:$I$89,7,0))</f>
        <v>0.43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39.168597543927675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39.168597543927675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366</v>
      </c>
      <c r="CR73" s="12">
        <f>VLOOKUP(A73,'Données projet'!$A$139:$I$159,9,0)</f>
        <v>5.2</v>
      </c>
      <c r="CS73" s="12">
        <f t="array" ref="CS73">INDEX(CR:CR,MIN(IF(ISNUMBER(CR73:CR269),ROW(CR73:CR269),"")))</f>
        <v>5.2</v>
      </c>
      <c r="CT73" s="12">
        <f>IF('Données projet'!$A$140&gt;35,CT72+CS73-DB72,IF(A73&lt;'Données projet'!$A$140,$CQ$205^A73,IF(A73='Données projet'!$A$140,'Données projet'!$B$140,CT72+CS73-DB72)))</f>
        <v>365.99999999999966</v>
      </c>
      <c r="CU73" s="17">
        <f>CT73*VLOOKUP('Données projet'!$B$13,Paramètres!$A$1:$I$89,3,0)*VLOOKUP('Données projet'!$B$13,Paramètres!$A$1:$I$89,5,0)</f>
        <v>291.18959999999976</v>
      </c>
      <c r="CV73" s="13">
        <f t="shared" si="95"/>
        <v>69.326273255048633</v>
      </c>
      <c r="CW73" s="20">
        <f t="shared" si="67"/>
        <v>627.89847925254264</v>
      </c>
      <c r="CX73" s="59">
        <f t="shared" si="68"/>
        <v>921.23181258587601</v>
      </c>
      <c r="CY73" s="59">
        <f ca="1">AVERAGE(OFFSET($CX$3,0,0,'Données projet'!$E$13+1,1))-AVERAGE(OFFSET($H$3,0,0,'Données projet'!$E$13+1,1))</f>
        <v>405.40026823646758</v>
      </c>
      <c r="CZ73" s="59">
        <f t="shared" si="96"/>
        <v>393.0787141050053</v>
      </c>
      <c r="DA73" s="15">
        <f>IF(ISNA(VLOOKUP(A73,'Données projet'!$A$139:$I$159,3,0)),0,VLOOKUP(A73,'Données projet'!$A$139:$I$159,3,0))</f>
        <v>13</v>
      </c>
      <c r="DB73" s="15">
        <f>IF(ISNA(VLOOKUP(A73,'Données projet'!$A$139:$I$159,4,0)),0,VLOOKUP(A73,'Données projet'!$A$139:$I$159,4,0))</f>
        <v>15</v>
      </c>
      <c r="DC73" s="16">
        <f>IF(ISNA(VLOOKUP(A73,'Données projet'!$A$139:$I$159,5,0)),0%,VLOOKUP(A73,'Données projet'!$A$139:$I$159,5,0)*VLOOKUP('Données projet'!$B$13,Paramètres!$A$1:$I$89,7,0))</f>
        <v>0.53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60.538795837442109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60.538795837442109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328.00000000000006</v>
      </c>
      <c r="DP73" s="17">
        <f>DO73*VLOOKUP('Données projet'!$B$14,Paramètres!$A$1:$I$89,3,0)*VLOOKUP('Données projet'!$B$14,Paramètres!$A$1:$I$89,5,0)</f>
        <v>255.84000000000006</v>
      </c>
      <c r="DQ73" s="13">
        <f t="shared" si="97"/>
        <v>61.834803371075836</v>
      </c>
      <c r="DR73" s="20">
        <f t="shared" si="70"/>
        <v>553.28361587129041</v>
      </c>
      <c r="DS73" s="59">
        <f t="shared" si="71"/>
        <v>846.61694920462378</v>
      </c>
      <c r="DT73" s="59">
        <f ca="1">AVERAGE(OFFSET($DS$3,0,0,'Données projet'!$E$14+1,1))-AVERAGE(OFFSET($H$3,0,0,'Données projet'!$E$14+1,1))</f>
        <v>288.82868507674738</v>
      </c>
      <c r="DU73" s="59">
        <f t="shared" si="98"/>
        <v>283.48738729114024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49.392272477560795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49.392272477560795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263</v>
      </c>
      <c r="EH73" s="12">
        <f>VLOOKUP(A73,'Données projet'!$A$191:$I$211,9,0)</f>
        <v>3.8</v>
      </c>
      <c r="EI73" s="12">
        <f t="array" ref="EI73">INDEX(EH:EH,MIN(IF(ISNUMBER(EH73:EH269),ROW(EH73:EH269),"")))</f>
        <v>3.8</v>
      </c>
      <c r="EJ73" s="12">
        <f>IF('Données projet'!$A$192&gt;35,EJ72+EI73-ER72,IF(A73&lt;'Données projet'!$A$192,$EG$205^A73,IF(A73='Données projet'!$A$192,'Données projet'!$B$192,EJ72+EI73-ER72)))</f>
        <v>262.99999999999989</v>
      </c>
      <c r="EK73" s="17">
        <f>EJ73*VLOOKUP('Données projet'!$B$15,Paramètres!$A$1:$I$89,3,0)*VLOOKUP('Données projet'!$B$15,Paramètres!$A$1:$I$89,5,0)</f>
        <v>213.34559999999991</v>
      </c>
      <c r="EL73" s="13">
        <f t="shared" si="99"/>
        <v>52.666009577179437</v>
      </c>
      <c r="EM73" s="20">
        <f t="shared" si="73"/>
        <v>463.30355334692064</v>
      </c>
      <c r="EN73" s="59">
        <f t="shared" si="74"/>
        <v>756.63688668025395</v>
      </c>
      <c r="EO73" s="59">
        <f ca="1">AVERAGE(OFFSET($EN$3,0,0,'Données projet'!$E$15+1,1))-AVERAGE(OFFSET($H$3,0,0,'Données projet'!$E$15+1,1))</f>
        <v>304.26232113495314</v>
      </c>
      <c r="EP73" s="59">
        <f t="shared" si="100"/>
        <v>297.47246687305056</v>
      </c>
      <c r="EQ73" s="15">
        <f>IF(ISNA(VLOOKUP(A73,'Données projet'!$A$191:$I$211,3,0)),0,VLOOKUP(A73,'Données projet'!$A$191:$I$211,3,0))</f>
        <v>12</v>
      </c>
      <c r="ER73" s="15">
        <f>IF(ISNA(VLOOKUP(A73,'Données projet'!$A$191:$I$211,4,0)),0,VLOOKUP(A73,'Données projet'!$A$191:$I$211,4,0))</f>
        <v>10</v>
      </c>
      <c r="ES73" s="16">
        <f>IF(ISNA(VLOOKUP(A73,'Données projet'!$A$191:$I$211,5,0)),0%,VLOOKUP(A73,'Données projet'!$A$191:$I$211,5,0)*VLOOKUP('Données projet'!$B$15,Paramètres!$A$1:$I$89,7,0))</f>
        <v>0.53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44.568336867023731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44.568336867023731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6">
        <f t="shared" si="56"/>
        <v>256.66666666666669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>
        <f>VLOOKUP(A74,'Données projet'!$A$35:$I$55,2,0)</f>
        <v>348.69</v>
      </c>
      <c r="L74" s="12">
        <f>VLOOKUP(A74,'Données projet'!$A$35:$I$55,9,0)</f>
        <v>11.28875</v>
      </c>
      <c r="M74" s="12">
        <f t="array" ref="M74">INDEX(L:L,MIN(IF(ISNUMBER(L74:L270),ROW(L74:L270),"")))</f>
        <v>11.28875</v>
      </c>
      <c r="N74" s="13">
        <f>IF('Données projet'!$A$36&gt;35,N73+M74-V73,IF(A74&lt;'Données projet'!$A$36,$K$205^A74,IF(A74='Données projet'!$A$36,'Données projet'!$B$36,N73+M74-V73)))</f>
        <v>348.68999999999994</v>
      </c>
      <c r="O74" s="13">
        <f>N74*VLOOKUP('Données projet'!$B$9,Paramètres!$A$1:$I$89,3,0)*VLOOKUP('Données projet'!$B$9,Paramètres!$A$1:$I$89,5,0)</f>
        <v>315.49471199999994</v>
      </c>
      <c r="P74" s="13">
        <f t="shared" si="87"/>
        <v>74.415168706532612</v>
      </c>
      <c r="Q74" s="20">
        <f t="shared" si="54"/>
        <v>679.09304223054414</v>
      </c>
      <c r="R74" s="59">
        <f t="shared" si="55"/>
        <v>972.4263755638774</v>
      </c>
      <c r="S74" s="59">
        <f ca="1">AVERAGE(OFFSET($R$3,0,0,'Données projet'!$E$9+1,1))-AVERAGE(OFFSET($H$3,0,0,'Données projet'!$E$9+1,1))</f>
        <v>530.15029472203241</v>
      </c>
      <c r="T74" s="59">
        <f t="shared" si="88"/>
        <v>279.93992816625956</v>
      </c>
      <c r="U74" s="15">
        <f>IF(ISNA(VLOOKUP(A74,'Données projet'!$A$35:$I$55,3,0)),0,VLOOKUP(A74,'Données projet'!$A$35:$I$55,3,0))</f>
        <v>6</v>
      </c>
      <c r="V74" s="15">
        <f>IF(ISNA(VLOOKUP(A74,'Données projet'!$A$35:$I$55,4,0)),0,VLOOKUP(A74,'Données projet'!$A$35:$I$55,4,0))</f>
        <v>52.07</v>
      </c>
      <c r="W74" s="16">
        <f>IF(ISNA(VLOOKUP(A74,'Données projet'!$A$35:$I$55,5,0)),0%,VLOOKUP(A74,'Données projet'!$A$35:$I$55,5,0)*VLOOKUP('Données projet'!$B$9,Paramètres!$A$1:$I$89,7,0))</f>
        <v>0.43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103.13732072204741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103.13732072204741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12.551428571428573</v>
      </c>
      <c r="AI74" s="13">
        <f>IF('Données projet'!$A$62&gt;35,AI73+AH74-AQ73,IF(A74&lt;'Données projet'!$A$62,$AF$205^A74,IF(A74='Données projet'!$A$62,'Données projet'!$B$62,AI73+AH74-AQ73)))</f>
        <v>372.46857142857147</v>
      </c>
      <c r="AJ74" s="13">
        <f>AI74*VLOOKUP('Données projet'!$B$10,Paramètres!$A$1:$I$89,3,0)*VLOOKUP('Données projet'!$B$10,Paramètres!$A$1:$I$89,5,0)</f>
        <v>313.76752457142862</v>
      </c>
      <c r="AK74" s="13">
        <f t="shared" si="89"/>
        <v>74.055085227165989</v>
      </c>
      <c r="AL74" s="20">
        <f t="shared" si="58"/>
        <v>675.45771206588552</v>
      </c>
      <c r="AM74" s="59">
        <f t="shared" si="59"/>
        <v>968.79104539921877</v>
      </c>
      <c r="AN74" s="59">
        <f ca="1">AVERAGE(OFFSET($AM$3,0,0,'Données projet'!$E$10+1,1))-AVERAGE(OFFSET($H$3,0,0,'Données projet'!$E$10+1,1))</f>
        <v>427.33925047942938</v>
      </c>
      <c r="AO74" s="59">
        <f t="shared" si="90"/>
        <v>258.68277813905507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78.997467547363939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78.997467547363939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>
        <f>VLOOKUP(A74,'Données projet'!$A$87:$I$107,2,0)</f>
        <v>348.69</v>
      </c>
      <c r="BB74" s="12">
        <f>VLOOKUP(A74,'Données projet'!$A$87:$I$107,9,0)</f>
        <v>11.28875</v>
      </c>
      <c r="BC74" s="12">
        <f t="array" ref="BC74">INDEX(BB:BB,MIN(IF(ISNUMBER(BB74:BB270),ROW(BB74:BB270),"")))</f>
        <v>11.28875</v>
      </c>
      <c r="BD74" s="12">
        <f>IF('Données projet'!$A$88&gt;35,BD73+BC74-BL73,IF(A74&lt;'Données projet'!$A$88,$BA$205^A74,IF(A74='Données projet'!$A$88,'Données projet'!$B$88,BD73+BC74-BL73)))</f>
        <v>348.68999999999994</v>
      </c>
      <c r="BE74" s="13">
        <f>BD74*VLOOKUP('Données projet'!$B$11,Paramètres!$A$1:$I$89,3,0)*VLOOKUP('Données projet'!$B$11,Paramètres!$A$1:$I$89,5,0)</f>
        <v>353.57165999999995</v>
      </c>
      <c r="BF74" s="13">
        <f t="shared" si="91"/>
        <v>82.297517984675324</v>
      </c>
      <c r="BG74" s="20">
        <f t="shared" si="61"/>
        <v>759.13881832330935</v>
      </c>
      <c r="BH74" s="59">
        <f t="shared" si="62"/>
        <v>1052.4721516566426</v>
      </c>
      <c r="BI74" s="59">
        <f ca="1">AVERAGE(OFFSET($BH$3,0,0,'Données projet'!$E$11+1,1))-AVERAGE(OFFSET($H$3,0,0,'Données projet'!$E$11+1,1))</f>
        <v>588.81597636287211</v>
      </c>
      <c r="BJ74" s="59">
        <f t="shared" si="92"/>
        <v>308.54448803271003</v>
      </c>
      <c r="BK74" s="15">
        <f>IF(ISNA(VLOOKUP(A74,'Données projet'!$A$87:$I$107,3,0)),0,VLOOKUP(A74,'Données projet'!$A$87:$I$107,3,0))</f>
        <v>6</v>
      </c>
      <c r="BL74" s="15">
        <f>IF(ISNA(VLOOKUP(A74,'Données projet'!$A$87:$I$107,4,0)),0,VLOOKUP(A74,'Données projet'!$A$87:$I$107,4,0))</f>
        <v>52.07</v>
      </c>
      <c r="BM74" s="16">
        <f>IF(ISNA(VLOOKUP(A74,'Données projet'!$A$87:$I$107,5,0)),0%,VLOOKUP(A74,'Données projet'!$A$87:$I$107,5,0)*VLOOKUP('Données projet'!$B$11,Paramètres!$A$1:$I$89,7,0))</f>
        <v>0.43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115.58492839539792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115.58492839539792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4.2</v>
      </c>
      <c r="BY74" s="12">
        <f>IF('Données projet'!$A$114&gt;35,BY73+BX74-CG73,IF(A74&lt;'Données projet'!$A$114,$BV$205^A74,IF(A74='Données projet'!$A$114,'Données projet'!$B$114,BY73+BX74-CG73)))</f>
        <v>307.19999999999993</v>
      </c>
      <c r="BZ74" s="13">
        <f>BY74*VLOOKUP('Données projet'!$B$12,Paramètres!$A$1:$I$89,3,0)*VLOOKUP('Données projet'!$B$12,Paramètres!$A$1:$I$89,5,0)</f>
        <v>225.23903999999993</v>
      </c>
      <c r="CA74" s="13">
        <f t="shared" si="93"/>
        <v>55.252000822487368</v>
      </c>
      <c r="CB74" s="20">
        <f t="shared" si="64"/>
        <v>488.52189609916542</v>
      </c>
      <c r="CC74" s="59">
        <f t="shared" si="65"/>
        <v>781.85522943249873</v>
      </c>
      <c r="CD74" s="59">
        <f ca="1">AVERAGE(OFFSET($CC$3,0,0,'Données projet'!$E$12+1,1))-AVERAGE(OFFSET($H$3,0,0,'Données projet'!$E$12+1,1))</f>
        <v>328.55201074501201</v>
      </c>
      <c r="CE74" s="59">
        <f t="shared" si="94"/>
        <v>321.81422611044985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38.400525236576762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38.400525236576762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4.8</v>
      </c>
      <c r="CT74" s="12">
        <f>IF('Données projet'!$A$140&gt;35,CT73+CS74-DB73,IF(A74&lt;'Données projet'!$A$140,$CQ$205^A74,IF(A74='Données projet'!$A$140,'Données projet'!$B$140,CT73+CS74-DB73)))</f>
        <v>355.79999999999967</v>
      </c>
      <c r="CU74" s="17">
        <f>CT74*VLOOKUP('Données projet'!$B$13,Paramètres!$A$1:$I$89,3,0)*VLOOKUP('Données projet'!$B$13,Paramètres!$A$1:$I$89,5,0)</f>
        <v>283.07447999999977</v>
      </c>
      <c r="CV74" s="13">
        <f t="shared" si="95"/>
        <v>67.616321363645156</v>
      </c>
      <c r="CW74" s="20">
        <f t="shared" si="67"/>
        <v>610.78647904168156</v>
      </c>
      <c r="CX74" s="59">
        <f t="shared" si="68"/>
        <v>904.11981237501482</v>
      </c>
      <c r="CY74" s="59">
        <f ca="1">AVERAGE(OFFSET($CX$3,0,0,'Données projet'!$E$13+1,1))-AVERAGE(OFFSET($H$3,0,0,'Données projet'!$E$13+1,1))</f>
        <v>405.40026823646758</v>
      </c>
      <c r="CZ74" s="59">
        <f t="shared" si="96"/>
        <v>393.0787141050053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59.351666976089284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59.351666976089284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328.00000000000006</v>
      </c>
      <c r="DP74" s="17">
        <f>DO74*VLOOKUP('Données projet'!$B$14,Paramètres!$A$1:$I$89,3,0)*VLOOKUP('Données projet'!$B$14,Paramètres!$A$1:$I$89,5,0)</f>
        <v>255.84000000000006</v>
      </c>
      <c r="DQ74" s="13">
        <f t="shared" si="97"/>
        <v>61.834803371075836</v>
      </c>
      <c r="DR74" s="20">
        <f t="shared" si="70"/>
        <v>553.28361587129041</v>
      </c>
      <c r="DS74" s="59">
        <f t="shared" si="71"/>
        <v>846.61694920462378</v>
      </c>
      <c r="DT74" s="59">
        <f ca="1">AVERAGE(OFFSET($DS$3,0,0,'Données projet'!$E$14+1,1))-AVERAGE(OFFSET($H$3,0,0,'Données projet'!$E$14+1,1))</f>
        <v>288.82868507674738</v>
      </c>
      <c r="DU74" s="59">
        <f t="shared" si="98"/>
        <v>283.48738729114024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48.423720140587314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48.423720140587314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3.4</v>
      </c>
      <c r="EJ74" s="12">
        <f>IF('Données projet'!$A$192&gt;35,EJ73+EI74-ER73,IF(A74&lt;'Données projet'!$A$192,$EG$205^A74,IF(A74='Données projet'!$A$192,'Données projet'!$B$192,EJ73+EI74-ER73)))</f>
        <v>256.39999999999986</v>
      </c>
      <c r="EK74" s="17">
        <f>EJ74*VLOOKUP('Données projet'!$B$15,Paramètres!$A$1:$I$89,3,0)*VLOOKUP('Données projet'!$B$15,Paramètres!$A$1:$I$89,5,0)</f>
        <v>207.99167999999992</v>
      </c>
      <c r="EL74" s="13">
        <f t="shared" si="99"/>
        <v>51.496472105486831</v>
      </c>
      <c r="EM74" s="20">
        <f t="shared" si="73"/>
        <v>451.94186491705608</v>
      </c>
      <c r="EN74" s="59">
        <f t="shared" si="74"/>
        <v>745.27519825038939</v>
      </c>
      <c r="EO74" s="59">
        <f ca="1">AVERAGE(OFFSET($EN$3,0,0,'Données projet'!$E$15+1,1))-AVERAGE(OFFSET($H$3,0,0,'Données projet'!$E$15+1,1))</f>
        <v>304.26232113495314</v>
      </c>
      <c r="EP74" s="59">
        <f t="shared" si="100"/>
        <v>297.47246687305056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43.69437896506269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43.69437896506269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6">
        <f t="shared" si="56"/>
        <v>256.66666666666669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11.009999999999998</v>
      </c>
      <c r="N75" s="13">
        <f>IF('Données projet'!$A$36&gt;35,N74+M75-V74,IF(A75&lt;'Données projet'!$A$36,$K$205^A75,IF(A75='Données projet'!$A$36,'Données projet'!$B$36,N74+M75-V74)))</f>
        <v>307.62999999999994</v>
      </c>
      <c r="O75" s="13">
        <f>N75*VLOOKUP('Données projet'!$B$9,Paramètres!$A$1:$I$89,3,0)*VLOOKUP('Données projet'!$B$9,Paramètres!$A$1:$I$89,5,0)</f>
        <v>278.34362399999992</v>
      </c>
      <c r="P75" s="13">
        <f t="shared" si="87"/>
        <v>66.616848235919079</v>
      </c>
      <c r="Q75" s="20">
        <f t="shared" si="54"/>
        <v>600.80615581089216</v>
      </c>
      <c r="R75" s="59">
        <f t="shared" si="55"/>
        <v>894.13948914422554</v>
      </c>
      <c r="S75" s="59">
        <f ca="1">AVERAGE(OFFSET($R$3,0,0,'Données projet'!$E$9+1,1))-AVERAGE(OFFSET($H$3,0,0,'Données projet'!$E$9+1,1))</f>
        <v>530.15029472203241</v>
      </c>
      <c r="T75" s="59">
        <f t="shared" si="88"/>
        <v>279.93992816625956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101.11486077024209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101.11486077024209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>
        <f>VLOOKUP(A75,'Données projet'!$A$61:$I$81,2,0)</f>
        <v>385.02</v>
      </c>
      <c r="AG75" s="12">
        <f>VLOOKUP(A75,'Données projet'!$A$61:$I$81,9,0)</f>
        <v>12.551428571428573</v>
      </c>
      <c r="AH75" s="12">
        <f t="array" ref="AH75">INDEX(AG:AG,MIN(IF(ISNUMBER(AG75:AG271),ROW(AG75:AG271),"")))</f>
        <v>12.551428571428573</v>
      </c>
      <c r="AI75" s="13">
        <f>IF('Données projet'!$A$62&gt;35,AI74+AH75-AQ74,IF(A75&lt;'Données projet'!$A$62,$AF$205^A75,IF(A75='Données projet'!$A$62,'Données projet'!$B$62,AI74+AH75-AQ74)))</f>
        <v>385.02000000000004</v>
      </c>
      <c r="AJ75" s="13">
        <f>AI75*VLOOKUP('Données projet'!$B$10,Paramètres!$A$1:$I$89,3,0)*VLOOKUP('Données projet'!$B$10,Paramètres!$A$1:$I$89,5,0)</f>
        <v>324.34084800000005</v>
      </c>
      <c r="AK75" s="13">
        <f t="shared" si="89"/>
        <v>76.255842015925154</v>
      </c>
      <c r="AL75" s="20">
        <f t="shared" si="58"/>
        <v>697.70590177773647</v>
      </c>
      <c r="AM75" s="59">
        <f t="shared" si="59"/>
        <v>991.03923511106973</v>
      </c>
      <c r="AN75" s="59">
        <f ca="1">AVERAGE(OFFSET($AM$3,0,0,'Données projet'!$E$10+1,1))-AVERAGE(OFFSET($H$3,0,0,'Données projet'!$E$10+1,1))</f>
        <v>427.33925047942938</v>
      </c>
      <c r="AO75" s="59">
        <f t="shared" si="90"/>
        <v>258.68277813905507</v>
      </c>
      <c r="AP75" s="15">
        <f>IF(ISNA(VLOOKUP(A75,'Données projet'!$A$61:$I$81,3,0)),0,VLOOKUP(A75,'Données projet'!$A$61:$I$81,3,0))</f>
        <v>7</v>
      </c>
      <c r="AQ75" s="15">
        <f>IF(ISNA(VLOOKUP(A75,'Données projet'!$A$61:$I$81,4,0)),0,VLOOKUP(A75,'Données projet'!$A$61:$I$81,4,0))</f>
        <v>58.96</v>
      </c>
      <c r="AR75" s="16">
        <f>IF(ISNA(VLOOKUP(A75,'Données projet'!$A$61:$I$81,5,0)),0%,VLOOKUP(A75,'Données projet'!$A$61:$I$81,5,0)*VLOOKUP('Données projet'!$B$10,Paramètres!$A$1:$I$89,7,0))</f>
        <v>0.43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101.05812596721663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101.05812596721663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11.009999999999998</v>
      </c>
      <c r="BD75" s="12">
        <f>IF('Données projet'!$A$88&gt;35,BD74+BC75-BL74,IF(A75&lt;'Données projet'!$A$88,$BA$205^A75,IF(A75='Données projet'!$A$88,'Données projet'!$B$88,BD74+BC75-BL74)))</f>
        <v>307.62999999999994</v>
      </c>
      <c r="BE75" s="13">
        <f>BD75*VLOOKUP('Données projet'!$B$11,Paramètres!$A$1:$I$89,3,0)*VLOOKUP('Données projet'!$B$11,Paramètres!$A$1:$I$89,5,0)</f>
        <v>311.93681999999995</v>
      </c>
      <c r="BF75" s="13">
        <f t="shared" si="91"/>
        <v>73.673168536358688</v>
      </c>
      <c r="BG75" s="20">
        <f t="shared" si="61"/>
        <v>671.60406336749122</v>
      </c>
      <c r="BH75" s="59">
        <f t="shared" si="62"/>
        <v>964.93739670082459</v>
      </c>
      <c r="BI75" s="59">
        <f ca="1">AVERAGE(OFFSET($BH$3,0,0,'Données projet'!$E$11+1,1))-AVERAGE(OFFSET($H$3,0,0,'Données projet'!$E$11+1,1))</f>
        <v>588.81597636287211</v>
      </c>
      <c r="BJ75" s="59">
        <f t="shared" si="92"/>
        <v>308.54448803271003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113.31837844940921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113.31837844940921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4.2</v>
      </c>
      <c r="BY75" s="12">
        <f>IF('Données projet'!$A$114&gt;35,BY74+BX75-CG74,IF(A75&lt;'Données projet'!$A$114,$BV$205^A75,IF(A75='Données projet'!$A$114,'Données projet'!$B$114,BY74+BX75-CG74)))</f>
        <v>311.39999999999992</v>
      </c>
      <c r="BZ75" s="13">
        <f>BY75*VLOOKUP('Données projet'!$B$12,Paramètres!$A$1:$I$89,3,0)*VLOOKUP('Données projet'!$B$12,Paramètres!$A$1:$I$89,5,0)</f>
        <v>228.31847999999994</v>
      </c>
      <c r="CA75" s="13">
        <f t="shared" si="93"/>
        <v>55.918942466546987</v>
      </c>
      <c r="CB75" s="20">
        <f t="shared" si="64"/>
        <v>495.04684412923598</v>
      </c>
      <c r="CC75" s="59">
        <f t="shared" si="65"/>
        <v>788.38017746256924</v>
      </c>
      <c r="CD75" s="59">
        <f ca="1">AVERAGE(OFFSET($CC$3,0,0,'Données projet'!$E$12+1,1))-AVERAGE(OFFSET($H$3,0,0,'Données projet'!$E$12+1,1))</f>
        <v>328.55201074501201</v>
      </c>
      <c r="CE75" s="59">
        <f t="shared" si="94"/>
        <v>321.81422611044985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37.647514358695155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37.647514358695155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4.8</v>
      </c>
      <c r="CT75" s="12">
        <f>IF('Données projet'!$A$140&gt;35,CT74+CS75-DB74,IF(A75&lt;'Données projet'!$A$140,$CQ$205^A75,IF(A75='Données projet'!$A$140,'Données projet'!$B$140,CT74+CS75-DB74)))</f>
        <v>360.59999999999968</v>
      </c>
      <c r="CU75" s="17">
        <f>CT75*VLOOKUP('Données projet'!$B$13,Paramètres!$A$1:$I$89,3,0)*VLOOKUP('Données projet'!$B$13,Paramètres!$A$1:$I$89,5,0)</f>
        <v>286.89335999999975</v>
      </c>
      <c r="CV75" s="13">
        <f t="shared" si="95"/>
        <v>68.421705584684744</v>
      </c>
      <c r="CW75" s="20">
        <f t="shared" si="67"/>
        <v>618.84040589332551</v>
      </c>
      <c r="CX75" s="59">
        <f t="shared" si="68"/>
        <v>912.17373922665888</v>
      </c>
      <c r="CY75" s="59">
        <f ca="1">AVERAGE(OFFSET($CX$3,0,0,'Données projet'!$E$13+1,1))-AVERAGE(OFFSET($H$3,0,0,'Données projet'!$E$13+1,1))</f>
        <v>405.40026823646758</v>
      </c>
      <c r="CZ75" s="59">
        <f t="shared" si="96"/>
        <v>393.0787141050053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58.187816987630484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58.187816987630484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328.00000000000006</v>
      </c>
      <c r="DP75" s="17">
        <f>DO75*VLOOKUP('Données projet'!$B$14,Paramètres!$A$1:$I$89,3,0)*VLOOKUP('Données projet'!$B$14,Paramètres!$A$1:$I$89,5,0)</f>
        <v>255.84000000000006</v>
      </c>
      <c r="DQ75" s="13">
        <f t="shared" si="97"/>
        <v>61.834803371075836</v>
      </c>
      <c r="DR75" s="20">
        <f t="shared" si="70"/>
        <v>553.28361587129041</v>
      </c>
      <c r="DS75" s="59">
        <f t="shared" si="71"/>
        <v>846.61694920462378</v>
      </c>
      <c r="DT75" s="59">
        <f ca="1">AVERAGE(OFFSET($DS$3,0,0,'Données projet'!$E$14+1,1))-AVERAGE(OFFSET($H$3,0,0,'Données projet'!$E$14+1,1))</f>
        <v>288.82868507674738</v>
      </c>
      <c r="DU75" s="59">
        <f t="shared" si="98"/>
        <v>283.48738729114024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47.47416052418329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47.47416052418329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3.4</v>
      </c>
      <c r="EJ75" s="12">
        <f>IF('Données projet'!$A$192&gt;35,EJ74+EI75-ER74,IF(A75&lt;'Données projet'!$A$192,$EG$205^A75,IF(A75='Données projet'!$A$192,'Données projet'!$B$192,EJ74+EI75-ER74)))</f>
        <v>259.79999999999984</v>
      </c>
      <c r="EK75" s="17">
        <f>EJ75*VLOOKUP('Données projet'!$B$15,Paramètres!$A$1:$I$89,3,0)*VLOOKUP('Données projet'!$B$15,Paramètres!$A$1:$I$89,5,0)</f>
        <v>210.74975999999987</v>
      </c>
      <c r="EL75" s="13">
        <f t="shared" si="99"/>
        <v>52.099393122422597</v>
      </c>
      <c r="EM75" s="20">
        <f t="shared" si="73"/>
        <v>457.79560835488581</v>
      </c>
      <c r="EN75" s="59">
        <f t="shared" si="74"/>
        <v>751.12894168821913</v>
      </c>
      <c r="EO75" s="59">
        <f ca="1">AVERAGE(OFFSET($EN$3,0,0,'Données projet'!$E$15+1,1))-AVERAGE(OFFSET($H$3,0,0,'Données projet'!$E$15+1,1))</f>
        <v>304.26232113495314</v>
      </c>
      <c r="EP75" s="59">
        <f t="shared" si="100"/>
        <v>297.47246687305056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42.837558844497416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42.837558844497416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6">
        <f t="shared" si="56"/>
        <v>256.66666666666669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11.009999999999998</v>
      </c>
      <c r="N76" s="13">
        <f>IF('Données projet'!$A$36&gt;35,N75+M76-V75,IF(A76&lt;'Données projet'!$A$36,$K$205^A76,IF(A76='Données projet'!$A$36,'Données projet'!$B$36,N75+M76-V75)))</f>
        <v>318.63999999999993</v>
      </c>
      <c r="O76" s="13">
        <f>N76*VLOOKUP('Données projet'!$B$9,Paramètres!$A$1:$I$89,3,0)*VLOOKUP('Données projet'!$B$9,Paramètres!$A$1:$I$89,5,0)</f>
        <v>288.30547199999995</v>
      </c>
      <c r="P76" s="13">
        <f t="shared" si="87"/>
        <v>68.719196733788849</v>
      </c>
      <c r="Q76" s="20">
        <f t="shared" si="54"/>
        <v>621.81796471134874</v>
      </c>
      <c r="R76" s="59">
        <f t="shared" si="55"/>
        <v>915.15129804468211</v>
      </c>
      <c r="S76" s="59">
        <f ca="1">AVERAGE(OFFSET($R$3,0,0,'Données projet'!$E$9+1,1))-AVERAGE(OFFSET($H$3,0,0,'Données projet'!$E$9+1,1))</f>
        <v>530.15029472203241</v>
      </c>
      <c r="T76" s="59">
        <f t="shared" si="88"/>
        <v>279.93992816625956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99.13206002451291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99.13206002451291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11.91333333333333</v>
      </c>
      <c r="AI76" s="13">
        <f>IF('Données projet'!$A$62&gt;35,AI75+AH76-AQ75,IF(A76&lt;'Données projet'!$A$62,$AF$205^A76,IF(A76='Données projet'!$A$62,'Données projet'!$B$62,AI75+AH76-AQ75)))</f>
        <v>337.97333333333341</v>
      </c>
      <c r="AJ76" s="13">
        <f>AI76*VLOOKUP('Données projet'!$B$10,Paramètres!$A$1:$I$89,3,0)*VLOOKUP('Données projet'!$B$10,Paramètres!$A$1:$I$89,5,0)</f>
        <v>284.7087360000001</v>
      </c>
      <c r="AK76" s="13">
        <f t="shared" si="89"/>
        <v>67.961132259398013</v>
      </c>
      <c r="AL76" s="20">
        <f t="shared" si="58"/>
        <v>614.23335388511839</v>
      </c>
      <c r="AM76" s="59">
        <f t="shared" si="59"/>
        <v>907.56668721845176</v>
      </c>
      <c r="AN76" s="59">
        <f ca="1">AVERAGE(OFFSET($AM$3,0,0,'Données projet'!$E$10+1,1))-AVERAGE(OFFSET($H$3,0,0,'Données projet'!$E$10+1,1))</f>
        <v>427.33925047942938</v>
      </c>
      <c r="AO76" s="59">
        <f t="shared" si="90"/>
        <v>258.68277813905507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99.07643775636997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99.07643775636997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11.009999999999998</v>
      </c>
      <c r="BD76" s="12">
        <f>IF('Données projet'!$A$88&gt;35,BD75+BC76-BL75,IF(A76&lt;'Données projet'!$A$88,$BA$205^A76,IF(A76='Données projet'!$A$88,'Données projet'!$B$88,BD75+BC76-BL75)))</f>
        <v>318.63999999999993</v>
      </c>
      <c r="BE76" s="13">
        <f>BD76*VLOOKUP('Données projet'!$B$11,Paramètres!$A$1:$I$89,3,0)*VLOOKUP('Données projet'!$B$11,Paramètres!$A$1:$I$89,5,0)</f>
        <v>323.10095999999993</v>
      </c>
      <c r="BF76" s="13">
        <f t="shared" si="91"/>
        <v>75.998206110294873</v>
      </c>
      <c r="BG76" s="20">
        <f t="shared" si="61"/>
        <v>695.09771430876344</v>
      </c>
      <c r="BH76" s="59">
        <f t="shared" si="62"/>
        <v>988.4310476420967</v>
      </c>
      <c r="BI76" s="59">
        <f ca="1">AVERAGE(OFFSET($BH$3,0,0,'Données projet'!$E$11+1,1))-AVERAGE(OFFSET($H$3,0,0,'Données projet'!$E$11+1,1))</f>
        <v>588.81597636287211</v>
      </c>
      <c r="BJ76" s="59">
        <f t="shared" si="92"/>
        <v>308.54448803271003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111.09627416540238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111.09627416540238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4.2</v>
      </c>
      <c r="BY76" s="12">
        <f>IF('Données projet'!$A$114&gt;35,BY75+BX76-CG75,IF(A76&lt;'Données projet'!$A$114,$BV$205^A76,IF(A76='Données projet'!$A$114,'Données projet'!$B$114,BY75+BX76-CG75)))</f>
        <v>315.59999999999991</v>
      </c>
      <c r="BZ76" s="13">
        <f>BY76*VLOOKUP('Données projet'!$B$12,Paramètres!$A$1:$I$89,3,0)*VLOOKUP('Données projet'!$B$12,Paramètres!$A$1:$I$89,5,0)</f>
        <v>231.39791999999991</v>
      </c>
      <c r="CA76" s="13">
        <f t="shared" si="93"/>
        <v>56.584837838715806</v>
      </c>
      <c r="CB76" s="20">
        <f t="shared" si="64"/>
        <v>501.56996990242982</v>
      </c>
      <c r="CC76" s="59">
        <f t="shared" si="65"/>
        <v>794.90330323576313</v>
      </c>
      <c r="CD76" s="59">
        <f ca="1">AVERAGE(OFFSET($CC$3,0,0,'Données projet'!$E$12+1,1))-AVERAGE(OFFSET($H$3,0,0,'Données projet'!$E$12+1,1))</f>
        <v>328.55201074501201</v>
      </c>
      <c r="CE76" s="59">
        <f t="shared" si="94"/>
        <v>321.81422611044985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36.909269564837523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36.909269564837523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4.8</v>
      </c>
      <c r="CT76" s="12">
        <f>IF('Données projet'!$A$140&gt;35,CT75+CS76-DB75,IF(A76&lt;'Données projet'!$A$140,$CQ$205^A76,IF(A76='Données projet'!$A$140,'Données projet'!$B$140,CT75+CS76-DB75)))</f>
        <v>365.39999999999969</v>
      </c>
      <c r="CU76" s="17">
        <f>CT76*VLOOKUP('Données projet'!$B$13,Paramètres!$A$1:$I$89,3,0)*VLOOKUP('Données projet'!$B$13,Paramètres!$A$1:$I$89,5,0)</f>
        <v>290.71223999999978</v>
      </c>
      <c r="CV76" s="13">
        <f t="shared" si="95"/>
        <v>69.225842856510994</v>
      </c>
      <c r="CW76" s="20">
        <f t="shared" si="67"/>
        <v>626.89216097508961</v>
      </c>
      <c r="CX76" s="59">
        <f t="shared" si="68"/>
        <v>920.22549430842287</v>
      </c>
      <c r="CY76" s="59">
        <f ca="1">AVERAGE(OFFSET($CX$3,0,0,'Données projet'!$E$13+1,1))-AVERAGE(OFFSET($H$3,0,0,'Données projet'!$E$13+1,1))</f>
        <v>405.40026823646758</v>
      </c>
      <c r="CZ76" s="59">
        <f t="shared" si="96"/>
        <v>393.0787141050053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57.04678938756696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57.04678938756696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328.00000000000006</v>
      </c>
      <c r="DP76" s="17">
        <f>DO76*VLOOKUP('Données projet'!$B$14,Paramètres!$A$1:$I$89,3,0)*VLOOKUP('Données projet'!$B$14,Paramètres!$A$1:$I$89,5,0)</f>
        <v>255.84000000000006</v>
      </c>
      <c r="DQ76" s="13">
        <f t="shared" si="97"/>
        <v>61.834803371075836</v>
      </c>
      <c r="DR76" s="20">
        <f t="shared" si="70"/>
        <v>553.28361587129041</v>
      </c>
      <c r="DS76" s="59">
        <f t="shared" si="71"/>
        <v>846.61694920462378</v>
      </c>
      <c r="DT76" s="59">
        <f ca="1">AVERAGE(OFFSET($DS$3,0,0,'Données projet'!$E$14+1,1))-AVERAGE(OFFSET($H$3,0,0,'Données projet'!$E$14+1,1))</f>
        <v>288.82868507674738</v>
      </c>
      <c r="DU76" s="59">
        <f t="shared" si="98"/>
        <v>283.48738729114024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46.543221192682772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46.543221192682772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3.4</v>
      </c>
      <c r="EJ76" s="12">
        <f>IF('Données projet'!$A$192&gt;35,EJ75+EI76-ER75,IF(A76&lt;'Données projet'!$A$192,$EG$205^A76,IF(A76='Données projet'!$A$192,'Données projet'!$B$192,EJ75+EI76-ER75)))</f>
        <v>263.19999999999982</v>
      </c>
      <c r="EK76" s="17">
        <f>EJ76*VLOOKUP('Données projet'!$B$15,Paramètres!$A$1:$I$89,3,0)*VLOOKUP('Données projet'!$B$15,Paramètres!$A$1:$I$89,5,0)</f>
        <v>213.50783999999987</v>
      </c>
      <c r="EL76" s="13">
        <f t="shared" si="99"/>
        <v>52.701396365805124</v>
      </c>
      <c r="EM76" s="20">
        <f t="shared" si="73"/>
        <v>463.64775333711032</v>
      </c>
      <c r="EN76" s="59">
        <f t="shared" si="74"/>
        <v>756.98108667044357</v>
      </c>
      <c r="EO76" s="59">
        <f ca="1">AVERAGE(OFFSET($EN$3,0,0,'Données projet'!$E$15+1,1))-AVERAGE(OFFSET($H$3,0,0,'Données projet'!$E$15+1,1))</f>
        <v>304.26232113495314</v>
      </c>
      <c r="EP76" s="59">
        <f t="shared" si="100"/>
        <v>297.47246687305056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41.997540443887758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41.997540443887758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6">
        <f t="shared" si="56"/>
        <v>256.66666666666669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11.009999999999998</v>
      </c>
      <c r="N77" s="13">
        <f>IF('Données projet'!$A$36&gt;35,N76+M77-V76,IF(A77&lt;'Données projet'!$A$36,$K$205^A77,IF(A77='Données projet'!$A$36,'Données projet'!$B$36,N76+M77-V76)))</f>
        <v>329.64999999999992</v>
      </c>
      <c r="O77" s="13">
        <f>N77*VLOOKUP('Données projet'!$B$9,Paramètres!$A$1:$I$89,3,0)*VLOOKUP('Données projet'!$B$9,Paramètres!$A$1:$I$89,5,0)</f>
        <v>298.26731999999993</v>
      </c>
      <c r="P77" s="13">
        <f t="shared" si="87"/>
        <v>70.813104833271126</v>
      </c>
      <c r="Q77" s="20">
        <f t="shared" si="54"/>
        <v>642.81507325128052</v>
      </c>
      <c r="R77" s="59">
        <f t="shared" si="55"/>
        <v>936.14840658461389</v>
      </c>
      <c r="S77" s="59">
        <f ca="1">AVERAGE(OFFSET($R$3,0,0,'Données projet'!$E$9+1,1))-AVERAGE(OFFSET($H$3,0,0,'Données projet'!$E$9+1,1))</f>
        <v>530.15029472203241</v>
      </c>
      <c r="T77" s="59">
        <f t="shared" si="88"/>
        <v>279.93992816625956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97.188140792018444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97.188140792018444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11.91333333333333</v>
      </c>
      <c r="AI77" s="13">
        <f>IF('Données projet'!$A$62&gt;35,AI76+AH77-AQ76,IF(A77&lt;'Données projet'!$A$62,$AF$205^A77,IF(A77='Données projet'!$A$62,'Données projet'!$B$62,AI76+AH77-AQ76)))</f>
        <v>349.88666666666677</v>
      </c>
      <c r="AJ77" s="13">
        <f>AI77*VLOOKUP('Données projet'!$B$10,Paramètres!$A$1:$I$89,3,0)*VLOOKUP('Données projet'!$B$10,Paramètres!$A$1:$I$89,5,0)</f>
        <v>294.74452800000012</v>
      </c>
      <c r="AK77" s="13">
        <f t="shared" si="89"/>
        <v>70.073583987292722</v>
      </c>
      <c r="AL77" s="20">
        <f t="shared" si="58"/>
        <v>635.39154504453484</v>
      </c>
      <c r="AM77" s="59">
        <f t="shared" si="59"/>
        <v>928.72487837786821</v>
      </c>
      <c r="AN77" s="59">
        <f ca="1">AVERAGE(OFFSET($AM$3,0,0,'Données projet'!$E$10+1,1))-AVERAGE(OFFSET($H$3,0,0,'Données projet'!$E$10+1,1))</f>
        <v>427.33925047942938</v>
      </c>
      <c r="AO77" s="59">
        <f t="shared" si="90"/>
        <v>258.68277813905507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97.133609242627557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97.133609242627557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11.009999999999998</v>
      </c>
      <c r="BD77" s="12">
        <f>IF('Données projet'!$A$88&gt;35,BD76+BC77-BL76,IF(A77&lt;'Données projet'!$A$88,$BA$205^A77,IF(A77='Données projet'!$A$88,'Données projet'!$B$88,BD76+BC77-BL76)))</f>
        <v>329.64999999999992</v>
      </c>
      <c r="BE77" s="13">
        <f>BD77*VLOOKUP('Données projet'!$B$11,Paramètres!$A$1:$I$89,3,0)*VLOOKUP('Données projet'!$B$11,Paramètres!$A$1:$I$89,5,0)</f>
        <v>334.26509999999996</v>
      </c>
      <c r="BF77" s="13">
        <f t="shared" si="91"/>
        <v>78.313909245431049</v>
      </c>
      <c r="BG77" s="20">
        <f t="shared" si="61"/>
        <v>718.57510776912568</v>
      </c>
      <c r="BH77" s="59">
        <f t="shared" si="62"/>
        <v>1011.9084411024589</v>
      </c>
      <c r="BI77" s="59">
        <f ca="1">AVERAGE(OFFSET($BH$3,0,0,'Données projet'!$E$11+1,1))-AVERAGE(OFFSET($H$3,0,0,'Données projet'!$E$11+1,1))</f>
        <v>588.81597636287211</v>
      </c>
      <c r="BJ77" s="59">
        <f t="shared" si="92"/>
        <v>308.54448803271003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108.91774399105513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108.91774399105513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4.2</v>
      </c>
      <c r="BY77" s="12">
        <f>IF('Données projet'!$A$114&gt;35,BY76+BX77-CG76,IF(A77&lt;'Données projet'!$A$114,$BV$205^A77,IF(A77='Données projet'!$A$114,'Données projet'!$B$114,BY76+BX77-CG76)))</f>
        <v>319.7999999999999</v>
      </c>
      <c r="BZ77" s="13">
        <f>BY77*VLOOKUP('Données projet'!$B$12,Paramètres!$A$1:$I$89,3,0)*VLOOKUP('Données projet'!$B$12,Paramètres!$A$1:$I$89,5,0)</f>
        <v>234.47735999999995</v>
      </c>
      <c r="CA77" s="13">
        <f t="shared" si="93"/>
        <v>57.249702472380292</v>
      </c>
      <c r="CB77" s="20">
        <f t="shared" si="64"/>
        <v>508.09130047272885</v>
      </c>
      <c r="CC77" s="59">
        <f t="shared" si="65"/>
        <v>801.42463380606216</v>
      </c>
      <c r="CD77" s="59">
        <f ca="1">AVERAGE(OFFSET($CC$3,0,0,'Données projet'!$E$12+1,1))-AVERAGE(OFFSET($H$3,0,0,'Données projet'!$E$12+1,1))</f>
        <v>328.55201074501201</v>
      </c>
      <c r="CE77" s="59">
        <f t="shared" si="94"/>
        <v>321.81422611044985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36.185501301102576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36.185501301102576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4.8</v>
      </c>
      <c r="CT77" s="12">
        <f>IF('Données projet'!$A$140&gt;35,CT76+CS77-DB76,IF(A77&lt;'Données projet'!$A$140,$CQ$205^A77,IF(A77='Données projet'!$A$140,'Données projet'!$B$140,CT76+CS77-DB76)))</f>
        <v>370.1999999999997</v>
      </c>
      <c r="CU77" s="17">
        <f>CT77*VLOOKUP('Données projet'!$B$13,Paramètres!$A$1:$I$89,3,0)*VLOOKUP('Données projet'!$B$13,Paramètres!$A$1:$I$89,5,0)</f>
        <v>294.53111999999976</v>
      </c>
      <c r="CV77" s="13">
        <f t="shared" si="95"/>
        <v>70.028751453157682</v>
      </c>
      <c r="CW77" s="20">
        <f t="shared" si="67"/>
        <v>634.94177611424914</v>
      </c>
      <c r="CX77" s="59">
        <f t="shared" si="68"/>
        <v>928.27510944758251</v>
      </c>
      <c r="CY77" s="59">
        <f ca="1">AVERAGE(OFFSET($CX$3,0,0,'Données projet'!$E$13+1,1))-AVERAGE(OFFSET($H$3,0,0,'Données projet'!$E$13+1,1))</f>
        <v>405.40026823646758</v>
      </c>
      <c r="CZ77" s="59">
        <f t="shared" si="96"/>
        <v>393.0787141050053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55.928136642782569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55.928136642782569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328.00000000000006</v>
      </c>
      <c r="DP77" s="17">
        <f>DO77*VLOOKUP('Données projet'!$B$14,Paramètres!$A$1:$I$89,3,0)*VLOOKUP('Données projet'!$B$14,Paramètres!$A$1:$I$89,5,0)</f>
        <v>255.84000000000006</v>
      </c>
      <c r="DQ77" s="13">
        <f t="shared" si="97"/>
        <v>61.834803371075836</v>
      </c>
      <c r="DR77" s="20">
        <f t="shared" si="70"/>
        <v>553.28361587129041</v>
      </c>
      <c r="DS77" s="59">
        <f t="shared" si="71"/>
        <v>846.61694920462378</v>
      </c>
      <c r="DT77" s="59">
        <f ca="1">AVERAGE(OFFSET($DS$3,0,0,'Données projet'!$E$14+1,1))-AVERAGE(OFFSET($H$3,0,0,'Données projet'!$E$14+1,1))</f>
        <v>288.82868507674738</v>
      </c>
      <c r="DU77" s="59">
        <f t="shared" si="98"/>
        <v>283.48738729114024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45.630537013656053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45.630537013656053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3.4</v>
      </c>
      <c r="EJ77" s="12">
        <f>IF('Données projet'!$A$192&gt;35,EJ76+EI77-ER76,IF(A77&lt;'Données projet'!$A$192,$EG$205^A77,IF(A77='Données projet'!$A$192,'Données projet'!$B$192,EJ76+EI77-ER76)))</f>
        <v>266.5999999999998</v>
      </c>
      <c r="EK77" s="17">
        <f>EJ77*VLOOKUP('Données projet'!$B$15,Paramètres!$A$1:$I$89,3,0)*VLOOKUP('Données projet'!$B$15,Paramètres!$A$1:$I$89,5,0)</f>
        <v>216.26591999999982</v>
      </c>
      <c r="EL77" s="13">
        <f t="shared" si="99"/>
        <v>53.302495062173776</v>
      </c>
      <c r="EM77" s="20">
        <f t="shared" si="73"/>
        <v>469.49832289995226</v>
      </c>
      <c r="EN77" s="59">
        <f t="shared" si="74"/>
        <v>762.83165623328557</v>
      </c>
      <c r="EO77" s="59">
        <f ca="1">AVERAGE(OFFSET($EN$3,0,0,'Données projet'!$E$15+1,1))-AVERAGE(OFFSET($H$3,0,0,'Données projet'!$E$15+1,1))</f>
        <v>304.26232113495314</v>
      </c>
      <c r="EP77" s="59">
        <f t="shared" si="100"/>
        <v>297.47246687305056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41.173994291753424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41.173994291753424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6">
        <f t="shared" si="56"/>
        <v>256.66666666666669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11.009999999999998</v>
      </c>
      <c r="N78" s="13">
        <f>IF('Données projet'!$A$36&gt;35,N77+M78-V77,IF(A78&lt;'Données projet'!$A$36,$K$205^A78,IF(A78='Données projet'!$A$36,'Données projet'!$B$36,N77+M78-V77)))</f>
        <v>340.65999999999991</v>
      </c>
      <c r="O78" s="13">
        <f>N78*VLOOKUP('Données projet'!$B$9,Paramètres!$A$1:$I$89,3,0)*VLOOKUP('Données projet'!$B$9,Paramètres!$A$1:$I$89,5,0)</f>
        <v>308.2291679999999</v>
      </c>
      <c r="P78" s="13">
        <f t="shared" si="87"/>
        <v>72.898886756758046</v>
      </c>
      <c r="Q78" s="20">
        <f t="shared" si="54"/>
        <v>663.79802870135336</v>
      </c>
      <c r="R78" s="59">
        <f t="shared" si="55"/>
        <v>957.13136203468662</v>
      </c>
      <c r="S78" s="59">
        <f ca="1">AVERAGE(OFFSET($R$3,0,0,'Données projet'!$E$9+1,1))-AVERAGE(OFFSET($H$3,0,0,'Données projet'!$E$9+1,1))</f>
        <v>530.15029472203241</v>
      </c>
      <c r="T78" s="59">
        <f t="shared" si="88"/>
        <v>279.93992816625956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95.282340629999538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95.282340629999538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11.91333333333333</v>
      </c>
      <c r="AI78" s="13">
        <f>IF('Données projet'!$A$62&gt;35,AI77+AH78-AQ77,IF(A78&lt;'Données projet'!$A$62,$AF$205^A78,IF(A78='Données projet'!$A$62,'Données projet'!$B$62,AI77+AH78-AQ77)))</f>
        <v>361.80000000000013</v>
      </c>
      <c r="AJ78" s="13">
        <f>AI78*VLOOKUP('Données projet'!$B$10,Paramètres!$A$1:$I$89,3,0)*VLOOKUP('Données projet'!$B$10,Paramètres!$A$1:$I$89,5,0)</f>
        <v>304.78032000000013</v>
      </c>
      <c r="AK78" s="13">
        <f t="shared" si="89"/>
        <v>72.177678261219015</v>
      </c>
      <c r="AL78" s="20">
        <f t="shared" si="58"/>
        <v>656.53518030495661</v>
      </c>
      <c r="AM78" s="59">
        <f t="shared" si="59"/>
        <v>949.86851363828987</v>
      </c>
      <c r="AN78" s="59">
        <f ca="1">AVERAGE(OFFSET($AM$3,0,0,'Données projet'!$E$10+1,1))-AVERAGE(OFFSET($H$3,0,0,'Données projet'!$E$10+1,1))</f>
        <v>427.33925047942938</v>
      </c>
      <c r="AO78" s="59">
        <f t="shared" si="90"/>
        <v>258.68277813905507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95.228878411031246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95.228878411031246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11.009999999999998</v>
      </c>
      <c r="BD78" s="12">
        <f>IF('Données projet'!$A$88&gt;35,BD77+BC78-BL77,IF(A78&lt;'Données projet'!$A$88,$BA$205^A78,IF(A78='Données projet'!$A$88,'Données projet'!$B$88,BD77+BC78-BL77)))</f>
        <v>340.65999999999991</v>
      </c>
      <c r="BE78" s="13">
        <f>BD78*VLOOKUP('Données projet'!$B$11,Paramètres!$A$1:$I$89,3,0)*VLOOKUP('Données projet'!$B$11,Paramètres!$A$1:$I$89,5,0)</f>
        <v>345.42923999999994</v>
      </c>
      <c r="BF78" s="13">
        <f t="shared" si="91"/>
        <v>80.620625447838862</v>
      </c>
      <c r="BG78" s="20">
        <f t="shared" si="61"/>
        <v>742.03684898831909</v>
      </c>
      <c r="BH78" s="59">
        <f t="shared" si="62"/>
        <v>1035.3701823216525</v>
      </c>
      <c r="BI78" s="59">
        <f ca="1">AVERAGE(OFFSET($BH$3,0,0,'Données projet'!$E$11+1,1))-AVERAGE(OFFSET($H$3,0,0,'Données projet'!$E$11+1,1))</f>
        <v>588.81597636287211</v>
      </c>
      <c r="BJ78" s="59">
        <f t="shared" si="92"/>
        <v>308.54448803271003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106.78193346465464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106.78193346465464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324</v>
      </c>
      <c r="BW78" s="12">
        <f>VLOOKUP(A78,'Données projet'!$A$113:$I$133,9,0)</f>
        <v>4.2</v>
      </c>
      <c r="BX78" s="12">
        <f t="array" ref="BX78">INDEX(BW:BW,MIN(IF(ISNUMBER(BW78:BW274),ROW(BW78:BW274),"")))</f>
        <v>4.2</v>
      </c>
      <c r="BY78" s="12">
        <f>IF('Données projet'!$A$114&gt;35,BY77+BX78-CG77,IF(A78&lt;'Données projet'!$A$114,$BV$205^A78,IF(A78='Données projet'!$A$114,'Données projet'!$B$114,BY77+BX78-CG77)))</f>
        <v>323.99999999999989</v>
      </c>
      <c r="BZ78" s="13">
        <f>BY78*VLOOKUP('Données projet'!$B$12,Paramètres!$A$1:$I$89,3,0)*VLOOKUP('Données projet'!$B$12,Paramètres!$A$1:$I$89,5,0)</f>
        <v>237.55679999999992</v>
      </c>
      <c r="CA78" s="13">
        <f t="shared" si="93"/>
        <v>57.913551469467308</v>
      </c>
      <c r="CB78" s="20">
        <f t="shared" si="64"/>
        <v>514.61086214265538</v>
      </c>
      <c r="CC78" s="59">
        <f t="shared" si="65"/>
        <v>807.94419547598864</v>
      </c>
      <c r="CD78" s="59">
        <f ca="1">AVERAGE(OFFSET($CC$3,0,0,'Données projet'!$E$12+1,1))-AVERAGE(OFFSET($H$3,0,0,'Données projet'!$E$12+1,1))</f>
        <v>328.55201074501201</v>
      </c>
      <c r="CE78" s="59">
        <f t="shared" si="94"/>
        <v>321.81422611044985</v>
      </c>
      <c r="CF78" s="15">
        <f>IF(ISNA(VLOOKUP(A78,'Données projet'!$A$113:$I$133,3,0)),0,VLOOKUP(A78,'Données projet'!$A$113:$I$133,3,0))</f>
        <v>13</v>
      </c>
      <c r="CG78" s="15">
        <f>IF(ISNA(VLOOKUP(A78,'Données projet'!$A$113:$I$133,4,0)),0,VLOOKUP(A78,'Données projet'!$A$113:$I$133,4,0))</f>
        <v>12</v>
      </c>
      <c r="CH78" s="16">
        <f>IF(ISNA(VLOOKUP(A78,'Données projet'!$A$113:$I$133,5,0)),0%,VLOOKUP(A78,'Données projet'!$A$113:$I$133,5,0)*VLOOKUP('Données projet'!$B$12,Paramètres!$A$1:$I$89,7,0))</f>
        <v>0.43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39.658265044095984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39.658265044095984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375</v>
      </c>
      <c r="CR78" s="12">
        <f>VLOOKUP(A78,'Données projet'!$A$139:$I$159,9,0)</f>
        <v>4.8</v>
      </c>
      <c r="CS78" s="12">
        <f t="array" ref="CS78">INDEX(CR:CR,MIN(IF(ISNUMBER(CR78:CR274),ROW(CR78:CR274),"")))</f>
        <v>4.8</v>
      </c>
      <c r="CT78" s="12">
        <f>IF('Données projet'!$A$140&gt;35,CT77+CS78-DB77,IF(A78&lt;'Données projet'!$A$140,$CQ$205^A78,IF(A78='Données projet'!$A$140,'Données projet'!$B$140,CT77+CS78-DB77)))</f>
        <v>374.99999999999972</v>
      </c>
      <c r="CU78" s="17">
        <f>CT78*VLOOKUP('Données projet'!$B$13,Paramètres!$A$1:$I$89,3,0)*VLOOKUP('Données projet'!$B$13,Paramètres!$A$1:$I$89,5,0)</f>
        <v>298.3499999999998</v>
      </c>
      <c r="CV78" s="13">
        <f t="shared" si="95"/>
        <v>70.83044914753448</v>
      </c>
      <c r="CW78" s="20">
        <f t="shared" si="67"/>
        <v>642.98928226528881</v>
      </c>
      <c r="CX78" s="59">
        <f t="shared" si="68"/>
        <v>936.32261559862218</v>
      </c>
      <c r="CY78" s="59">
        <f ca="1">AVERAGE(OFFSET($CX$3,0,0,'Données projet'!$E$13+1,1))-AVERAGE(OFFSET($H$3,0,0,'Données projet'!$E$13+1,1))</f>
        <v>405.40026823646758</v>
      </c>
      <c r="CZ78" s="59">
        <f t="shared" si="96"/>
        <v>393.0787141050053</v>
      </c>
      <c r="DA78" s="15">
        <f>IF(ISNA(VLOOKUP(A78,'Données projet'!$A$139:$I$159,3,0)),0,VLOOKUP(A78,'Données projet'!$A$139:$I$159,3,0))</f>
        <v>14</v>
      </c>
      <c r="DB78" s="15">
        <f>IF(ISNA(VLOOKUP(A78,'Données projet'!$A$139:$I$159,4,0)),0,VLOOKUP(A78,'Données projet'!$A$139:$I$159,4,0))</f>
        <v>14</v>
      </c>
      <c r="DC78" s="16">
        <f>IF(ISNA(VLOOKUP(A78,'Données projet'!$A$139:$I$159,5,0)),0%,VLOOKUP(A78,'Données projet'!$A$139:$I$159,5,0)*VLOOKUP('Données projet'!$B$13,Paramètres!$A$1:$I$89,7,0))</f>
        <v>0.53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61.357400771969196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61.357400771969196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328.00000000000006</v>
      </c>
      <c r="DP78" s="17">
        <f>DO78*VLOOKUP('Données projet'!$B$14,Paramètres!$A$1:$I$89,3,0)*VLOOKUP('Données projet'!$B$14,Paramètres!$A$1:$I$89,5,0)</f>
        <v>255.84000000000006</v>
      </c>
      <c r="DQ78" s="13">
        <f t="shared" si="97"/>
        <v>61.834803371075836</v>
      </c>
      <c r="DR78" s="20">
        <f t="shared" si="70"/>
        <v>553.28361587129041</v>
      </c>
      <c r="DS78" s="59">
        <f t="shared" si="71"/>
        <v>846.61694920462378</v>
      </c>
      <c r="DT78" s="59">
        <f ca="1">AVERAGE(OFFSET($DS$3,0,0,'Données projet'!$E$14+1,1))-AVERAGE(OFFSET($H$3,0,0,'Données projet'!$E$14+1,1))</f>
        <v>288.82868507674738</v>
      </c>
      <c r="DU78" s="59">
        <f t="shared" si="98"/>
        <v>283.48738729114024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44.735750014697665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44.735750014697665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270</v>
      </c>
      <c r="EH78" s="12">
        <f>VLOOKUP(A78,'Données projet'!$A$191:$I$211,9,0)</f>
        <v>3.4</v>
      </c>
      <c r="EI78" s="12">
        <f t="array" ref="EI78">INDEX(EH:EH,MIN(IF(ISNUMBER(EH78:EH274),ROW(EH78:EH274),"")))</f>
        <v>3.4</v>
      </c>
      <c r="EJ78" s="12">
        <f>IF('Données projet'!$A$192&gt;35,EJ77+EI78-ER77,IF(A78&lt;'Données projet'!$A$192,$EG$205^A78,IF(A78='Données projet'!$A$192,'Données projet'!$B$192,EJ77+EI78-ER77)))</f>
        <v>269.99999999999977</v>
      </c>
      <c r="EK78" s="17">
        <f>EJ78*VLOOKUP('Données projet'!$B$15,Paramètres!$A$1:$I$89,3,0)*VLOOKUP('Données projet'!$B$15,Paramètres!$A$1:$I$89,5,0)</f>
        <v>219.02399999999983</v>
      </c>
      <c r="EL78" s="13">
        <f t="shared" si="99"/>
        <v>53.902702081308306</v>
      </c>
      <c r="EM78" s="20">
        <f t="shared" si="73"/>
        <v>475.34733945827821</v>
      </c>
      <c r="EN78" s="59">
        <f t="shared" si="74"/>
        <v>768.68067279161153</v>
      </c>
      <c r="EO78" s="59">
        <f ca="1">AVERAGE(OFFSET($EN$3,0,0,'Données projet'!$E$15+1,1))-AVERAGE(OFFSET($H$3,0,0,'Données projet'!$E$15+1,1))</f>
        <v>304.26232113495314</v>
      </c>
      <c r="EP78" s="59">
        <f t="shared" si="100"/>
        <v>297.47246687305056</v>
      </c>
      <c r="EQ78" s="15">
        <f>IF(ISNA(VLOOKUP(A78,'Données projet'!$A$191:$I$211,3,0)),0,VLOOKUP(A78,'Données projet'!$A$191:$I$211,3,0))</f>
        <v>13</v>
      </c>
      <c r="ER78" s="15">
        <f>IF(ISNA(VLOOKUP(A78,'Données projet'!$A$191:$I$211,4,0)),0,VLOOKUP(A78,'Données projet'!$A$191:$I$211,4,0))</f>
        <v>9</v>
      </c>
      <c r="ES78" s="16">
        <f>IF(ISNA(VLOOKUP(A78,'Données projet'!$A$191:$I$211,5,0)),0%,VLOOKUP(A78,'Données projet'!$A$191:$I$211,5,0)*VLOOKUP('Données projet'!$B$15,Paramètres!$A$1:$I$89,7,0))</f>
        <v>0.53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44.644130995202794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44.644130995202794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6">
        <f t="shared" si="56"/>
        <v>256.66666666666669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11.009999999999998</v>
      </c>
      <c r="N79" s="13">
        <f>IF('Données projet'!$A$36&gt;35,N78+M79-V78,IF(A79&lt;'Données projet'!$A$36,$K$205^A79,IF(A79='Données projet'!$A$36,'Données projet'!$B$36,N78+M79-V78)))</f>
        <v>351.6699999999999</v>
      </c>
      <c r="O79" s="13">
        <f>N79*VLOOKUP('Données projet'!$B$9,Paramètres!$A$1:$I$89,3,0)*VLOOKUP('Données projet'!$B$9,Paramètres!$A$1:$I$89,5,0)</f>
        <v>318.19101599999988</v>
      </c>
      <c r="P79" s="13">
        <f t="shared" si="87"/>
        <v>74.976835262469876</v>
      </c>
      <c r="Q79" s="20">
        <f t="shared" si="54"/>
        <v>684.76734094880146</v>
      </c>
      <c r="R79" s="59">
        <f t="shared" si="55"/>
        <v>978.10067428213483</v>
      </c>
      <c r="S79" s="59">
        <f ca="1">AVERAGE(OFFSET($R$3,0,0,'Données projet'!$E$9+1,1))-AVERAGE(OFFSET($H$3,0,0,'Données projet'!$E$9+1,1))</f>
        <v>530.15029472203241</v>
      </c>
      <c r="T79" s="59">
        <f t="shared" si="88"/>
        <v>279.93992816625956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93.413912046734509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93.413912046734509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11.91333333333333</v>
      </c>
      <c r="AI79" s="13">
        <f>IF('Données projet'!$A$62&gt;35,AI78+AH79-AQ78,IF(A79&lt;'Données projet'!$A$62,$AF$205^A79,IF(A79='Données projet'!$A$62,'Données projet'!$B$62,AI78+AH79-AQ78)))</f>
        <v>373.71333333333348</v>
      </c>
      <c r="AJ79" s="13">
        <f>AI79*VLOOKUP('Données projet'!$B$10,Paramètres!$A$1:$I$89,3,0)*VLOOKUP('Données projet'!$B$10,Paramètres!$A$1:$I$89,5,0)</f>
        <v>314.81611200000015</v>
      </c>
      <c r="AK79" s="13">
        <f t="shared" si="89"/>
        <v>74.273721832141533</v>
      </c>
      <c r="AL79" s="20">
        <f t="shared" si="58"/>
        <v>677.66479392431336</v>
      </c>
      <c r="AM79" s="59">
        <f t="shared" si="59"/>
        <v>970.99812725764673</v>
      </c>
      <c r="AN79" s="59">
        <f ca="1">AVERAGE(OFFSET($AM$3,0,0,'Données projet'!$E$10+1,1))-AVERAGE(OFFSET($H$3,0,0,'Données projet'!$E$10+1,1))</f>
        <v>427.33925047942938</v>
      </c>
      <c r="AO79" s="59">
        <f t="shared" si="90"/>
        <v>258.68277813905507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93.361498189271444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93.361498189271444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11.009999999999998</v>
      </c>
      <c r="BD79" s="12">
        <f>IF('Données projet'!$A$88&gt;35,BD78+BC79-BL78,IF(A79&lt;'Données projet'!$A$88,$BA$205^A79,IF(A79='Données projet'!$A$88,'Données projet'!$B$88,BD78+BC79-BL78)))</f>
        <v>351.6699999999999</v>
      </c>
      <c r="BE79" s="13">
        <f>BD79*VLOOKUP('Données projet'!$B$11,Paramètres!$A$1:$I$89,3,0)*VLOOKUP('Données projet'!$B$11,Paramètres!$A$1:$I$89,5,0)</f>
        <v>356.59337999999991</v>
      </c>
      <c r="BF79" s="13">
        <f t="shared" si="91"/>
        <v>82.918678485848602</v>
      </c>
      <c r="BG79" s="20">
        <f t="shared" si="61"/>
        <v>765.48350186285279</v>
      </c>
      <c r="BH79" s="59">
        <f t="shared" si="62"/>
        <v>1058.816835196186</v>
      </c>
      <c r="BI79" s="59">
        <f ca="1">AVERAGE(OFFSET($BH$3,0,0,'Données projet'!$E$11+1,1))-AVERAGE(OFFSET($H$3,0,0,'Données projet'!$E$11+1,1))</f>
        <v>588.81597636287211</v>
      </c>
      <c r="BJ79" s="59">
        <f t="shared" si="92"/>
        <v>308.54448803271003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104.68800487996107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104.68800487996107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3.6</v>
      </c>
      <c r="BY79" s="12">
        <f>IF('Données projet'!$A$114&gt;35,BY78+BX79-CG78,IF(A79&lt;'Données projet'!$A$114,$BV$205^A79,IF(A79='Données projet'!$A$114,'Données projet'!$B$114,BY78+BX79-CG78)))</f>
        <v>315.59999999999991</v>
      </c>
      <c r="BZ79" s="13">
        <f>BY79*VLOOKUP('Données projet'!$B$12,Paramètres!$A$1:$I$89,3,0)*VLOOKUP('Données projet'!$B$12,Paramètres!$A$1:$I$89,5,0)</f>
        <v>231.39791999999991</v>
      </c>
      <c r="CA79" s="13">
        <f t="shared" si="93"/>
        <v>56.584837838715806</v>
      </c>
      <c r="CB79" s="20">
        <f t="shared" si="64"/>
        <v>501.56996990242982</v>
      </c>
      <c r="CC79" s="59">
        <f t="shared" si="65"/>
        <v>794.90330323576313</v>
      </c>
      <c r="CD79" s="59">
        <f ca="1">AVERAGE(OFFSET($CC$3,0,0,'Données projet'!$E$12+1,1))-AVERAGE(OFFSET($H$3,0,0,'Données projet'!$E$12+1,1))</f>
        <v>328.55201074501201</v>
      </c>
      <c r="CE79" s="59">
        <f t="shared" si="94"/>
        <v>321.81422611044985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38.880590655734458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38.880590655734458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4</v>
      </c>
      <c r="CT79" s="12">
        <f>IF('Données projet'!$A$140&gt;35,CT78+CS79-DB78,IF(A79&lt;'Données projet'!$A$140,$CQ$205^A79,IF(A79='Données projet'!$A$140,'Données projet'!$B$140,CT78+CS79-DB78)))</f>
        <v>364.99999999999972</v>
      </c>
      <c r="CU79" s="17">
        <f>CT79*VLOOKUP('Données projet'!$B$13,Paramètres!$A$1:$I$89,3,0)*VLOOKUP('Données projet'!$B$13,Paramètres!$A$1:$I$89,5,0)</f>
        <v>290.39399999999978</v>
      </c>
      <c r="CV79" s="13">
        <f t="shared" si="95"/>
        <v>69.158878594433091</v>
      </c>
      <c r="CW79" s="20">
        <f t="shared" si="67"/>
        <v>626.22126355197054</v>
      </c>
      <c r="CX79" s="59">
        <f t="shared" si="68"/>
        <v>919.55459688530391</v>
      </c>
      <c r="CY79" s="59">
        <f ca="1">AVERAGE(OFFSET($CX$3,0,0,'Données projet'!$E$13+1,1))-AVERAGE(OFFSET($H$3,0,0,'Données projet'!$E$13+1,1))</f>
        <v>405.40026823646758</v>
      </c>
      <c r="CZ79" s="59">
        <f t="shared" si="96"/>
        <v>393.0787141050053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60.154219567150008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60.154219567150008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328.00000000000006</v>
      </c>
      <c r="DP79" s="17">
        <f>DO79*VLOOKUP('Données projet'!$B$14,Paramètres!$A$1:$I$89,3,0)*VLOOKUP('Données projet'!$B$14,Paramètres!$A$1:$I$89,5,0)</f>
        <v>255.84000000000006</v>
      </c>
      <c r="DQ79" s="13">
        <f t="shared" si="97"/>
        <v>61.834803371075836</v>
      </c>
      <c r="DR79" s="20">
        <f t="shared" si="70"/>
        <v>553.28361587129041</v>
      </c>
      <c r="DS79" s="59">
        <f t="shared" si="71"/>
        <v>846.61694920462378</v>
      </c>
      <c r="DT79" s="59">
        <f ca="1">AVERAGE(OFFSET($DS$3,0,0,'Données projet'!$E$14+1,1))-AVERAGE(OFFSET($H$3,0,0,'Données projet'!$E$14+1,1))</f>
        <v>288.82868507674738</v>
      </c>
      <c r="DU79" s="59">
        <f t="shared" si="98"/>
        <v>283.48738729114024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43.858509243022674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43.858509243022674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2.8</v>
      </c>
      <c r="EJ79" s="12">
        <f>IF('Données projet'!$A$192&gt;35,EJ78+EI79-ER78,IF(A79&lt;'Données projet'!$A$192,$EG$205^A79,IF(A79='Données projet'!$A$192,'Données projet'!$B$192,EJ78+EI79-ER78)))</f>
        <v>263.79999999999978</v>
      </c>
      <c r="EK79" s="17">
        <f>EJ79*VLOOKUP('Données projet'!$B$15,Paramètres!$A$1:$I$89,3,0)*VLOOKUP('Données projet'!$B$15,Paramètres!$A$1:$I$89,5,0)</f>
        <v>213.99455999999986</v>
      </c>
      <c r="EL79" s="13">
        <f t="shared" si="99"/>
        <v>52.807537963382018</v>
      </c>
      <c r="EM79" s="20">
        <f t="shared" si="73"/>
        <v>464.68032061955677</v>
      </c>
      <c r="EN79" s="59">
        <f t="shared" si="74"/>
        <v>758.01365395289008</v>
      </c>
      <c r="EO79" s="59">
        <f ca="1">AVERAGE(OFFSET($EN$3,0,0,'Données projet'!$E$15+1,1))-AVERAGE(OFFSET($H$3,0,0,'Données projet'!$E$15+1,1))</f>
        <v>304.26232113495314</v>
      </c>
      <c r="EP79" s="59">
        <f t="shared" si="100"/>
        <v>297.47246687305056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43.768686816618015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43.768686816618015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6">
        <f t="shared" si="56"/>
        <v>256.66666666666669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11.009999999999998</v>
      </c>
      <c r="N80" s="13">
        <f>IF('Données projet'!$A$36&gt;35,N79+M80-V79,IF(A80&lt;'Données projet'!$A$36,$K$205^A80,IF(A80='Données projet'!$A$36,'Données projet'!$B$36,N79+M80-V79)))</f>
        <v>362.67999999999989</v>
      </c>
      <c r="O80" s="13">
        <f>N80*VLOOKUP('Données projet'!$B$9,Paramètres!$A$1:$I$89,3,0)*VLOOKUP('Données projet'!$B$9,Paramètres!$A$1:$I$89,5,0)</f>
        <v>328.15286399999985</v>
      </c>
      <c r="P80" s="13">
        <f t="shared" si="87"/>
        <v>77.047223736242046</v>
      </c>
      <c r="Q80" s="20">
        <f t="shared" si="54"/>
        <v>705.72348614062139</v>
      </c>
      <c r="R80" s="59">
        <f t="shared" si="55"/>
        <v>999.05681947395465</v>
      </c>
      <c r="S80" s="59">
        <f ca="1">AVERAGE(OFFSET($R$3,0,0,'Données projet'!$E$9+1,1))-AVERAGE(OFFSET($H$3,0,0,'Données projet'!$E$9+1,1))</f>
        <v>530.15029472203241</v>
      </c>
      <c r="T80" s="59">
        <f t="shared" si="88"/>
        <v>279.93992816625956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91.582122208358399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91.582122208358399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11.91333333333333</v>
      </c>
      <c r="AI80" s="13">
        <f>IF('Données projet'!$A$62&gt;35,AI79+AH80-AQ79,IF(A80&lt;'Données projet'!$A$62,$AF$205^A80,IF(A80='Données projet'!$A$62,'Données projet'!$B$62,AI79+AH80-AQ79)))</f>
        <v>385.62666666666684</v>
      </c>
      <c r="AJ80" s="13">
        <f>AI80*VLOOKUP('Données projet'!$B$10,Paramètres!$A$1:$I$89,3,0)*VLOOKUP('Données projet'!$B$10,Paramètres!$A$1:$I$89,5,0)</f>
        <v>324.85190400000016</v>
      </c>
      <c r="AK80" s="13">
        <f t="shared" si="89"/>
        <v>76.362000783128849</v>
      </c>
      <c r="AL80" s="20">
        <f t="shared" si="58"/>
        <v>698.78088416394974</v>
      </c>
      <c r="AM80" s="59">
        <f t="shared" si="59"/>
        <v>992.11421749728311</v>
      </c>
      <c r="AN80" s="59">
        <f ca="1">AVERAGE(OFFSET($AM$3,0,0,'Données projet'!$E$10+1,1))-AVERAGE(OFFSET($H$3,0,0,'Données projet'!$E$10+1,1))</f>
        <v>427.33925047942938</v>
      </c>
      <c r="AO80" s="59">
        <f t="shared" si="90"/>
        <v>258.68277813905507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91.53073615467089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91.53073615467089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11.009999999999998</v>
      </c>
      <c r="BD80" s="12">
        <f>IF('Données projet'!$A$88&gt;35,BD79+BC80-BL79,IF(A80&lt;'Données projet'!$A$88,$BA$205^A80,IF(A80='Données projet'!$A$88,'Données projet'!$B$88,BD79+BC80-BL79)))</f>
        <v>362.67999999999989</v>
      </c>
      <c r="BE80" s="13">
        <f>BD80*VLOOKUP('Données projet'!$B$11,Paramètres!$A$1:$I$89,3,0)*VLOOKUP('Données projet'!$B$11,Paramètres!$A$1:$I$89,5,0)</f>
        <v>367.75751999999989</v>
      </c>
      <c r="BF80" s="13">
        <f t="shared" si="91"/>
        <v>85.208370703405464</v>
      </c>
      <c r="BG80" s="20">
        <f t="shared" si="61"/>
        <v>788.91559297509764</v>
      </c>
      <c r="BH80" s="59">
        <f t="shared" si="62"/>
        <v>1082.248926308431</v>
      </c>
      <c r="BI80" s="59">
        <f ca="1">AVERAGE(OFFSET($BH$3,0,0,'Données projet'!$E$11+1,1))-AVERAGE(OFFSET($H$3,0,0,'Données projet'!$E$11+1,1))</f>
        <v>588.81597636287211</v>
      </c>
      <c r="BJ80" s="59">
        <f t="shared" si="92"/>
        <v>308.54448803271003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102.63513695764301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102.63513695764301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3.6</v>
      </c>
      <c r="BY80" s="12">
        <f>IF('Données projet'!$A$114&gt;35,BY79+BX80-CG79,IF(A80&lt;'Données projet'!$A$114,$BV$205^A80,IF(A80='Données projet'!$A$114,'Données projet'!$B$114,BY79+BX80-CG79)))</f>
        <v>319.19999999999993</v>
      </c>
      <c r="BZ80" s="13">
        <f>BY80*VLOOKUP('Données projet'!$B$12,Paramètres!$A$1:$I$89,3,0)*VLOOKUP('Données projet'!$B$12,Paramètres!$A$1:$I$89,5,0)</f>
        <v>234.03743999999998</v>
      </c>
      <c r="CA80" s="13">
        <f t="shared" si="93"/>
        <v>57.154784339928739</v>
      </c>
      <c r="CB80" s="20">
        <f t="shared" si="64"/>
        <v>507.15979072537579</v>
      </c>
      <c r="CC80" s="59">
        <f t="shared" si="65"/>
        <v>800.4931240587091</v>
      </c>
      <c r="CD80" s="59">
        <f ca="1">AVERAGE(OFFSET($CC$3,0,0,'Données projet'!$E$12+1,1))-AVERAGE(OFFSET($H$3,0,0,'Données projet'!$E$12+1,1))</f>
        <v>328.55201074501201</v>
      </c>
      <c r="CE80" s="59">
        <f t="shared" si="94"/>
        <v>321.81422611044985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38.118165987794164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38.118165987794164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4</v>
      </c>
      <c r="CT80" s="12">
        <f>IF('Données projet'!$A$140&gt;35,CT79+CS80-DB79,IF(A80&lt;'Données projet'!$A$140,$CQ$205^A80,IF(A80='Données projet'!$A$140,'Données projet'!$B$140,CT79+CS80-DB79)))</f>
        <v>368.99999999999972</v>
      </c>
      <c r="CU80" s="17">
        <f>CT80*VLOOKUP('Données projet'!$B$13,Paramètres!$A$1:$I$89,3,0)*VLOOKUP('Données projet'!$B$13,Paramètres!$A$1:$I$89,5,0)</f>
        <v>293.57639999999981</v>
      </c>
      <c r="CV80" s="13">
        <f t="shared" si="95"/>
        <v>69.828138511965548</v>
      </c>
      <c r="CW80" s="20">
        <f t="shared" si="67"/>
        <v>632.92957124167299</v>
      </c>
      <c r="CX80" s="59">
        <f t="shared" si="68"/>
        <v>926.26290457500636</v>
      </c>
      <c r="CY80" s="59">
        <f ca="1">AVERAGE(OFFSET($CX$3,0,0,'Données projet'!$E$13+1,1))-AVERAGE(OFFSET($H$3,0,0,'Données projet'!$E$13+1,1))</f>
        <v>405.40026823646758</v>
      </c>
      <c r="CZ80" s="59">
        <f t="shared" si="96"/>
        <v>393.0787141050053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58.974632011889248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58.974632011889248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328.00000000000006</v>
      </c>
      <c r="DP80" s="17">
        <f>DO80*VLOOKUP('Données projet'!$B$14,Paramètres!$A$1:$I$89,3,0)*VLOOKUP('Données projet'!$B$14,Paramètres!$A$1:$I$89,5,0)</f>
        <v>255.84000000000006</v>
      </c>
      <c r="DQ80" s="13">
        <f t="shared" si="97"/>
        <v>61.834803371075836</v>
      </c>
      <c r="DR80" s="20">
        <f t="shared" si="70"/>
        <v>553.28361587129041</v>
      </c>
      <c r="DS80" s="59">
        <f t="shared" si="71"/>
        <v>846.61694920462378</v>
      </c>
      <c r="DT80" s="59">
        <f ca="1">AVERAGE(OFFSET($DS$3,0,0,'Données projet'!$E$14+1,1))-AVERAGE(OFFSET($H$3,0,0,'Données projet'!$E$14+1,1))</f>
        <v>288.82868507674738</v>
      </c>
      <c r="DU80" s="59">
        <f t="shared" si="98"/>
        <v>283.48738729114024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42.998470627816189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42.998470627816189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2.8</v>
      </c>
      <c r="EJ80" s="12">
        <f>IF('Données projet'!$A$192&gt;35,EJ79+EI80-ER79,IF(A80&lt;'Données projet'!$A$192,$EG$205^A80,IF(A80='Données projet'!$A$192,'Données projet'!$B$192,EJ79+EI80-ER79)))</f>
        <v>266.5999999999998</v>
      </c>
      <c r="EK80" s="17">
        <f>EJ80*VLOOKUP('Données projet'!$B$15,Paramètres!$A$1:$I$89,3,0)*VLOOKUP('Données projet'!$B$15,Paramètres!$A$1:$I$89,5,0)</f>
        <v>216.26591999999982</v>
      </c>
      <c r="EL80" s="13">
        <f t="shared" si="99"/>
        <v>53.302495062173776</v>
      </c>
      <c r="EM80" s="20">
        <f t="shared" si="73"/>
        <v>469.49832289995226</v>
      </c>
      <c r="EN80" s="59">
        <f t="shared" si="74"/>
        <v>762.83165623328557</v>
      </c>
      <c r="EO80" s="59">
        <f ca="1">AVERAGE(OFFSET($EN$3,0,0,'Données projet'!$E$15+1,1))-AVERAGE(OFFSET($H$3,0,0,'Données projet'!$E$15+1,1))</f>
        <v>304.26232113495314</v>
      </c>
      <c r="EP80" s="59">
        <f t="shared" si="100"/>
        <v>297.47246687305056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42.910409564407054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42.910409564407054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6">
        <f t="shared" si="56"/>
        <v>256.66666666666669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11.009999999999998</v>
      </c>
      <c r="N81" s="13">
        <f>IF('Données projet'!$A$36&gt;35,N80+M81-V80,IF(A81&lt;'Données projet'!$A$36,$K$205^A81,IF(A81='Données projet'!$A$36,'Données projet'!$B$36,N80+M81-V80)))</f>
        <v>373.68999999999988</v>
      </c>
      <c r="O81" s="13">
        <f>N81*VLOOKUP('Données projet'!$B$9,Paramètres!$A$1:$I$89,3,0)*VLOOKUP('Données projet'!$B$9,Paramètres!$A$1:$I$89,5,0)</f>
        <v>338.11471199999988</v>
      </c>
      <c r="P81" s="13">
        <f t="shared" si="87"/>
        <v>79.110308022170997</v>
      </c>
      <c r="Q81" s="20">
        <f t="shared" si="54"/>
        <v>726.66690987194761</v>
      </c>
      <c r="R81" s="59">
        <f t="shared" si="55"/>
        <v>1020.0002432052809</v>
      </c>
      <c r="S81" s="59">
        <f ca="1">AVERAGE(OFFSET($R$3,0,0,'Données projet'!$E$9+1,1))-AVERAGE(OFFSET($H$3,0,0,'Données projet'!$E$9+1,1))</f>
        <v>530.15029472203241</v>
      </c>
      <c r="T81" s="59">
        <f t="shared" si="88"/>
        <v>279.93992816625956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89.786252651431369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89.786252651431369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11.91333333333333</v>
      </c>
      <c r="AI81" s="13">
        <f>IF('Données projet'!$A$62&gt;35,AI80+AH81-AQ80,IF(A81&lt;'Données projet'!$A$62,$AF$205^A81,IF(A81='Données projet'!$A$62,'Données projet'!$B$62,AI80+AH81-AQ80)))</f>
        <v>397.54000000000019</v>
      </c>
      <c r="AJ81" s="13">
        <f>AI81*VLOOKUP('Données projet'!$B$10,Paramètres!$A$1:$I$89,3,0)*VLOOKUP('Données projet'!$B$10,Paramètres!$A$1:$I$89,5,0)</f>
        <v>334.88769600000023</v>
      </c>
      <c r="AK81" s="13">
        <f t="shared" si="89"/>
        <v>78.442782516895477</v>
      </c>
      <c r="AL81" s="20">
        <f t="shared" si="58"/>
        <v>719.88391675026003</v>
      </c>
      <c r="AM81" s="59">
        <f t="shared" si="59"/>
        <v>1013.2172500835934</v>
      </c>
      <c r="AN81" s="59">
        <f ca="1">AVERAGE(OFFSET($AM$3,0,0,'Données projet'!$E$10+1,1))-AVERAGE(OFFSET($H$3,0,0,'Données projet'!$E$10+1,1))</f>
        <v>427.33925047942938</v>
      </c>
      <c r="AO81" s="59">
        <f t="shared" si="90"/>
        <v>258.68277813905507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89.735874246914264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89.735874246914264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11.009999999999998</v>
      </c>
      <c r="BD81" s="12">
        <f>IF('Données projet'!$A$88&gt;35,BD80+BC81-BL80,IF(A81&lt;'Données projet'!$A$88,$BA$205^A81,IF(A81='Données projet'!$A$88,'Données projet'!$B$88,BD80+BC81-BL80)))</f>
        <v>373.68999999999988</v>
      </c>
      <c r="BE81" s="13">
        <f>BD81*VLOOKUP('Données projet'!$B$11,Paramètres!$A$1:$I$89,3,0)*VLOOKUP('Données projet'!$B$11,Paramètres!$A$1:$I$89,5,0)</f>
        <v>378.92165999999992</v>
      </c>
      <c r="BF81" s="13">
        <f t="shared" si="91"/>
        <v>87.489985044625499</v>
      </c>
      <c r="BG81" s="20">
        <f t="shared" si="61"/>
        <v>812.33361511938926</v>
      </c>
      <c r="BH81" s="59">
        <f t="shared" si="62"/>
        <v>1105.6669484527226</v>
      </c>
      <c r="BI81" s="59">
        <f ca="1">AVERAGE(OFFSET($BH$3,0,0,'Données projet'!$E$11+1,1))-AVERAGE(OFFSET($H$3,0,0,'Données projet'!$E$11+1,1))</f>
        <v>588.81597636287211</v>
      </c>
      <c r="BJ81" s="59">
        <f t="shared" si="92"/>
        <v>308.54448803271003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100.62252452315582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100.62252452315582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3.6</v>
      </c>
      <c r="BY81" s="12">
        <f>IF('Données projet'!$A$114&gt;35,BY80+BX81-CG80,IF(A81&lt;'Données projet'!$A$114,$BV$205^A81,IF(A81='Données projet'!$A$114,'Données projet'!$B$114,BY80+BX81-CG80)))</f>
        <v>322.79999999999995</v>
      </c>
      <c r="BZ81" s="13">
        <f>BY81*VLOOKUP('Données projet'!$B$12,Paramètres!$A$1:$I$89,3,0)*VLOOKUP('Données projet'!$B$12,Paramètres!$A$1:$I$89,5,0)</f>
        <v>236.67695999999998</v>
      </c>
      <c r="CA81" s="13">
        <f t="shared" si="93"/>
        <v>57.723983099802702</v>
      </c>
      <c r="CB81" s="20">
        <f t="shared" si="64"/>
        <v>512.74830923215643</v>
      </c>
      <c r="CC81" s="59">
        <f t="shared" si="65"/>
        <v>806.0816425654898</v>
      </c>
      <c r="CD81" s="59">
        <f ca="1">AVERAGE(OFFSET($CC$3,0,0,'Données projet'!$E$12+1,1))-AVERAGE(OFFSET($H$3,0,0,'Données projet'!$E$12+1,1))</f>
        <v>328.55201074501201</v>
      </c>
      <c r="CE81" s="59">
        <f t="shared" si="94"/>
        <v>321.81422611044985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37.370692002559046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37.370692002559046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4</v>
      </c>
      <c r="CT81" s="12">
        <f>IF('Données projet'!$A$140&gt;35,CT80+CS81-DB80,IF(A81&lt;'Données projet'!$A$140,$CQ$205^A81,IF(A81='Données projet'!$A$140,'Données projet'!$B$140,CT80+CS81-DB80)))</f>
        <v>372.99999999999972</v>
      </c>
      <c r="CU81" s="17">
        <f>CT81*VLOOKUP('Données projet'!$B$13,Paramètres!$A$1:$I$89,3,0)*VLOOKUP('Données projet'!$B$13,Paramètres!$A$1:$I$89,5,0)</f>
        <v>296.75879999999978</v>
      </c>
      <c r="CV81" s="13">
        <f t="shared" si="95"/>
        <v>70.496554480015604</v>
      </c>
      <c r="CW81" s="20">
        <f t="shared" si="67"/>
        <v>639.63640905269347</v>
      </c>
      <c r="CX81" s="59">
        <f t="shared" si="68"/>
        <v>932.96974238602684</v>
      </c>
      <c r="CY81" s="59">
        <f ca="1">AVERAGE(OFFSET($CX$3,0,0,'Données projet'!$E$13+1,1))-AVERAGE(OFFSET($H$3,0,0,'Données projet'!$E$13+1,1))</f>
        <v>405.40026823646758</v>
      </c>
      <c r="CZ81" s="59">
        <f t="shared" si="96"/>
        <v>393.0787141050053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57.818175449109788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57.818175449109788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328.00000000000006</v>
      </c>
      <c r="DP81" s="17">
        <f>DO81*VLOOKUP('Données projet'!$B$14,Paramètres!$A$1:$I$89,3,0)*VLOOKUP('Données projet'!$B$14,Paramètres!$A$1:$I$89,5,0)</f>
        <v>255.84000000000006</v>
      </c>
      <c r="DQ81" s="13">
        <f t="shared" si="97"/>
        <v>61.834803371075836</v>
      </c>
      <c r="DR81" s="20">
        <f t="shared" si="70"/>
        <v>553.28361587129041</v>
      </c>
      <c r="DS81" s="59">
        <f t="shared" si="71"/>
        <v>846.61694920462378</v>
      </c>
      <c r="DT81" s="59">
        <f ca="1">AVERAGE(OFFSET($DS$3,0,0,'Données projet'!$E$14+1,1))-AVERAGE(OFFSET($H$3,0,0,'Données projet'!$E$14+1,1))</f>
        <v>288.82868507674738</v>
      </c>
      <c r="DU81" s="59">
        <f t="shared" si="98"/>
        <v>283.48738729114024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42.155296845282145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42.155296845282145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2.8</v>
      </c>
      <c r="EJ81" s="12">
        <f>IF('Données projet'!$A$192&gt;35,EJ80+EI81-ER80,IF(A81&lt;'Données projet'!$A$192,$EG$205^A81,IF(A81='Données projet'!$A$192,'Données projet'!$B$192,EJ80+EI81-ER80)))</f>
        <v>269.39999999999981</v>
      </c>
      <c r="EK81" s="17">
        <f>EJ81*VLOOKUP('Données projet'!$B$15,Paramètres!$A$1:$I$89,3,0)*VLOOKUP('Données projet'!$B$15,Paramètres!$A$1:$I$89,5,0)</f>
        <v>218.53727999999987</v>
      </c>
      <c r="EL81" s="13">
        <f t="shared" si="99"/>
        <v>53.796847431080771</v>
      </c>
      <c r="EM81" s="20">
        <f t="shared" si="73"/>
        <v>474.31527194246542</v>
      </c>
      <c r="EN81" s="59">
        <f t="shared" si="74"/>
        <v>767.64860527579867</v>
      </c>
      <c r="EO81" s="59">
        <f ca="1">AVERAGE(OFFSET($EN$3,0,0,'Données projet'!$E$15+1,1))-AVERAGE(OFFSET($H$3,0,0,'Données projet'!$E$15+1,1))</f>
        <v>304.26232113495314</v>
      </c>
      <c r="EP81" s="59">
        <f t="shared" si="100"/>
        <v>297.47246687305056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42.068962605614523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42.068962605614523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6">
        <f t="shared" si="56"/>
        <v>256.66666666666669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11.009999999999998</v>
      </c>
      <c r="N82" s="13">
        <f>IF('Données projet'!$A$36&gt;35,N81+M82-V81,IF(A82&lt;'Données projet'!$A$36,$K$205^A82,IF(A82='Données projet'!$A$36,'Données projet'!$B$36,N81+M82-V81)))</f>
        <v>384.69999999999987</v>
      </c>
      <c r="O82" s="13">
        <f>N82*VLOOKUP('Données projet'!$B$9,Paramètres!$A$1:$I$89,3,0)*VLOOKUP('Données projet'!$B$9,Paramètres!$A$1:$I$89,5,0)</f>
        <v>348.07655999999986</v>
      </c>
      <c r="P82" s="13">
        <f t="shared" si="87"/>
        <v>81.166328031452807</v>
      </c>
      <c r="Q82" s="20">
        <f t="shared" si="54"/>
        <v>747.59802998811335</v>
      </c>
      <c r="R82" s="59">
        <f t="shared" si="55"/>
        <v>1040.9313633214467</v>
      </c>
      <c r="S82" s="59">
        <f ca="1">AVERAGE(OFFSET($R$3,0,0,'Données projet'!$E$9+1,1))-AVERAGE(OFFSET($H$3,0,0,'Données projet'!$E$9+1,1))</f>
        <v>530.15029472203241</v>
      </c>
      <c r="T82" s="59">
        <f t="shared" si="88"/>
        <v>279.93992816625956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88.025599001143405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88.025599001143405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11.91333333333333</v>
      </c>
      <c r="AI82" s="13">
        <f>IF('Données projet'!$A$62&gt;35,AI81+AH82-AQ81,IF(A82&lt;'Données projet'!$A$62,$AF$205^A82,IF(A82='Données projet'!$A$62,'Données projet'!$B$62,AI81+AH82-AQ81)))</f>
        <v>409.45333333333355</v>
      </c>
      <c r="AJ82" s="13">
        <f>AI82*VLOOKUP('Données projet'!$B$10,Paramètres!$A$1:$I$89,3,0)*VLOOKUP('Données projet'!$B$10,Paramètres!$A$1:$I$89,5,0)</f>
        <v>344.92348800000019</v>
      </c>
      <c r="AK82" s="13">
        <f t="shared" si="89"/>
        <v>80.516317498402756</v>
      </c>
      <c r="AL82" s="20">
        <f t="shared" si="58"/>
        <v>740.97432790971845</v>
      </c>
      <c r="AM82" s="59">
        <f t="shared" si="59"/>
        <v>1034.3076612430518</v>
      </c>
      <c r="AN82" s="59">
        <f ca="1">AVERAGE(OFFSET($AM$3,0,0,'Données projet'!$E$10+1,1))-AVERAGE(OFFSET($H$3,0,0,'Données projet'!$E$10+1,1))</f>
        <v>427.33925047942938</v>
      </c>
      <c r="AO82" s="59">
        <f t="shared" si="90"/>
        <v>258.68277813905507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87.976208486411082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87.976208486411082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11.009999999999998</v>
      </c>
      <c r="BD82" s="12">
        <f>IF('Données projet'!$A$88&gt;35,BD81+BC82-BL81,IF(A82&lt;'Données projet'!$A$88,$BA$205^A82,IF(A82='Données projet'!$A$88,'Données projet'!$B$88,BD81+BC82-BL81)))</f>
        <v>384.69999999999987</v>
      </c>
      <c r="BE82" s="13">
        <f>BD82*VLOOKUP('Données projet'!$B$11,Paramètres!$A$1:$I$89,3,0)*VLOOKUP('Données projet'!$B$11,Paramètres!$A$1:$I$89,5,0)</f>
        <v>390.08579999999989</v>
      </c>
      <c r="BF82" s="13">
        <f t="shared" si="91"/>
        <v>89.763786833048727</v>
      </c>
      <c r="BG82" s="20">
        <f t="shared" si="61"/>
        <v>835.73803040089308</v>
      </c>
      <c r="BH82" s="59">
        <f t="shared" si="62"/>
        <v>1129.0713637342265</v>
      </c>
      <c r="BI82" s="59">
        <f ca="1">AVERAGE(OFFSET($BH$3,0,0,'Données projet'!$E$11+1,1))-AVERAGE(OFFSET($H$3,0,0,'Données projet'!$E$11+1,1))</f>
        <v>588.81597636287211</v>
      </c>
      <c r="BJ82" s="59">
        <f t="shared" si="92"/>
        <v>308.54448803271003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98.649378190936545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98.649378190936545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3.6</v>
      </c>
      <c r="BY82" s="12">
        <f>IF('Données projet'!$A$114&gt;35,BY81+BX82-CG81,IF(A82&lt;'Données projet'!$A$114,$BV$205^A82,IF(A82='Données projet'!$A$114,'Données projet'!$B$114,BY81+BX82-CG81)))</f>
        <v>326.39999999999998</v>
      </c>
      <c r="BZ82" s="13">
        <f>BY82*VLOOKUP('Données projet'!$B$12,Paramètres!$A$1:$I$89,3,0)*VLOOKUP('Données projet'!$B$12,Paramètres!$A$1:$I$89,5,0)</f>
        <v>239.31647999999998</v>
      </c>
      <c r="CA82" s="13">
        <f t="shared" si="93"/>
        <v>58.292443422481945</v>
      </c>
      <c r="CB82" s="20">
        <f t="shared" si="64"/>
        <v>518.33554162748942</v>
      </c>
      <c r="CC82" s="59">
        <f t="shared" si="65"/>
        <v>811.66887496082268</v>
      </c>
      <c r="CD82" s="59">
        <f ca="1">AVERAGE(OFFSET($CC$3,0,0,'Données projet'!$E$12+1,1))-AVERAGE(OFFSET($H$3,0,0,'Données projet'!$E$12+1,1))</f>
        <v>328.55201074501201</v>
      </c>
      <c r="CE82" s="59">
        <f t="shared" si="94"/>
        <v>321.81422611044985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36.637875526260274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36.637875526260274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4</v>
      </c>
      <c r="CT82" s="12">
        <f>IF('Données projet'!$A$140&gt;35,CT81+CS82-DB81,IF(A82&lt;'Données projet'!$A$140,$CQ$205^A82,IF(A82='Données projet'!$A$140,'Données projet'!$B$140,CT81+CS82-DB81)))</f>
        <v>376.99999999999972</v>
      </c>
      <c r="CU82" s="17">
        <f>CT82*VLOOKUP('Données projet'!$B$13,Paramètres!$A$1:$I$89,3,0)*VLOOKUP('Données projet'!$B$13,Paramètres!$A$1:$I$89,5,0)</f>
        <v>299.94119999999981</v>
      </c>
      <c r="CV82" s="13">
        <f t="shared" si="95"/>
        <v>71.164136596531506</v>
      </c>
      <c r="CW82" s="20">
        <f t="shared" si="67"/>
        <v>646.34179457229197</v>
      </c>
      <c r="CX82" s="59">
        <f t="shared" si="68"/>
        <v>939.67512790562523</v>
      </c>
      <c r="CY82" s="59">
        <f ca="1">AVERAGE(OFFSET($CX$3,0,0,'Données projet'!$E$13+1,1))-AVERAGE(OFFSET($H$3,0,0,'Données projet'!$E$13+1,1))</f>
        <v>405.40026823646758</v>
      </c>
      <c r="CZ82" s="59">
        <f t="shared" si="96"/>
        <v>393.0787141050053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56.68439629415758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56.68439629415758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328.00000000000006</v>
      </c>
      <c r="DP82" s="17">
        <f>DO82*VLOOKUP('Données projet'!$B$14,Paramètres!$A$1:$I$89,3,0)*VLOOKUP('Données projet'!$B$14,Paramètres!$A$1:$I$89,5,0)</f>
        <v>255.84000000000006</v>
      </c>
      <c r="DQ82" s="13">
        <f t="shared" si="97"/>
        <v>61.834803371075836</v>
      </c>
      <c r="DR82" s="20">
        <f t="shared" si="70"/>
        <v>553.28361587129041</v>
      </c>
      <c r="DS82" s="59">
        <f t="shared" si="71"/>
        <v>846.61694920462378</v>
      </c>
      <c r="DT82" s="59">
        <f ca="1">AVERAGE(OFFSET($DS$3,0,0,'Données projet'!$E$14+1,1))-AVERAGE(OFFSET($H$3,0,0,'Données projet'!$E$14+1,1))</f>
        <v>288.82868507674738</v>
      </c>
      <c r="DU82" s="59">
        <f t="shared" si="98"/>
        <v>283.48738729114024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41.328657186338368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41.328657186338368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2.8</v>
      </c>
      <c r="EJ82" s="12">
        <f>IF('Données projet'!$A$192&gt;35,EJ81+EI82-ER81,IF(A82&lt;'Données projet'!$A$192,$EG$205^A82,IF(A82='Données projet'!$A$192,'Données projet'!$B$192,EJ81+EI82-ER81)))</f>
        <v>272.19999999999982</v>
      </c>
      <c r="EK82" s="17">
        <f>EJ82*VLOOKUP('Données projet'!$B$15,Paramètres!$A$1:$I$89,3,0)*VLOOKUP('Données projet'!$B$15,Paramètres!$A$1:$I$89,5,0)</f>
        <v>220.80863999999985</v>
      </c>
      <c r="EL82" s="13">
        <f t="shared" si="99"/>
        <v>54.290602082955985</v>
      </c>
      <c r="EM82" s="20">
        <f t="shared" si="73"/>
        <v>479.13117996114801</v>
      </c>
      <c r="EN82" s="59">
        <f t="shared" si="74"/>
        <v>772.46451329448132</v>
      </c>
      <c r="EO82" s="59">
        <f ca="1">AVERAGE(OFFSET($EN$3,0,0,'Données projet'!$E$15+1,1))-AVERAGE(OFFSET($H$3,0,0,'Données projet'!$E$15+1,1))</f>
        <v>304.26232113495314</v>
      </c>
      <c r="EP82" s="59">
        <f t="shared" si="100"/>
        <v>297.47246687305056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41.244015908451942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41.244015908451942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6">
        <f t="shared" si="56"/>
        <v>256.66666666666669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395.71</v>
      </c>
      <c r="L83" s="12">
        <f>VLOOKUP(A83,'Données projet'!$A$35:$I$55,9,0)</f>
        <v>11.009999999999998</v>
      </c>
      <c r="M83" s="12">
        <f t="array" ref="M83">INDEX(L:L,MIN(IF(ISNUMBER(L83:L279),ROW(L83:L279),"")))</f>
        <v>11.009999999999998</v>
      </c>
      <c r="N83" s="13">
        <f>IF('Données projet'!$A$36&gt;35,N82+M83-V82,IF(A83&lt;'Données projet'!$A$36,$K$205^A83,IF(A83='Données projet'!$A$36,'Données projet'!$B$36,N82+M83-V82)))</f>
        <v>395.70999999999987</v>
      </c>
      <c r="O83" s="13">
        <f>N83*VLOOKUP('Données projet'!$B$9,Paramètres!$A$1:$I$89,3,0)*VLOOKUP('Données projet'!$B$9,Paramètres!$A$1:$I$89,5,0)</f>
        <v>358.03840799999989</v>
      </c>
      <c r="P83" s="13">
        <f t="shared" si="87"/>
        <v>83.215509161867502</v>
      </c>
      <c r="Q83" s="20">
        <f t="shared" si="54"/>
        <v>768.51723905691904</v>
      </c>
      <c r="R83" s="59">
        <f t="shared" si="55"/>
        <v>1061.8505723902524</v>
      </c>
      <c r="S83" s="59">
        <f ca="1">AVERAGE(OFFSET($R$3,0,0,'Données projet'!$E$9+1,1))-AVERAGE(OFFSET($H$3,0,0,'Données projet'!$E$9+1,1))</f>
        <v>530.15029472203241</v>
      </c>
      <c r="T83" s="59">
        <f t="shared" si="88"/>
        <v>279.93992816625956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59.57</v>
      </c>
      <c r="W83" s="16">
        <f>IF(ISNA(VLOOKUP(A83,'Données projet'!$A$35:$I$55,5,0)),0%,VLOOKUP(A83,'Données projet'!$A$35:$I$55,5,0)*VLOOKUP('Données projet'!$B$9,Paramètres!$A$1:$I$89,7,0))</f>
        <v>0.43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111.92045190667203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111.92045190667203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11.91333333333333</v>
      </c>
      <c r="AI83" s="13">
        <f>IF('Données projet'!$A$62&gt;35,AI82+AH83-AQ82,IF(A83&lt;'Données projet'!$A$62,$AF$205^A83,IF(A83='Données projet'!$A$62,'Données projet'!$B$62,AI82+AH83-AQ82)))</f>
        <v>421.3666666666669</v>
      </c>
      <c r="AJ83" s="13">
        <f>AI83*VLOOKUP('Données projet'!$B$10,Paramètres!$A$1:$I$89,3,0)*VLOOKUP('Données projet'!$B$10,Paramètres!$A$1:$I$89,5,0)</f>
        <v>354.95928000000026</v>
      </c>
      <c r="AK83" s="13">
        <f t="shared" si="89"/>
        <v>82.582840788951401</v>
      </c>
      <c r="AL83" s="20">
        <f t="shared" si="58"/>
        <v>762.05252704075747</v>
      </c>
      <c r="AM83" s="59">
        <f t="shared" si="59"/>
        <v>1055.3858603740907</v>
      </c>
      <c r="AN83" s="59">
        <f ca="1">AVERAGE(OFFSET($AM$3,0,0,'Données projet'!$E$10+1,1))-AVERAGE(OFFSET($H$3,0,0,'Données projet'!$E$10+1,1))</f>
        <v>427.33925047942938</v>
      </c>
      <c r="AO83" s="59">
        <f t="shared" si="90"/>
        <v>258.68277813905507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86.251048698181236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86.251048698181236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395.71</v>
      </c>
      <c r="BB83" s="12">
        <f>VLOOKUP(A83,'Données projet'!$A$87:$I$107,9,0)</f>
        <v>11.009999999999998</v>
      </c>
      <c r="BC83" s="12">
        <f t="array" ref="BC83">INDEX(BB:BB,MIN(IF(ISNUMBER(BB83:BB279),ROW(BB83:BB279),"")))</f>
        <v>11.009999999999998</v>
      </c>
      <c r="BD83" s="12">
        <f>IF('Données projet'!$A$88&gt;35,BD82+BC83-BL82,IF(A83&lt;'Données projet'!$A$88,$BA$205^A83,IF(A83='Données projet'!$A$88,'Données projet'!$B$88,BD82+BC83-BL82)))</f>
        <v>395.70999999999987</v>
      </c>
      <c r="BE83" s="13">
        <f>BD83*VLOOKUP('Données projet'!$B$11,Paramètres!$A$1:$I$89,3,0)*VLOOKUP('Données projet'!$B$11,Paramètres!$A$1:$I$89,5,0)</f>
        <v>401.24993999999992</v>
      </c>
      <c r="BF83" s="13">
        <f t="shared" si="91"/>
        <v>92.030025341479998</v>
      </c>
      <c r="BG83" s="20">
        <f t="shared" si="61"/>
        <v>859.12927296974419</v>
      </c>
      <c r="BH83" s="59">
        <f t="shared" si="62"/>
        <v>1152.4626063030776</v>
      </c>
      <c r="BI83" s="59">
        <f ca="1">AVERAGE(OFFSET($BH$3,0,0,'Données projet'!$E$11+1,1))-AVERAGE(OFFSET($H$3,0,0,'Données projet'!$E$11+1,1))</f>
        <v>588.81597636287211</v>
      </c>
      <c r="BJ83" s="59">
        <f t="shared" si="92"/>
        <v>308.54448803271003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59.57</v>
      </c>
      <c r="BM83" s="16">
        <f>IF(ISNA(VLOOKUP(A83,'Données projet'!$A$87:$I$107,5,0)),0%,VLOOKUP(A83,'Données projet'!$A$87:$I$107,5,0)*VLOOKUP('Données projet'!$B$11,Paramètres!$A$1:$I$89,7,0))</f>
        <v>0.43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125.42809265402899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125.42809265402899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330</v>
      </c>
      <c r="BW83" s="12">
        <f>VLOOKUP(A83,'Données projet'!$A$113:$I$133,9,0)</f>
        <v>3.6</v>
      </c>
      <c r="BX83" s="12">
        <f t="array" ref="BX83">INDEX(BW:BW,MIN(IF(ISNUMBER(BW83:BW279),ROW(BW83:BW279),"")))</f>
        <v>3.6</v>
      </c>
      <c r="BY83" s="12">
        <f>IF('Données projet'!$A$114&gt;35,BY82+BX83-CG82,IF(A83&lt;'Données projet'!$A$114,$BV$205^A83,IF(A83='Données projet'!$A$114,'Données projet'!$B$114,BY82+BX83-CG82)))</f>
        <v>330</v>
      </c>
      <c r="BZ83" s="13">
        <f>BY83*VLOOKUP('Données projet'!$B$12,Paramètres!$A$1:$I$89,3,0)*VLOOKUP('Données projet'!$B$12,Paramètres!$A$1:$I$89,5,0)</f>
        <v>241.95599999999999</v>
      </c>
      <c r="CA83" s="13">
        <f t="shared" si="93"/>
        <v>58.860174395053612</v>
      </c>
      <c r="CB83" s="20">
        <f t="shared" si="64"/>
        <v>523.92150373805168</v>
      </c>
      <c r="CC83" s="59">
        <f t="shared" si="65"/>
        <v>817.25483707138505</v>
      </c>
      <c r="CD83" s="59">
        <f ca="1">AVERAGE(OFFSET($CC$3,0,0,'Données projet'!$E$12+1,1))-AVERAGE(OFFSET($H$3,0,0,'Données projet'!$E$12+1,1))</f>
        <v>328.55201074501201</v>
      </c>
      <c r="CE83" s="59">
        <f t="shared" si="94"/>
        <v>321.81422611044985</v>
      </c>
      <c r="CF83" s="15">
        <f>IF(ISNA(VLOOKUP(A83,'Données projet'!$A$113:$I$133,3,0)),0,VLOOKUP(A83,'Données projet'!$A$113:$I$133,3,0))</f>
        <v>14</v>
      </c>
      <c r="CG83" s="15">
        <f>IF(ISNA(VLOOKUP(A83,'Données projet'!$A$113:$I$133,4,0)),0,VLOOKUP(A83,'Données projet'!$A$113:$I$133,4,0))</f>
        <v>11</v>
      </c>
      <c r="CH83" s="16">
        <f>IF(ISNA(VLOOKUP(A83,'Données projet'!$A$113:$I$133,5,0)),0%,VLOOKUP(A83,'Données projet'!$A$113:$I$133,5,0)*VLOOKUP('Données projet'!$B$12,Paramètres!$A$1:$I$89,7,0))</f>
        <v>0.43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39.753240207241745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39.753240207241745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381</v>
      </c>
      <c r="CR83" s="12">
        <f>VLOOKUP(A83,'Données projet'!$A$139:$I$159,9,0)</f>
        <v>4</v>
      </c>
      <c r="CS83" s="12">
        <f t="array" ref="CS83">INDEX(CR:CR,MIN(IF(ISNUMBER(CR83:CR279),ROW(CR83:CR279),"")))</f>
        <v>4</v>
      </c>
      <c r="CT83" s="12">
        <f>IF('Données projet'!$A$140&gt;35,CT82+CS83-DB82,IF(A83&lt;'Données projet'!$A$140,$CQ$205^A83,IF(A83='Données projet'!$A$140,'Données projet'!$B$140,CT82+CS83-DB82)))</f>
        <v>380.99999999999972</v>
      </c>
      <c r="CU83" s="17">
        <f>CT83*VLOOKUP('Données projet'!$B$13,Paramètres!$A$1:$I$89,3,0)*VLOOKUP('Données projet'!$B$13,Paramètres!$A$1:$I$89,5,0)</f>
        <v>303.12359999999978</v>
      </c>
      <c r="CV83" s="13">
        <f t="shared" si="95"/>
        <v>71.830894732837621</v>
      </c>
      <c r="CW83" s="20">
        <f t="shared" si="67"/>
        <v>653.0457449930251</v>
      </c>
      <c r="CX83" s="59">
        <f t="shared" si="68"/>
        <v>946.37907832635847</v>
      </c>
      <c r="CY83" s="59">
        <f ca="1">AVERAGE(OFFSET($CX$3,0,0,'Données projet'!$E$13+1,1))-AVERAGE(OFFSET($H$3,0,0,'Données projet'!$E$13+1,1))</f>
        <v>405.40026823646758</v>
      </c>
      <c r="CZ83" s="59">
        <f t="shared" si="96"/>
        <v>393.0787141050053</v>
      </c>
      <c r="DA83" s="15">
        <f>IF(ISNA(VLOOKUP(A83,'Données projet'!$A$139:$I$159,3,0)),0,VLOOKUP(A83,'Données projet'!$A$139:$I$159,3,0))</f>
        <v>15</v>
      </c>
      <c r="DB83" s="15">
        <f>IF(ISNA(VLOOKUP(A83,'Données projet'!$A$139:$I$159,4,0)),0,VLOOKUP(A83,'Données projet'!$A$139:$I$159,4,0))</f>
        <v>13</v>
      </c>
      <c r="DC83" s="16">
        <f>IF(ISNA(VLOOKUP(A83,'Données projet'!$A$139:$I$159,5,0)),0%,VLOOKUP(A83,'Données projet'!$A$139:$I$159,5,0)*VLOOKUP('Données projet'!$B$13,Paramètres!$A$1:$I$89,7,0))</f>
        <v>0.53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61.632689148856684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61.632689148856684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328.00000000000006</v>
      </c>
      <c r="DP83" s="17">
        <f>DO83*VLOOKUP('Données projet'!$B$14,Paramètres!$A$1:$I$89,3,0)*VLOOKUP('Données projet'!$B$14,Paramètres!$A$1:$I$89,5,0)</f>
        <v>255.84000000000006</v>
      </c>
      <c r="DQ83" s="13">
        <f t="shared" si="97"/>
        <v>61.834803371075836</v>
      </c>
      <c r="DR83" s="20">
        <f t="shared" si="70"/>
        <v>553.28361587129041</v>
      </c>
      <c r="DS83" s="59">
        <f t="shared" si="71"/>
        <v>846.61694920462378</v>
      </c>
      <c r="DT83" s="59">
        <f ca="1">AVERAGE(OFFSET($DS$3,0,0,'Données projet'!$E$14+1,1))-AVERAGE(OFFSET($H$3,0,0,'Données projet'!$E$14+1,1))</f>
        <v>288.82868507674738</v>
      </c>
      <c r="DU83" s="59">
        <f t="shared" si="98"/>
        <v>283.48738729114024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40.518227426906073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40.518227426906073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275</v>
      </c>
      <c r="EH83" s="12">
        <f>VLOOKUP(A83,'Données projet'!$A$191:$I$211,9,0)</f>
        <v>2.8</v>
      </c>
      <c r="EI83" s="12">
        <f t="array" ref="EI83">INDEX(EH:EH,MIN(IF(ISNUMBER(EH83:EH279),ROW(EH83:EH279),"")))</f>
        <v>2.8</v>
      </c>
      <c r="EJ83" s="12">
        <f>IF('Données projet'!$A$192&gt;35,EJ82+EI83-ER82,IF(A83&lt;'Données projet'!$A$192,$EG$205^A83,IF(A83='Données projet'!$A$192,'Données projet'!$B$192,EJ82+EI83-ER82)))</f>
        <v>274.99999999999983</v>
      </c>
      <c r="EK83" s="17">
        <f>EJ83*VLOOKUP('Données projet'!$B$15,Paramètres!$A$1:$I$89,3,0)*VLOOKUP('Données projet'!$B$15,Paramètres!$A$1:$I$89,5,0)</f>
        <v>223.07999999999987</v>
      </c>
      <c r="EL83" s="13">
        <f t="shared" si="99"/>
        <v>54.783765878062617</v>
      </c>
      <c r="EM83" s="20">
        <f t="shared" si="73"/>
        <v>483.94605890429216</v>
      </c>
      <c r="EN83" s="59">
        <f t="shared" si="74"/>
        <v>777.27939223762542</v>
      </c>
      <c r="EO83" s="59">
        <f ca="1">AVERAGE(OFFSET($EN$3,0,0,'Données projet'!$E$15+1,1))-AVERAGE(OFFSET($H$3,0,0,'Données projet'!$E$15+1,1))</f>
        <v>304.26232113495314</v>
      </c>
      <c r="EP83" s="59">
        <f t="shared" si="100"/>
        <v>297.47246687305056</v>
      </c>
      <c r="EQ83" s="15">
        <f>IF(ISNA(VLOOKUP(A83,'Données projet'!$A$191:$I$211,3,0)),0,VLOOKUP(A83,'Données projet'!$A$191:$I$211,3,0))</f>
        <v>14</v>
      </c>
      <c r="ER83" s="15">
        <f>IF(ISNA(VLOOKUP(A83,'Données projet'!$A$191:$I$211,4,0)),0,VLOOKUP(A83,'Données projet'!$A$191:$I$211,4,0))</f>
        <v>8</v>
      </c>
      <c r="ES83" s="16">
        <f>IF(ISNA(VLOOKUP(A83,'Données projet'!$A$191:$I$211,5,0)),0%,VLOOKUP(A83,'Données projet'!$A$191:$I$211,5,0)*VLOOKUP('Données projet'!$B$15,Paramètres!$A$1:$I$89,7,0))</f>
        <v>0.53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44.237498017611948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44.237498017611948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6">
        <f t="shared" si="56"/>
        <v>256.66666666666669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10.41</v>
      </c>
      <c r="N84" s="13">
        <f>IF('Données projet'!$A$36&gt;35,N83+M84-V83,IF(A84&lt;'Données projet'!$A$36,$K$205^A84,IF(A84='Données projet'!$A$36,'Données projet'!$B$36,N83+M84-V83)))</f>
        <v>346.5499999999999</v>
      </c>
      <c r="O84" s="13">
        <f>N84*VLOOKUP('Données projet'!$B$9,Paramètres!$A$1:$I$89,3,0)*VLOOKUP('Données projet'!$B$9,Paramètres!$A$1:$I$89,5,0)</f>
        <v>313.55843999999991</v>
      </c>
      <c r="P84" s="13">
        <f t="shared" si="87"/>
        <v>74.011479710591601</v>
      </c>
      <c r="Q84" s="20">
        <f t="shared" si="54"/>
        <v>675.01761016261355</v>
      </c>
      <c r="R84" s="59">
        <f t="shared" si="55"/>
        <v>968.35094349594692</v>
      </c>
      <c r="S84" s="59">
        <f ca="1">AVERAGE(OFFSET($R$3,0,0,'Données projet'!$E$9+1,1))-AVERAGE(OFFSET($H$3,0,0,'Données projet'!$E$9+1,1))</f>
        <v>530.15029472203241</v>
      </c>
      <c r="T84" s="59">
        <f t="shared" si="88"/>
        <v>279.93992816625956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109.72576010951727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109.72576010951727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>
        <f>VLOOKUP(A84,'Données projet'!$A$61:$I$81,2,0)</f>
        <v>433.28</v>
      </c>
      <c r="AG84" s="12">
        <f>VLOOKUP(A84,'Données projet'!$A$61:$I$81,9,0)</f>
        <v>11.91333333333333</v>
      </c>
      <c r="AH84" s="12">
        <f t="array" ref="AH84">INDEX(AG:AG,MIN(IF(ISNUMBER(AG84:AG280),ROW(AG84:AG280),"")))</f>
        <v>11.91333333333333</v>
      </c>
      <c r="AI84" s="13">
        <f>IF('Données projet'!$A$62&gt;35,AI83+AH84-AQ83,IF(A84&lt;'Données projet'!$A$62,$AF$205^A84,IF(A84='Données projet'!$A$62,'Données projet'!$B$62,AI83+AH84-AQ83)))</f>
        <v>433.28000000000026</v>
      </c>
      <c r="AJ84" s="13">
        <f>AI84*VLOOKUP('Données projet'!$B$10,Paramètres!$A$1:$I$89,3,0)*VLOOKUP('Données projet'!$B$10,Paramètres!$A$1:$I$89,5,0)</f>
        <v>364.99507200000028</v>
      </c>
      <c r="AK84" s="13">
        <f t="shared" si="89"/>
        <v>84.642573401902567</v>
      </c>
      <c r="AL84" s="20">
        <f t="shared" si="58"/>
        <v>783.11889907498062</v>
      </c>
      <c r="AM84" s="59">
        <f t="shared" si="59"/>
        <v>1076.4522324083139</v>
      </c>
      <c r="AN84" s="59">
        <f ca="1">AVERAGE(OFFSET($AM$3,0,0,'Données projet'!$E$10+1,1))-AVERAGE(OFFSET($H$3,0,0,'Données projet'!$E$10+1,1))</f>
        <v>427.33925047942938</v>
      </c>
      <c r="AO84" s="59">
        <f t="shared" si="90"/>
        <v>258.68277813905507</v>
      </c>
      <c r="AP84" s="15">
        <f>IF(ISNA(VLOOKUP(A84,'Données projet'!$A$61:$I$81,3,0)),0,VLOOKUP(A84,'Données projet'!$A$61:$I$81,3,0))</f>
        <v>8</v>
      </c>
      <c r="AQ84" s="15">
        <f>IF(ISNA(VLOOKUP(A84,'Données projet'!$A$61:$I$81,4,0)),0,VLOOKUP(A84,'Données projet'!$A$61:$I$81,4,0))</f>
        <v>77.44</v>
      </c>
      <c r="AR84" s="16">
        <f>IF(ISNA(VLOOKUP(A84,'Données projet'!$A$61:$I$81,5,0)),0%,VLOOKUP(A84,'Données projet'!$A$61:$I$81,5,0)*VLOOKUP('Données projet'!$B$10,Paramètres!$A$1:$I$89,7,0))</f>
        <v>0.43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115.5695398915848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115.5695398915848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10.41</v>
      </c>
      <c r="BD84" s="12">
        <f>IF('Données projet'!$A$88&gt;35,BD83+BC84-BL83,IF(A84&lt;'Données projet'!$A$88,$BA$205^A84,IF(A84='Données projet'!$A$88,'Données projet'!$B$88,BD83+BC84-BL83)))</f>
        <v>346.5499999999999</v>
      </c>
      <c r="BE84" s="13">
        <f>BD84*VLOOKUP('Données projet'!$B$11,Paramètres!$A$1:$I$89,3,0)*VLOOKUP('Données projet'!$B$11,Paramètres!$A$1:$I$89,5,0)</f>
        <v>351.40169999999989</v>
      </c>
      <c r="BF84" s="13">
        <f t="shared" si="91"/>
        <v>81.851068652084436</v>
      </c>
      <c r="BG84" s="20">
        <f t="shared" si="61"/>
        <v>754.58190540238013</v>
      </c>
      <c r="BH84" s="59">
        <f t="shared" si="62"/>
        <v>1047.9152387357135</v>
      </c>
      <c r="BI84" s="59">
        <f ca="1">AVERAGE(OFFSET($BH$3,0,0,'Données projet'!$E$11+1,1))-AVERAGE(OFFSET($H$3,0,0,'Données projet'!$E$11+1,1))</f>
        <v>588.81597636287211</v>
      </c>
      <c r="BJ84" s="59">
        <f t="shared" si="92"/>
        <v>308.54448803271003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122.9685242606659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122.9685242606659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319</v>
      </c>
      <c r="BZ84" s="13">
        <f>BY84*VLOOKUP('Données projet'!$B$12,Paramètres!$A$1:$I$89,3,0)*VLOOKUP('Données projet'!$B$12,Paramètres!$A$1:$I$89,5,0)</f>
        <v>233.89079999999998</v>
      </c>
      <c r="CA84" s="13">
        <f t="shared" si="93"/>
        <v>57.123140349023068</v>
      </c>
      <c r="CB84" s="20">
        <f t="shared" si="64"/>
        <v>506.84927944121517</v>
      </c>
      <c r="CC84" s="59">
        <f t="shared" si="65"/>
        <v>800.18261277454849</v>
      </c>
      <c r="CD84" s="59">
        <f ca="1">AVERAGE(OFFSET($CC$3,0,0,'Données projet'!$E$12+1,1))-AVERAGE(OFFSET($H$3,0,0,'Données projet'!$E$12+1,1))</f>
        <v>328.55201074501201</v>
      </c>
      <c r="CE84" s="59">
        <f t="shared" si="94"/>
        <v>321.81422611044985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38.973703413860058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38.973703413860058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367.99999999999972</v>
      </c>
      <c r="CU84" s="17">
        <f>CT84*VLOOKUP('Données projet'!$B$13,Paramètres!$A$1:$I$89,3,0)*VLOOKUP('Données projet'!$B$13,Paramètres!$A$1:$I$89,5,0)</f>
        <v>292.78079999999977</v>
      </c>
      <c r="CV84" s="13">
        <f t="shared" si="95"/>
        <v>69.660903052386217</v>
      </c>
      <c r="CW84" s="20">
        <f t="shared" si="67"/>
        <v>631.25263281623893</v>
      </c>
      <c r="CX84" s="59">
        <f t="shared" si="68"/>
        <v>924.58596614957219</v>
      </c>
      <c r="CY84" s="59">
        <f ca="1">AVERAGE(OFFSET($CX$3,0,0,'Données projet'!$E$13+1,1))-AVERAGE(OFFSET($H$3,0,0,'Données projet'!$E$13+1,1))</f>
        <v>405.40026823646758</v>
      </c>
      <c r="CZ84" s="59">
        <f t="shared" si="96"/>
        <v>393.0787141050053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60.42410970687606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60.42410970687606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328.00000000000006</v>
      </c>
      <c r="DP84" s="17">
        <f>DO84*VLOOKUP('Données projet'!$B$14,Paramètres!$A$1:$I$89,3,0)*VLOOKUP('Données projet'!$B$14,Paramètres!$A$1:$I$89,5,0)</f>
        <v>255.84000000000006</v>
      </c>
      <c r="DQ84" s="13">
        <f t="shared" si="97"/>
        <v>61.834803371075836</v>
      </c>
      <c r="DR84" s="20">
        <f t="shared" si="70"/>
        <v>553.28361587129041</v>
      </c>
      <c r="DS84" s="59">
        <f t="shared" si="71"/>
        <v>846.61694920462378</v>
      </c>
      <c r="DT84" s="59">
        <f ca="1">AVERAGE(OFFSET($DS$3,0,0,'Données projet'!$E$14+1,1))-AVERAGE(OFFSET($H$3,0,0,'Données projet'!$E$14+1,1))</f>
        <v>288.82868507674738</v>
      </c>
      <c r="DU84" s="59">
        <f t="shared" si="98"/>
        <v>283.48738729114024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39.723689700742902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39.723689700742902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266.99999999999983</v>
      </c>
      <c r="EK84" s="17">
        <f>EJ84*VLOOKUP('Données projet'!$B$15,Paramètres!$A$1:$I$89,3,0)*VLOOKUP('Données projet'!$B$15,Paramètres!$A$1:$I$89,5,0)</f>
        <v>216.59039999999987</v>
      </c>
      <c r="EL84" s="13">
        <f t="shared" si="99"/>
        <v>53.373153688190904</v>
      </c>
      <c r="EM84" s="20">
        <f t="shared" si="73"/>
        <v>470.18652267359886</v>
      </c>
      <c r="EN84" s="59">
        <f t="shared" si="74"/>
        <v>763.51985600693217</v>
      </c>
      <c r="EO84" s="59">
        <f ca="1">AVERAGE(OFFSET($EN$3,0,0,'Données projet'!$E$15+1,1))-AVERAGE(OFFSET($H$3,0,0,'Données projet'!$E$15+1,1))</f>
        <v>304.26232113495314</v>
      </c>
      <c r="EP84" s="59">
        <f t="shared" si="100"/>
        <v>297.47246687305056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43.370027663696099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43.370027663696099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6">
        <f t="shared" si="56"/>
        <v>256.66666666666669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10.41</v>
      </c>
      <c r="N85" s="13">
        <f>IF('Données projet'!$A$36&gt;35,N84+M85-V84,IF(A85&lt;'Données projet'!$A$36,$K$205^A85,IF(A85='Données projet'!$A$36,'Données projet'!$B$36,N84+M85-V84)))</f>
        <v>356.95999999999992</v>
      </c>
      <c r="O85" s="13">
        <f>N85*VLOOKUP('Données projet'!$B$9,Paramètres!$A$1:$I$89,3,0)*VLOOKUP('Données projet'!$B$9,Paramètres!$A$1:$I$89,5,0)</f>
        <v>322.97740799999991</v>
      </c>
      <c r="P85" s="13">
        <f t="shared" si="87"/>
        <v>75.9725269838044</v>
      </c>
      <c r="Q85" s="20">
        <f t="shared" si="54"/>
        <v>694.83780343012586</v>
      </c>
      <c r="R85" s="59">
        <f t="shared" si="55"/>
        <v>988.17113676345912</v>
      </c>
      <c r="S85" s="59">
        <f ca="1">AVERAGE(OFFSET($R$3,0,0,'Données projet'!$E$9+1,1))-AVERAGE(OFFSET($H$3,0,0,'Données projet'!$E$9+1,1))</f>
        <v>530.15029472203241</v>
      </c>
      <c r="T85" s="59">
        <f t="shared" si="88"/>
        <v>279.93992816625956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107.57410487987489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107.57410487987489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10.798888888888889</v>
      </c>
      <c r="AI85" s="13">
        <f>IF('Données projet'!$A$62&gt;35,AI84+AH85-AQ84,IF(A85&lt;'Données projet'!$A$62,$AF$205^A85,IF(A85='Données projet'!$A$62,'Données projet'!$B$62,AI84+AH85-AQ84)))</f>
        <v>366.63888888888914</v>
      </c>
      <c r="AJ85" s="13">
        <f>AI85*VLOOKUP('Données projet'!$B$10,Paramètres!$A$1:$I$89,3,0)*VLOOKUP('Données projet'!$B$10,Paramètres!$A$1:$I$89,5,0)</f>
        <v>308.85660000000024</v>
      </c>
      <c r="AK85" s="13">
        <f t="shared" si="89"/>
        <v>73.029991413617765</v>
      </c>
      <c r="AL85" s="20">
        <f t="shared" si="58"/>
        <v>665.11914671205125</v>
      </c>
      <c r="AM85" s="59">
        <f t="shared" si="59"/>
        <v>958.45248004538462</v>
      </c>
      <c r="AN85" s="59">
        <f ca="1">AVERAGE(OFFSET($AM$3,0,0,'Données projet'!$E$10+1,1))-AVERAGE(OFFSET($H$3,0,0,'Données projet'!$E$10+1,1))</f>
        <v>427.33925047942938</v>
      </c>
      <c r="AO85" s="59">
        <f t="shared" si="90"/>
        <v>258.68277813905507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113.30329170476979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113.30329170476979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10.41</v>
      </c>
      <c r="BD85" s="12">
        <f>IF('Données projet'!$A$88&gt;35,BD84+BC85-BL84,IF(A85&lt;'Données projet'!$A$88,$BA$205^A85,IF(A85='Données projet'!$A$88,'Données projet'!$B$88,BD84+BC85-BL84)))</f>
        <v>356.95999999999992</v>
      </c>
      <c r="BE85" s="13">
        <f>BD85*VLOOKUP('Données projet'!$B$11,Paramètres!$A$1:$I$89,3,0)*VLOOKUP('Données projet'!$B$11,Paramètres!$A$1:$I$89,5,0)</f>
        <v>361.95743999999991</v>
      </c>
      <c r="BF85" s="13">
        <f t="shared" si="91"/>
        <v>84.01983781623828</v>
      </c>
      <c r="BG85" s="20">
        <f t="shared" si="61"/>
        <v>776.74375886328153</v>
      </c>
      <c r="BH85" s="59">
        <f t="shared" si="62"/>
        <v>1070.0770921966148</v>
      </c>
      <c r="BI85" s="59">
        <f ca="1">AVERAGE(OFFSET($BH$3,0,0,'Données projet'!$E$11+1,1))-AVERAGE(OFFSET($H$3,0,0,'Données projet'!$E$11+1,1))</f>
        <v>588.81597636287211</v>
      </c>
      <c r="BJ85" s="59">
        <f t="shared" si="92"/>
        <v>308.54448803271003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120.55718650330807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120.55718650330807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319</v>
      </c>
      <c r="BZ85" s="13">
        <f>BY85*VLOOKUP('Données projet'!$B$12,Paramètres!$A$1:$I$89,3,0)*VLOOKUP('Données projet'!$B$12,Paramètres!$A$1:$I$89,5,0)</f>
        <v>233.89079999999998</v>
      </c>
      <c r="CA85" s="13">
        <f t="shared" si="93"/>
        <v>57.123140349023068</v>
      </c>
      <c r="CB85" s="20">
        <f t="shared" si="64"/>
        <v>506.84927944121517</v>
      </c>
      <c r="CC85" s="59">
        <f t="shared" si="65"/>
        <v>800.18261277454849</v>
      </c>
      <c r="CD85" s="59">
        <f ca="1">AVERAGE(OFFSET($CC$3,0,0,'Données projet'!$E$12+1,1))-AVERAGE(OFFSET($H$3,0,0,'Données projet'!$E$12+1,1))</f>
        <v>328.55201074501201</v>
      </c>
      <c r="CE85" s="59">
        <f t="shared" si="94"/>
        <v>321.81422611044985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38.209452861526096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38.209452861526096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367.99999999999972</v>
      </c>
      <c r="CU85" s="17">
        <f>CT85*VLOOKUP('Données projet'!$B$13,Paramètres!$A$1:$I$89,3,0)*VLOOKUP('Données projet'!$B$13,Paramètres!$A$1:$I$89,5,0)</f>
        <v>292.78079999999977</v>
      </c>
      <c r="CV85" s="13">
        <f t="shared" si="95"/>
        <v>69.660903052386217</v>
      </c>
      <c r="CW85" s="20">
        <f t="shared" si="67"/>
        <v>631.25263281623893</v>
      </c>
      <c r="CX85" s="59">
        <f t="shared" si="68"/>
        <v>924.58596614957219</v>
      </c>
      <c r="CY85" s="59">
        <f ca="1">AVERAGE(OFFSET($CX$3,0,0,'Données projet'!$E$13+1,1))-AVERAGE(OFFSET($H$3,0,0,'Données projet'!$E$13+1,1))</f>
        <v>405.40026823646758</v>
      </c>
      <c r="CZ85" s="59">
        <f t="shared" si="96"/>
        <v>393.0787141050053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59.239229770592004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59.239229770592004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328.00000000000006</v>
      </c>
      <c r="DP85" s="17">
        <f>DO85*VLOOKUP('Données projet'!$B$14,Paramètres!$A$1:$I$89,3,0)*VLOOKUP('Données projet'!$B$14,Paramètres!$A$1:$I$89,5,0)</f>
        <v>255.84000000000006</v>
      </c>
      <c r="DQ85" s="13">
        <f t="shared" si="97"/>
        <v>61.834803371075836</v>
      </c>
      <c r="DR85" s="20">
        <f t="shared" si="70"/>
        <v>553.28361587129041</v>
      </c>
      <c r="DS85" s="59">
        <f t="shared" si="71"/>
        <v>846.61694920462378</v>
      </c>
      <c r="DT85" s="59">
        <f ca="1">AVERAGE(OFFSET($DS$3,0,0,'Données projet'!$E$14+1,1))-AVERAGE(OFFSET($H$3,0,0,'Données projet'!$E$14+1,1))</f>
        <v>288.82868507674738</v>
      </c>
      <c r="DU85" s="59">
        <f t="shared" si="98"/>
        <v>283.48738729114024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38.944732374769629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38.944732374769629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266.99999999999983</v>
      </c>
      <c r="EK85" s="17">
        <f>EJ85*VLOOKUP('Données projet'!$B$15,Paramètres!$A$1:$I$89,3,0)*VLOOKUP('Données projet'!$B$15,Paramètres!$A$1:$I$89,5,0)</f>
        <v>216.59039999999987</v>
      </c>
      <c r="EL85" s="13">
        <f t="shared" si="99"/>
        <v>53.373153688190904</v>
      </c>
      <c r="EM85" s="20">
        <f t="shared" si="73"/>
        <v>470.18652267359886</v>
      </c>
      <c r="EN85" s="59">
        <f t="shared" si="74"/>
        <v>763.51985600693217</v>
      </c>
      <c r="EO85" s="59">
        <f ca="1">AVERAGE(OFFSET($EN$3,0,0,'Données projet'!$E$15+1,1))-AVERAGE(OFFSET($H$3,0,0,'Données projet'!$E$15+1,1))</f>
        <v>304.26232113495314</v>
      </c>
      <c r="EP85" s="59">
        <f t="shared" si="100"/>
        <v>297.47246687305056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42.519567874315868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42.519567874315868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6">
        <f t="shared" si="56"/>
        <v>256.66666666666669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10.41</v>
      </c>
      <c r="N86" s="13">
        <f>IF('Données projet'!$A$36&gt;35,N85+M86-V85,IF(A86&lt;'Données projet'!$A$36,$K$205^A86,IF(A86='Données projet'!$A$36,'Données projet'!$B$36,N85+M86-V85)))</f>
        <v>367.36999999999995</v>
      </c>
      <c r="O86" s="13">
        <f>N86*VLOOKUP('Données projet'!$B$9,Paramètres!$A$1:$I$89,3,0)*VLOOKUP('Données projet'!$B$9,Paramètres!$A$1:$I$89,5,0)</f>
        <v>332.39637599999992</v>
      </c>
      <c r="P86" s="13">
        <f t="shared" si="87"/>
        <v>77.926927644548115</v>
      </c>
      <c r="Q86" s="20">
        <f t="shared" si="54"/>
        <v>714.64642051425437</v>
      </c>
      <c r="R86" s="59">
        <f t="shared" si="55"/>
        <v>1007.9797538475877</v>
      </c>
      <c r="S86" s="59">
        <f ca="1">AVERAGE(OFFSET($R$3,0,0,'Données projet'!$E$9+1,1))-AVERAGE(OFFSET($H$3,0,0,'Données projet'!$E$9+1,1))</f>
        <v>530.15029472203241</v>
      </c>
      <c r="T86" s="59">
        <f t="shared" si="88"/>
        <v>279.93992816625956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105.46464229690571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105.46464229690571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10.798888888888889</v>
      </c>
      <c r="AI86" s="13">
        <f>IF('Données projet'!$A$62&gt;35,AI85+AH86-AQ85,IF(A86&lt;'Données projet'!$A$62,$AF$205^A86,IF(A86='Données projet'!$A$62,'Données projet'!$B$62,AI85+AH86-AQ85)))</f>
        <v>377.43777777777802</v>
      </c>
      <c r="AJ86" s="13">
        <f>AI86*VLOOKUP('Données projet'!$B$10,Paramètres!$A$1:$I$89,3,0)*VLOOKUP('Données projet'!$B$10,Paramètres!$A$1:$I$89,5,0)</f>
        <v>317.95358400000026</v>
      </c>
      <c r="AK86" s="13">
        <f t="shared" si="89"/>
        <v>74.927398159240596</v>
      </c>
      <c r="AL86" s="20">
        <f t="shared" si="58"/>
        <v>684.26771059401108</v>
      </c>
      <c r="AM86" s="59">
        <f t="shared" si="59"/>
        <v>977.60104392734434</v>
      </c>
      <c r="AN86" s="59">
        <f ca="1">AVERAGE(OFFSET($AM$3,0,0,'Données projet'!$E$10+1,1))-AVERAGE(OFFSET($H$3,0,0,'Données projet'!$E$10+1,1))</f>
        <v>427.33925047942938</v>
      </c>
      <c r="AO86" s="59">
        <f t="shared" si="90"/>
        <v>258.68277813905507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111.08148326262332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111.08148326262332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10.41</v>
      </c>
      <c r="BD86" s="12">
        <f>IF('Données projet'!$A$88&gt;35,BD85+BC86-BL85,IF(A86&lt;'Données projet'!$A$88,$BA$205^A86,IF(A86='Données projet'!$A$88,'Données projet'!$B$88,BD85+BC86-BL85)))</f>
        <v>367.36999999999995</v>
      </c>
      <c r="BE86" s="13">
        <f>BD86*VLOOKUP('Données projet'!$B$11,Paramètres!$A$1:$I$89,3,0)*VLOOKUP('Données projet'!$B$11,Paramètres!$A$1:$I$89,5,0)</f>
        <v>372.51317999999998</v>
      </c>
      <c r="BF86" s="13">
        <f t="shared" si="91"/>
        <v>86.181256332416311</v>
      </c>
      <c r="BG86" s="20">
        <f t="shared" si="61"/>
        <v>798.89280994562489</v>
      </c>
      <c r="BH86" s="59">
        <f t="shared" si="62"/>
        <v>1092.2261432789583</v>
      </c>
      <c r="BI86" s="59">
        <f ca="1">AVERAGE(OFFSET($BH$3,0,0,'Données projet'!$E$11+1,1))-AVERAGE(OFFSET($H$3,0,0,'Données projet'!$E$11+1,1))</f>
        <v>588.81597636287211</v>
      </c>
      <c r="BJ86" s="59">
        <f t="shared" si="92"/>
        <v>308.54448803271003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118.19313360860123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118.19313360860123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319</v>
      </c>
      <c r="BZ86" s="13">
        <f>BY86*VLOOKUP('Données projet'!$B$12,Paramètres!$A$1:$I$89,3,0)*VLOOKUP('Données projet'!$B$12,Paramètres!$A$1:$I$89,5,0)</f>
        <v>233.89079999999998</v>
      </c>
      <c r="CA86" s="13">
        <f t="shared" si="93"/>
        <v>57.123140349023068</v>
      </c>
      <c r="CB86" s="20">
        <f t="shared" si="64"/>
        <v>506.84927944121517</v>
      </c>
      <c r="CC86" s="59">
        <f t="shared" si="65"/>
        <v>800.18261277454849</v>
      </c>
      <c r="CD86" s="59">
        <f ca="1">AVERAGE(OFFSET($CC$3,0,0,'Données projet'!$E$12+1,1))-AVERAGE(OFFSET($H$3,0,0,'Données projet'!$E$12+1,1))</f>
        <v>328.55201074501201</v>
      </c>
      <c r="CE86" s="59">
        <f t="shared" si="94"/>
        <v>321.81422611044985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37.460188796376592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37.460188796376592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367.99999999999972</v>
      </c>
      <c r="CU86" s="17">
        <f>CT86*VLOOKUP('Données projet'!$B$13,Paramètres!$A$1:$I$89,3,0)*VLOOKUP('Données projet'!$B$13,Paramètres!$A$1:$I$89,5,0)</f>
        <v>292.78079999999977</v>
      </c>
      <c r="CV86" s="13">
        <f t="shared" si="95"/>
        <v>69.660903052386217</v>
      </c>
      <c r="CW86" s="20">
        <f t="shared" si="67"/>
        <v>631.25263281623893</v>
      </c>
      <c r="CX86" s="59">
        <f t="shared" si="68"/>
        <v>924.58596614957219</v>
      </c>
      <c r="CY86" s="59">
        <f ca="1">AVERAGE(OFFSET($CX$3,0,0,'Données projet'!$E$13+1,1))-AVERAGE(OFFSET($H$3,0,0,'Données projet'!$E$13+1,1))</f>
        <v>405.40026823646758</v>
      </c>
      <c r="CZ86" s="59">
        <f t="shared" si="96"/>
        <v>393.0787141050053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58.077584607153078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58.077584607153078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328.00000000000006</v>
      </c>
      <c r="DP86" s="17">
        <f>DO86*VLOOKUP('Données projet'!$B$14,Paramètres!$A$1:$I$89,3,0)*VLOOKUP('Données projet'!$B$14,Paramètres!$A$1:$I$89,5,0)</f>
        <v>255.84000000000006</v>
      </c>
      <c r="DQ86" s="13">
        <f t="shared" si="97"/>
        <v>61.834803371075836</v>
      </c>
      <c r="DR86" s="20">
        <f t="shared" si="70"/>
        <v>553.28361587129041</v>
      </c>
      <c r="DS86" s="59">
        <f t="shared" si="71"/>
        <v>846.61694920462378</v>
      </c>
      <c r="DT86" s="59">
        <f ca="1">AVERAGE(OFFSET($DS$3,0,0,'Données projet'!$E$14+1,1))-AVERAGE(OFFSET($H$3,0,0,'Données projet'!$E$14+1,1))</f>
        <v>288.82868507674738</v>
      </c>
      <c r="DU86" s="59">
        <f t="shared" si="98"/>
        <v>283.48738729114024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38.181049926841638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38.181049926841638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266.99999999999983</v>
      </c>
      <c r="EK86" s="17">
        <f>EJ86*VLOOKUP('Données projet'!$B$15,Paramètres!$A$1:$I$89,3,0)*VLOOKUP('Données projet'!$B$15,Paramètres!$A$1:$I$89,5,0)</f>
        <v>216.59039999999987</v>
      </c>
      <c r="EL86" s="13">
        <f t="shared" si="99"/>
        <v>53.373153688190904</v>
      </c>
      <c r="EM86" s="20">
        <f t="shared" si="73"/>
        <v>470.18652267359886</v>
      </c>
      <c r="EN86" s="59">
        <f t="shared" si="74"/>
        <v>763.51985600693217</v>
      </c>
      <c r="EO86" s="59">
        <f ca="1">AVERAGE(OFFSET($EN$3,0,0,'Données projet'!$E$15+1,1))-AVERAGE(OFFSET($H$3,0,0,'Données projet'!$E$15+1,1))</f>
        <v>304.26232113495314</v>
      </c>
      <c r="EP86" s="59">
        <f t="shared" si="100"/>
        <v>297.47246687305056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41.685785082676134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41.685785082676134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6">
        <f t="shared" si="56"/>
        <v>256.66666666666669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10.41</v>
      </c>
      <c r="N87" s="13">
        <f>IF('Données projet'!$A$36&gt;35,N86+M87-V86,IF(A87&lt;'Données projet'!$A$36,$K$205^A87,IF(A87='Données projet'!$A$36,'Données projet'!$B$36,N86+M87-V86)))</f>
        <v>377.78</v>
      </c>
      <c r="O87" s="13">
        <f>N87*VLOOKUP('Données projet'!$B$9,Paramètres!$A$1:$I$89,3,0)*VLOOKUP('Données projet'!$B$9,Paramètres!$A$1:$I$89,5,0)</f>
        <v>341.81534399999998</v>
      </c>
      <c r="P87" s="13">
        <f t="shared" si="87"/>
        <v>79.874891668491202</v>
      </c>
      <c r="Q87" s="20">
        <f t="shared" si="54"/>
        <v>734.44382712262211</v>
      </c>
      <c r="R87" s="59">
        <f t="shared" si="55"/>
        <v>1027.7771604559555</v>
      </c>
      <c r="S87" s="59">
        <f ca="1">AVERAGE(OFFSET($R$3,0,0,'Données projet'!$E$9+1,1))-AVERAGE(OFFSET($H$3,0,0,'Données projet'!$E$9+1,1))</f>
        <v>530.15029472203241</v>
      </c>
      <c r="T87" s="59">
        <f t="shared" si="88"/>
        <v>279.93992816625956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103.39654498854341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103.39654498854341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10.798888888888889</v>
      </c>
      <c r="AI87" s="13">
        <f>IF('Données projet'!$A$62&gt;35,AI86+AH87-AQ86,IF(A87&lt;'Données projet'!$A$62,$AF$205^A87,IF(A87='Données projet'!$A$62,'Données projet'!$B$62,AI86+AH87-AQ86)))</f>
        <v>388.23666666666691</v>
      </c>
      <c r="AJ87" s="13">
        <f>AI87*VLOOKUP('Données projet'!$B$10,Paramètres!$A$1:$I$89,3,0)*VLOOKUP('Données projet'!$B$10,Paramètres!$A$1:$I$89,5,0)</f>
        <v>327.05056800000023</v>
      </c>
      <c r="AK87" s="13">
        <f t="shared" si="89"/>
        <v>76.818495523639186</v>
      </c>
      <c r="AL87" s="20">
        <f t="shared" si="58"/>
        <v>703.40528563700525</v>
      </c>
      <c r="AM87" s="59">
        <f t="shared" si="59"/>
        <v>996.73861897033862</v>
      </c>
      <c r="AN87" s="59">
        <f ca="1">AVERAGE(OFFSET($AM$3,0,0,'Données projet'!$E$10+1,1))-AVERAGE(OFFSET($H$3,0,0,'Données projet'!$E$10+1,1))</f>
        <v>427.33925047942938</v>
      </c>
      <c r="AO87" s="59">
        <f t="shared" si="90"/>
        <v>258.68277813905507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108.90324312885801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108.90324312885801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10.41</v>
      </c>
      <c r="BD87" s="12">
        <f>IF('Données projet'!$A$88&gt;35,BD86+BC87-BL86,IF(A87&lt;'Données projet'!$A$88,$BA$205^A87,IF(A87='Données projet'!$A$88,'Données projet'!$B$88,BD86+BC87-BL86)))</f>
        <v>377.78</v>
      </c>
      <c r="BE87" s="13">
        <f>BD87*VLOOKUP('Données projet'!$B$11,Paramètres!$A$1:$I$89,3,0)*VLOOKUP('Données projet'!$B$11,Paramètres!$A$1:$I$89,5,0)</f>
        <v>383.06891999999999</v>
      </c>
      <c r="BF87" s="13">
        <f t="shared" si="91"/>
        <v>88.335556417741373</v>
      </c>
      <c r="BG87" s="20">
        <f t="shared" si="61"/>
        <v>821.02946309423294</v>
      </c>
      <c r="BH87" s="59">
        <f t="shared" si="62"/>
        <v>1114.3627964275663</v>
      </c>
      <c r="BI87" s="59">
        <f ca="1">AVERAGE(OFFSET($BH$3,0,0,'Données projet'!$E$11+1,1))-AVERAGE(OFFSET($H$3,0,0,'Données projet'!$E$11+1,1))</f>
        <v>588.81597636287211</v>
      </c>
      <c r="BJ87" s="59">
        <f t="shared" si="92"/>
        <v>308.54448803271003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115.8754383492297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115.8754383492297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319</v>
      </c>
      <c r="BZ87" s="13">
        <f>BY87*VLOOKUP('Données projet'!$B$12,Paramètres!$A$1:$I$89,3,0)*VLOOKUP('Données projet'!$B$12,Paramètres!$A$1:$I$89,5,0)</f>
        <v>233.89079999999998</v>
      </c>
      <c r="CA87" s="13">
        <f t="shared" si="93"/>
        <v>57.123140349023068</v>
      </c>
      <c r="CB87" s="20">
        <f t="shared" si="64"/>
        <v>506.84927944121517</v>
      </c>
      <c r="CC87" s="59">
        <f t="shared" si="65"/>
        <v>800.18261277454849</v>
      </c>
      <c r="CD87" s="59">
        <f ca="1">AVERAGE(OFFSET($CC$3,0,0,'Données projet'!$E$12+1,1))-AVERAGE(OFFSET($H$3,0,0,'Données projet'!$E$12+1,1))</f>
        <v>328.55201074501201</v>
      </c>
      <c r="CE87" s="59">
        <f t="shared" si="94"/>
        <v>321.81422611044985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36.725617342538712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36.725617342538712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367.99999999999972</v>
      </c>
      <c r="CU87" s="17">
        <f>CT87*VLOOKUP('Données projet'!$B$13,Paramètres!$A$1:$I$89,3,0)*VLOOKUP('Données projet'!$B$13,Paramètres!$A$1:$I$89,5,0)</f>
        <v>292.78079999999977</v>
      </c>
      <c r="CV87" s="13">
        <f t="shared" si="95"/>
        <v>69.660903052386217</v>
      </c>
      <c r="CW87" s="20">
        <f t="shared" si="67"/>
        <v>631.25263281623893</v>
      </c>
      <c r="CX87" s="59">
        <f t="shared" si="68"/>
        <v>924.58596614957219</v>
      </c>
      <c r="CY87" s="59">
        <f ca="1">AVERAGE(OFFSET($CX$3,0,0,'Données projet'!$E$13+1,1))-AVERAGE(OFFSET($H$3,0,0,'Données projet'!$E$13+1,1))</f>
        <v>405.40026823646758</v>
      </c>
      <c r="CZ87" s="59">
        <f t="shared" si="96"/>
        <v>393.0787141050053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56.938718596835606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56.938718596835606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328.00000000000006</v>
      </c>
      <c r="DP87" s="17">
        <f>DO87*VLOOKUP('Données projet'!$B$14,Paramètres!$A$1:$I$89,3,0)*VLOOKUP('Données projet'!$B$14,Paramètres!$A$1:$I$89,5,0)</f>
        <v>255.84000000000006</v>
      </c>
      <c r="DQ87" s="13">
        <f t="shared" si="97"/>
        <v>61.834803371075836</v>
      </c>
      <c r="DR87" s="20">
        <f t="shared" si="70"/>
        <v>553.28361587129041</v>
      </c>
      <c r="DS87" s="59">
        <f t="shared" si="71"/>
        <v>846.61694920462378</v>
      </c>
      <c r="DT87" s="59">
        <f ca="1">AVERAGE(OFFSET($DS$3,0,0,'Données projet'!$E$14+1,1))-AVERAGE(OFFSET($H$3,0,0,'Données projet'!$E$14+1,1))</f>
        <v>288.82868507674738</v>
      </c>
      <c r="DU87" s="59">
        <f t="shared" si="98"/>
        <v>283.48738729114024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37.432342825917218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37.432342825917218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266.99999999999983</v>
      </c>
      <c r="EK87" s="17">
        <f>EJ87*VLOOKUP('Données projet'!$B$15,Paramètres!$A$1:$I$89,3,0)*VLOOKUP('Données projet'!$B$15,Paramètres!$A$1:$I$89,5,0)</f>
        <v>216.59039999999987</v>
      </c>
      <c r="EL87" s="13">
        <f t="shared" si="99"/>
        <v>53.373153688190904</v>
      </c>
      <c r="EM87" s="20">
        <f t="shared" si="73"/>
        <v>470.18652267359886</v>
      </c>
      <c r="EN87" s="59">
        <f t="shared" si="74"/>
        <v>763.51985600693217</v>
      </c>
      <c r="EO87" s="59">
        <f ca="1">AVERAGE(OFFSET($EN$3,0,0,'Données projet'!$E$15+1,1))-AVERAGE(OFFSET($H$3,0,0,'Données projet'!$E$15+1,1))</f>
        <v>304.26232113495314</v>
      </c>
      <c r="EP87" s="59">
        <f t="shared" si="100"/>
        <v>297.47246687305056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40.868352263023162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40.868352263023162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6">
        <f t="shared" si="56"/>
        <v>256.66666666666669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10.41</v>
      </c>
      <c r="N88" s="13">
        <f>IF('Données projet'!$A$36&gt;35,N87+M88-V87,IF(A88&lt;'Données projet'!$A$36,$K$205^A88,IF(A88='Données projet'!$A$36,'Données projet'!$B$36,N87+M88-V87)))</f>
        <v>388.19</v>
      </c>
      <c r="O88" s="13">
        <f>N88*VLOOKUP('Données projet'!$B$9,Paramètres!$A$1:$I$89,3,0)*VLOOKUP('Données projet'!$B$9,Paramètres!$A$1:$I$89,5,0)</f>
        <v>351.23431199999999</v>
      </c>
      <c r="P88" s="13">
        <f t="shared" si="87"/>
        <v>81.816616800686063</v>
      </c>
      <c r="Q88" s="20">
        <f t="shared" si="54"/>
        <v>754.23036766119492</v>
      </c>
      <c r="R88" s="59">
        <f t="shared" si="55"/>
        <v>1047.5637009945283</v>
      </c>
      <c r="S88" s="59">
        <f ca="1">AVERAGE(OFFSET($R$3,0,0,'Données projet'!$E$9+1,1))-AVERAGE(OFFSET($H$3,0,0,'Données projet'!$E$9+1,1))</f>
        <v>530.15029472203241</v>
      </c>
      <c r="T88" s="59">
        <f t="shared" si="88"/>
        <v>279.93992816625956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101.36900180698331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101.36900180698331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10.798888888888889</v>
      </c>
      <c r="AI88" s="13">
        <f>IF('Données projet'!$A$62&gt;35,AI87+AH88-AQ87,IF(A88&lt;'Données projet'!$A$62,$AF$205^A88,IF(A88='Données projet'!$A$62,'Données projet'!$B$62,AI87+AH88-AQ87)))</f>
        <v>399.03555555555579</v>
      </c>
      <c r="AJ88" s="13">
        <f>AI88*VLOOKUP('Données projet'!$B$10,Paramètres!$A$1:$I$89,3,0)*VLOOKUP('Données projet'!$B$10,Paramètres!$A$1:$I$89,5,0)</f>
        <v>336.14755200000025</v>
      </c>
      <c r="AK88" s="13">
        <f t="shared" si="89"/>
        <v>78.703479165760882</v>
      </c>
      <c r="AL88" s="20">
        <f t="shared" si="58"/>
        <v>722.53221261370061</v>
      </c>
      <c r="AM88" s="59">
        <f t="shared" si="59"/>
        <v>1015.865545947034</v>
      </c>
      <c r="AN88" s="59">
        <f ca="1">AVERAGE(OFFSET($AM$3,0,0,'Données projet'!$E$10+1,1))-AVERAGE(OFFSET($H$3,0,0,'Données projet'!$E$10+1,1))</f>
        <v>427.33925047942938</v>
      </c>
      <c r="AO88" s="59">
        <f t="shared" si="90"/>
        <v>258.68277813905507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106.76771695552054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106.76771695552054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10.41</v>
      </c>
      <c r="BD88" s="12">
        <f>IF('Données projet'!$A$88&gt;35,BD87+BC88-BL87,IF(A88&lt;'Données projet'!$A$88,$BA$205^A88,IF(A88='Données projet'!$A$88,'Données projet'!$B$88,BD87+BC88-BL87)))</f>
        <v>388.19</v>
      </c>
      <c r="BE88" s="13">
        <f>BD88*VLOOKUP('Données projet'!$B$11,Paramètres!$A$1:$I$89,3,0)*VLOOKUP('Données projet'!$B$11,Paramètres!$A$1:$I$89,5,0)</f>
        <v>393.62466000000001</v>
      </c>
      <c r="BF88" s="13">
        <f t="shared" si="91"/>
        <v>90.482956763204399</v>
      </c>
      <c r="BG88" s="20">
        <f t="shared" si="61"/>
        <v>843.15409919591423</v>
      </c>
      <c r="BH88" s="59">
        <f t="shared" si="62"/>
        <v>1136.4874325292476</v>
      </c>
      <c r="BI88" s="59">
        <f ca="1">AVERAGE(OFFSET($BH$3,0,0,'Données projet'!$E$11+1,1))-AVERAGE(OFFSET($H$3,0,0,'Données projet'!$E$11+1,1))</f>
        <v>588.81597636287211</v>
      </c>
      <c r="BJ88" s="59">
        <f t="shared" si="92"/>
        <v>308.54448803271003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113.60319168023992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113.60319168023992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319</v>
      </c>
      <c r="BZ88" s="13">
        <f>BY88*VLOOKUP('Données projet'!$B$12,Paramètres!$A$1:$I$89,3,0)*VLOOKUP('Données projet'!$B$12,Paramètres!$A$1:$I$89,5,0)</f>
        <v>233.89079999999998</v>
      </c>
      <c r="CA88" s="13">
        <f t="shared" si="93"/>
        <v>57.123140349023068</v>
      </c>
      <c r="CB88" s="20">
        <f t="shared" si="64"/>
        <v>506.84927944121517</v>
      </c>
      <c r="CC88" s="59">
        <f t="shared" si="65"/>
        <v>800.18261277454849</v>
      </c>
      <c r="CD88" s="59">
        <f ca="1">AVERAGE(OFFSET($CC$3,0,0,'Données projet'!$E$12+1,1))-AVERAGE(OFFSET($H$3,0,0,'Données projet'!$E$12+1,1))</f>
        <v>328.55201074501201</v>
      </c>
      <c r="CE88" s="59">
        <f t="shared" si="94"/>
        <v>321.81422611044985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36.005450386866251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36.005450386866251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367.99999999999972</v>
      </c>
      <c r="CU88" s="17">
        <f>CT88*VLOOKUP('Données projet'!$B$13,Paramètres!$A$1:$I$89,3,0)*VLOOKUP('Données projet'!$B$13,Paramètres!$A$1:$I$89,5,0)</f>
        <v>292.78079999999977</v>
      </c>
      <c r="CV88" s="13">
        <f t="shared" si="95"/>
        <v>69.660903052386217</v>
      </c>
      <c r="CW88" s="20">
        <f t="shared" si="67"/>
        <v>631.25263281623893</v>
      </c>
      <c r="CX88" s="59">
        <f t="shared" si="68"/>
        <v>924.58596614957219</v>
      </c>
      <c r="CY88" s="59">
        <f ca="1">AVERAGE(OFFSET($CX$3,0,0,'Données projet'!$E$13+1,1))-AVERAGE(OFFSET($H$3,0,0,'Données projet'!$E$13+1,1))</f>
        <v>405.40026823646758</v>
      </c>
      <c r="CZ88" s="59">
        <f t="shared" si="96"/>
        <v>393.0787141050053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55.822185054340778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55.822185054340778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328.00000000000006</v>
      </c>
      <c r="DP88" s="17">
        <f>DO88*VLOOKUP('Données projet'!$B$14,Paramètres!$A$1:$I$89,3,0)*VLOOKUP('Données projet'!$B$14,Paramètres!$A$1:$I$89,5,0)</f>
        <v>255.84000000000006</v>
      </c>
      <c r="DQ88" s="13">
        <f t="shared" si="97"/>
        <v>61.834803371075836</v>
      </c>
      <c r="DR88" s="20">
        <f t="shared" si="70"/>
        <v>553.28361587129041</v>
      </c>
      <c r="DS88" s="59">
        <f t="shared" si="71"/>
        <v>846.61694920462378</v>
      </c>
      <c r="DT88" s="59">
        <f ca="1">AVERAGE(OFFSET($DS$3,0,0,'Données projet'!$E$14+1,1))-AVERAGE(OFFSET($H$3,0,0,'Données projet'!$E$14+1,1))</f>
        <v>288.82868507674738</v>
      </c>
      <c r="DU88" s="59">
        <f t="shared" si="98"/>
        <v>283.48738729114024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36.698317414575683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36.698317414575683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266.99999999999983</v>
      </c>
      <c r="EK88" s="17">
        <f>EJ88*VLOOKUP('Données projet'!$B$15,Paramètres!$A$1:$I$89,3,0)*VLOOKUP('Données projet'!$B$15,Paramètres!$A$1:$I$89,5,0)</f>
        <v>216.59039999999987</v>
      </c>
      <c r="EL88" s="13">
        <f t="shared" si="99"/>
        <v>53.373153688190904</v>
      </c>
      <c r="EM88" s="20">
        <f t="shared" si="73"/>
        <v>470.18652267359886</v>
      </c>
      <c r="EN88" s="59">
        <f t="shared" si="74"/>
        <v>763.51985600693217</v>
      </c>
      <c r="EO88" s="59">
        <f ca="1">AVERAGE(OFFSET($EN$3,0,0,'Données projet'!$E$15+1,1))-AVERAGE(OFFSET($H$3,0,0,'Données projet'!$E$15+1,1))</f>
        <v>304.26232113495314</v>
      </c>
      <c r="EP88" s="59">
        <f t="shared" si="100"/>
        <v>297.47246687305056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40.066948802378796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40.066948802378796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6">
        <f t="shared" si="56"/>
        <v>256.66666666666669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10.41</v>
      </c>
      <c r="N89" s="13">
        <f>IF('Données projet'!$A$36&gt;35,N88+M89-V88,IF(A89&lt;'Données projet'!$A$36,$K$205^A89,IF(A89='Données projet'!$A$36,'Données projet'!$B$36,N88+M89-V88)))</f>
        <v>398.6</v>
      </c>
      <c r="O89" s="13">
        <f>N89*VLOOKUP('Données projet'!$B$9,Paramètres!$A$1:$I$89,3,0)*VLOOKUP('Données projet'!$B$9,Paramètres!$A$1:$I$89,5,0)</f>
        <v>360.65328</v>
      </c>
      <c r="P89" s="13">
        <f t="shared" si="87"/>
        <v>83.752289576604468</v>
      </c>
      <c r="Q89" s="20">
        <f t="shared" si="54"/>
        <v>774.006367012586</v>
      </c>
      <c r="R89" s="59">
        <f t="shared" si="55"/>
        <v>1067.3397003459193</v>
      </c>
      <c r="S89" s="59">
        <f ca="1">AVERAGE(OFFSET($R$3,0,0,'Données projet'!$E$9+1,1))-AVERAGE(OFFSET($H$3,0,0,'Données projet'!$E$9+1,1))</f>
        <v>530.15029472203241</v>
      </c>
      <c r="T89" s="59">
        <f t="shared" si="88"/>
        <v>279.93992816625956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99.381217510534356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99.381217510534356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10.798888888888889</v>
      </c>
      <c r="AI89" s="13">
        <f>IF('Données projet'!$A$62&gt;35,AI88+AH89-AQ88,IF(A89&lt;'Données projet'!$A$62,$AF$205^A89,IF(A89='Données projet'!$A$62,'Données projet'!$B$62,AI88+AH89-AQ88)))</f>
        <v>409.83444444444467</v>
      </c>
      <c r="AJ89" s="13">
        <f>AI89*VLOOKUP('Données projet'!$B$10,Paramètres!$A$1:$I$89,3,0)*VLOOKUP('Données projet'!$B$10,Paramètres!$A$1:$I$89,5,0)</f>
        <v>345.24453600000021</v>
      </c>
      <c r="AK89" s="13">
        <f t="shared" si="89"/>
        <v>80.582533551688002</v>
      </c>
      <c r="AL89" s="20">
        <f t="shared" si="58"/>
        <v>741.64881280252359</v>
      </c>
      <c r="AM89" s="59">
        <f t="shared" si="59"/>
        <v>1034.982146135857</v>
      </c>
      <c r="AN89" s="59">
        <f ca="1">AVERAGE(OFFSET($AM$3,0,0,'Données projet'!$E$10+1,1))-AVERAGE(OFFSET($H$3,0,0,'Données projet'!$E$10+1,1))</f>
        <v>427.33925047942938</v>
      </c>
      <c r="AO89" s="59">
        <f t="shared" si="90"/>
        <v>258.68277813905507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104.67406714789988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104.67406714789988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10.41</v>
      </c>
      <c r="BD89" s="12">
        <f>IF('Données projet'!$A$88&gt;35,BD88+BC89-BL88,IF(A89&lt;'Données projet'!$A$88,$BA$205^A89,IF(A89='Données projet'!$A$88,'Données projet'!$B$88,BD88+BC89-BL88)))</f>
        <v>398.6</v>
      </c>
      <c r="BE89" s="13">
        <f>BD89*VLOOKUP('Données projet'!$B$11,Paramètres!$A$1:$I$89,3,0)*VLOOKUP('Données projet'!$B$11,Paramètres!$A$1:$I$89,5,0)</f>
        <v>404.18040000000008</v>
      </c>
      <c r="BF89" s="13">
        <f t="shared" si="91"/>
        <v>92.623663662853104</v>
      </c>
      <c r="BG89" s="20">
        <f t="shared" si="61"/>
        <v>865.26707754613597</v>
      </c>
      <c r="BH89" s="59">
        <f t="shared" si="62"/>
        <v>1158.6004108794693</v>
      </c>
      <c r="BI89" s="59">
        <f ca="1">AVERAGE(OFFSET($BH$3,0,0,'Données projet'!$E$11+1,1))-AVERAGE(OFFSET($H$3,0,0,'Données projet'!$E$11+1,1))</f>
        <v>588.81597636287211</v>
      </c>
      <c r="BJ89" s="59">
        <f t="shared" si="92"/>
        <v>308.54448803271003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111.37550238249541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111.37550238249541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319</v>
      </c>
      <c r="BZ89" s="13">
        <f>BY89*VLOOKUP('Données projet'!$B$12,Paramètres!$A$1:$I$89,3,0)*VLOOKUP('Données projet'!$B$12,Paramètres!$A$1:$I$89,5,0)</f>
        <v>233.89079999999998</v>
      </c>
      <c r="CA89" s="13">
        <f t="shared" si="93"/>
        <v>57.123140349023068</v>
      </c>
      <c r="CB89" s="20">
        <f t="shared" si="64"/>
        <v>506.84927944121517</v>
      </c>
      <c r="CC89" s="59">
        <f t="shared" si="65"/>
        <v>800.18261277454849</v>
      </c>
      <c r="CD89" s="59">
        <f ca="1">AVERAGE(OFFSET($CC$3,0,0,'Données projet'!$E$12+1,1))-AVERAGE(OFFSET($H$3,0,0,'Données projet'!$E$12+1,1))</f>
        <v>328.55201074501201</v>
      </c>
      <c r="CE89" s="59">
        <f t="shared" si="94"/>
        <v>321.81422611044985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35.299405465936054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35.299405465936054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367.99999999999972</v>
      </c>
      <c r="CU89" s="17">
        <f>CT89*VLOOKUP('Données projet'!$B$13,Paramètres!$A$1:$I$89,3,0)*VLOOKUP('Données projet'!$B$13,Paramètres!$A$1:$I$89,5,0)</f>
        <v>292.78079999999977</v>
      </c>
      <c r="CV89" s="13">
        <f t="shared" si="95"/>
        <v>69.660903052386217</v>
      </c>
      <c r="CW89" s="20">
        <f t="shared" si="67"/>
        <v>631.25263281623893</v>
      </c>
      <c r="CX89" s="59">
        <f t="shared" si="68"/>
        <v>924.58596614957219</v>
      </c>
      <c r="CY89" s="59">
        <f ca="1">AVERAGE(OFFSET($CX$3,0,0,'Données projet'!$E$13+1,1))-AVERAGE(OFFSET($H$3,0,0,'Données projet'!$E$13+1,1))</f>
        <v>405.40026823646758</v>
      </c>
      <c r="CZ89" s="59">
        <f t="shared" si="96"/>
        <v>393.0787141050053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54.727546053596058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54.727546053596058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328.00000000000006</v>
      </c>
      <c r="DP89" s="17">
        <f>DO89*VLOOKUP('Données projet'!$B$14,Paramètres!$A$1:$I$89,3,0)*VLOOKUP('Données projet'!$B$14,Paramètres!$A$1:$I$89,5,0)</f>
        <v>255.84000000000006</v>
      </c>
      <c r="DQ89" s="13">
        <f t="shared" si="97"/>
        <v>61.834803371075836</v>
      </c>
      <c r="DR89" s="20">
        <f t="shared" si="70"/>
        <v>553.28361587129041</v>
      </c>
      <c r="DS89" s="59">
        <f t="shared" si="71"/>
        <v>846.61694920462378</v>
      </c>
      <c r="DT89" s="59">
        <f ca="1">AVERAGE(OFFSET($DS$3,0,0,'Données projet'!$E$14+1,1))-AVERAGE(OFFSET($H$3,0,0,'Données projet'!$E$14+1,1))</f>
        <v>288.82868507674738</v>
      </c>
      <c r="DU89" s="59">
        <f t="shared" si="98"/>
        <v>283.48738729114024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35.978685793839261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35.978685793839261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266.99999999999983</v>
      </c>
      <c r="EK89" s="17">
        <f>EJ89*VLOOKUP('Données projet'!$B$15,Paramètres!$A$1:$I$89,3,0)*VLOOKUP('Données projet'!$B$15,Paramètres!$A$1:$I$89,5,0)</f>
        <v>216.59039999999987</v>
      </c>
      <c r="EL89" s="13">
        <f t="shared" si="99"/>
        <v>53.373153688190904</v>
      </c>
      <c r="EM89" s="20">
        <f t="shared" si="73"/>
        <v>470.18652267359886</v>
      </c>
      <c r="EN89" s="59">
        <f t="shared" si="74"/>
        <v>763.51985600693217</v>
      </c>
      <c r="EO89" s="59">
        <f ca="1">AVERAGE(OFFSET($EN$3,0,0,'Données projet'!$E$15+1,1))-AVERAGE(OFFSET($H$3,0,0,'Données projet'!$E$15+1,1))</f>
        <v>304.26232113495314</v>
      </c>
      <c r="EP89" s="59">
        <f t="shared" si="100"/>
        <v>297.47246687305056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39.281260374789824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39.281260374789824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6">
        <f t="shared" si="56"/>
        <v>256.66666666666669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10.41</v>
      </c>
      <c r="N90" s="13">
        <f>IF('Données projet'!$A$36&gt;35,N89+M90-V89,IF(A90&lt;'Données projet'!$A$36,$K$205^A90,IF(A90='Données projet'!$A$36,'Données projet'!$B$36,N89+M90-V89)))</f>
        <v>409.01000000000005</v>
      </c>
      <c r="O90" s="13">
        <f>N90*VLOOKUP('Données projet'!$B$9,Paramètres!$A$1:$I$89,3,0)*VLOOKUP('Données projet'!$B$9,Paramètres!$A$1:$I$89,5,0)</f>
        <v>370.07224800000006</v>
      </c>
      <c r="P90" s="13">
        <f t="shared" si="87"/>
        <v>85.682086233509125</v>
      </c>
      <c r="Q90" s="20">
        <f t="shared" si="54"/>
        <v>793.77213212336176</v>
      </c>
      <c r="R90" s="59">
        <f t="shared" si="55"/>
        <v>1087.1054654566951</v>
      </c>
      <c r="S90" s="59">
        <f ca="1">AVERAGE(OFFSET($R$3,0,0,'Données projet'!$E$9+1,1))-AVERAGE(OFFSET($H$3,0,0,'Données projet'!$E$9+1,1))</f>
        <v>530.15029472203241</v>
      </c>
      <c r="T90" s="59">
        <f t="shared" si="88"/>
        <v>279.93992816625956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97.432412451710064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97.432412451710064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10.798888888888889</v>
      </c>
      <c r="AI90" s="13">
        <f>IF('Données projet'!$A$62&gt;35,AI89+AH90-AQ89,IF(A90&lt;'Données projet'!$A$62,$AF$205^A90,IF(A90='Données projet'!$A$62,'Données projet'!$B$62,AI89+AH90-AQ89)))</f>
        <v>420.63333333333355</v>
      </c>
      <c r="AJ90" s="13">
        <f>AI90*VLOOKUP('Données projet'!$B$10,Paramètres!$A$1:$I$89,3,0)*VLOOKUP('Données projet'!$B$10,Paramètres!$A$1:$I$89,5,0)</f>
        <v>354.34152000000023</v>
      </c>
      <c r="AK90" s="13">
        <f t="shared" si="89"/>
        <v>82.45583287276375</v>
      </c>
      <c r="AL90" s="20">
        <f t="shared" si="58"/>
        <v>760.75538958673053</v>
      </c>
      <c r="AM90" s="59">
        <f t="shared" si="59"/>
        <v>1054.0887229200639</v>
      </c>
      <c r="AN90" s="59">
        <f ca="1">AVERAGE(OFFSET($AM$3,0,0,'Données projet'!$E$10+1,1))-AVERAGE(OFFSET($H$3,0,0,'Données projet'!$E$10+1,1))</f>
        <v>427.33925047942938</v>
      </c>
      <c r="AO90" s="59">
        <f t="shared" si="90"/>
        <v>258.68277813905507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102.62147253600637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102.62147253600637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10.41</v>
      </c>
      <c r="BD90" s="12">
        <f>IF('Données projet'!$A$88&gt;35,BD89+BC90-BL89,IF(A90&lt;'Données projet'!$A$88,$BA$205^A90,IF(A90='Données projet'!$A$88,'Données projet'!$B$88,BD89+BC90-BL89)))</f>
        <v>409.01000000000005</v>
      </c>
      <c r="BE90" s="13">
        <f>BD90*VLOOKUP('Données projet'!$B$11,Paramètres!$A$1:$I$89,3,0)*VLOOKUP('Données projet'!$B$11,Paramètres!$A$1:$I$89,5,0)</f>
        <v>414.73614000000009</v>
      </c>
      <c r="BF90" s="13">
        <f t="shared" si="91"/>
        <v>94.757872021698574</v>
      </c>
      <c r="BG90" s="20">
        <f t="shared" si="61"/>
        <v>887.36873760445849</v>
      </c>
      <c r="BH90" s="59">
        <f t="shared" si="62"/>
        <v>1180.7020709377919</v>
      </c>
      <c r="BI90" s="59">
        <f ca="1">AVERAGE(OFFSET($BH$3,0,0,'Données projet'!$E$11+1,1))-AVERAGE(OFFSET($H$3,0,0,'Données projet'!$E$11+1,1))</f>
        <v>588.81597636287211</v>
      </c>
      <c r="BJ90" s="59">
        <f t="shared" si="92"/>
        <v>308.54448803271003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109.19149671312337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109.19149671312337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319</v>
      </c>
      <c r="BZ90" s="13">
        <f>BY90*VLOOKUP('Données projet'!$B$12,Paramètres!$A$1:$I$89,3,0)*VLOOKUP('Données projet'!$B$12,Paramètres!$A$1:$I$89,5,0)</f>
        <v>233.89079999999998</v>
      </c>
      <c r="CA90" s="13">
        <f t="shared" si="93"/>
        <v>57.123140349023068</v>
      </c>
      <c r="CB90" s="20">
        <f t="shared" si="64"/>
        <v>506.84927944121517</v>
      </c>
      <c r="CC90" s="59">
        <f t="shared" si="65"/>
        <v>800.18261277454849</v>
      </c>
      <c r="CD90" s="59">
        <f ca="1">AVERAGE(OFFSET($CC$3,0,0,'Données projet'!$E$12+1,1))-AVERAGE(OFFSET($H$3,0,0,'Données projet'!$E$12+1,1))</f>
        <v>328.55201074501201</v>
      </c>
      <c r="CE90" s="59">
        <f t="shared" si="94"/>
        <v>321.81422611044985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34.607205655260422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34.607205655260422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367.99999999999972</v>
      </c>
      <c r="CU90" s="17">
        <f>CT90*VLOOKUP('Données projet'!$B$13,Paramètres!$A$1:$I$89,3,0)*VLOOKUP('Données projet'!$B$13,Paramètres!$A$1:$I$89,5,0)</f>
        <v>292.78079999999977</v>
      </c>
      <c r="CV90" s="13">
        <f t="shared" si="95"/>
        <v>69.660903052386217</v>
      </c>
      <c r="CW90" s="20">
        <f t="shared" si="67"/>
        <v>631.25263281623893</v>
      </c>
      <c r="CX90" s="59">
        <f t="shared" si="68"/>
        <v>924.58596614957219</v>
      </c>
      <c r="CY90" s="59">
        <f ca="1">AVERAGE(OFFSET($CX$3,0,0,'Données projet'!$E$13+1,1))-AVERAGE(OFFSET($H$3,0,0,'Données projet'!$E$13+1,1))</f>
        <v>405.40026823646758</v>
      </c>
      <c r="CZ90" s="59">
        <f t="shared" si="96"/>
        <v>393.0787141050053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53.654372255992079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53.654372255992079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328.00000000000006</v>
      </c>
      <c r="DP90" s="17">
        <f>DO90*VLOOKUP('Données projet'!$B$14,Paramètres!$A$1:$I$89,3,0)*VLOOKUP('Données projet'!$B$14,Paramètres!$A$1:$I$89,5,0)</f>
        <v>255.84000000000006</v>
      </c>
      <c r="DQ90" s="13">
        <f t="shared" si="97"/>
        <v>61.834803371075836</v>
      </c>
      <c r="DR90" s="20">
        <f t="shared" si="70"/>
        <v>553.28361587129041</v>
      </c>
      <c r="DS90" s="59">
        <f t="shared" si="71"/>
        <v>846.61694920462378</v>
      </c>
      <c r="DT90" s="59">
        <f ca="1">AVERAGE(OFFSET($DS$3,0,0,'Données projet'!$E$14+1,1))-AVERAGE(OFFSET($H$3,0,0,'Données projet'!$E$14+1,1))</f>
        <v>288.82868507674738</v>
      </c>
      <c r="DU90" s="59">
        <f t="shared" si="98"/>
        <v>283.48738729114024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35.273165710253537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35.273165710253537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266.99999999999983</v>
      </c>
      <c r="EK90" s="17">
        <f>EJ90*VLOOKUP('Données projet'!$B$15,Paramètres!$A$1:$I$89,3,0)*VLOOKUP('Données projet'!$B$15,Paramètres!$A$1:$I$89,5,0)</f>
        <v>216.59039999999987</v>
      </c>
      <c r="EL90" s="13">
        <f t="shared" si="99"/>
        <v>53.373153688190904</v>
      </c>
      <c r="EM90" s="20">
        <f t="shared" si="73"/>
        <v>470.18652267359886</v>
      </c>
      <c r="EN90" s="59">
        <f t="shared" si="74"/>
        <v>763.51985600693217</v>
      </c>
      <c r="EO90" s="59">
        <f ca="1">AVERAGE(OFFSET($EN$3,0,0,'Données projet'!$E$15+1,1))-AVERAGE(OFFSET($H$3,0,0,'Données projet'!$E$15+1,1))</f>
        <v>304.26232113495314</v>
      </c>
      <c r="EP90" s="59">
        <f t="shared" si="100"/>
        <v>297.47246687305056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38.510978818043249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38.510978818043249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6">
        <f t="shared" si="56"/>
        <v>256.66666666666669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10.41</v>
      </c>
      <c r="N91" s="13">
        <f>IF('Données projet'!$A$36&gt;35,N90+M91-V90,IF(A91&lt;'Données projet'!$A$36,$K$205^A91,IF(A91='Données projet'!$A$36,'Données projet'!$B$36,N90+M91-V90)))</f>
        <v>419.42000000000007</v>
      </c>
      <c r="O91" s="13">
        <f>N91*VLOOKUP('Données projet'!$B$9,Paramètres!$A$1:$I$89,3,0)*VLOOKUP('Données projet'!$B$9,Paramètres!$A$1:$I$89,5,0)</f>
        <v>379.49121600000007</v>
      </c>
      <c r="P91" s="13">
        <f t="shared" si="87"/>
        <v>87.606173526430666</v>
      </c>
      <c r="Q91" s="20">
        <f t="shared" si="54"/>
        <v>813.52795342520028</v>
      </c>
      <c r="R91" s="59">
        <f t="shared" si="55"/>
        <v>1106.8612867585337</v>
      </c>
      <c r="S91" s="59">
        <f ca="1">AVERAGE(OFFSET($R$3,0,0,'Données projet'!$E$9+1,1))-AVERAGE(OFFSET($H$3,0,0,'Données projet'!$E$9+1,1))</f>
        <v>530.15029472203241</v>
      </c>
      <c r="T91" s="59">
        <f t="shared" si="88"/>
        <v>279.93992816625956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95.52182227143561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95.52182227143561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10.798888888888889</v>
      </c>
      <c r="AI91" s="13">
        <f>IF('Données projet'!$A$62&gt;35,AI90+AH91-AQ90,IF(A91&lt;'Données projet'!$A$62,$AF$205^A91,IF(A91='Données projet'!$A$62,'Données projet'!$B$62,AI90+AH91-AQ90)))</f>
        <v>431.43222222222244</v>
      </c>
      <c r="AJ91" s="13">
        <f>AI91*VLOOKUP('Données projet'!$B$10,Paramètres!$A$1:$I$89,3,0)*VLOOKUP('Données projet'!$B$10,Paramètres!$A$1:$I$89,5,0)</f>
        <v>363.43850400000025</v>
      </c>
      <c r="AK91" s="13">
        <f t="shared" si="89"/>
        <v>84.323541866781824</v>
      </c>
      <c r="AL91" s="20">
        <f t="shared" si="58"/>
        <v>779.85222988464545</v>
      </c>
      <c r="AM91" s="59">
        <f t="shared" si="59"/>
        <v>1073.1855632179788</v>
      </c>
      <c r="AN91" s="59">
        <f ca="1">AVERAGE(OFFSET($AM$3,0,0,'Données projet'!$E$10+1,1))-AVERAGE(OFFSET($H$3,0,0,'Données projet'!$E$10+1,1))</f>
        <v>427.33925047942938</v>
      </c>
      <c r="AO91" s="59">
        <f t="shared" si="90"/>
        <v>258.68277813905507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100.60912805249299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100.60912805249299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10.41</v>
      </c>
      <c r="BD91" s="12">
        <f>IF('Données projet'!$A$88&gt;35,BD90+BC91-BL90,IF(A91&lt;'Données projet'!$A$88,$BA$205^A91,IF(A91='Données projet'!$A$88,'Données projet'!$B$88,BD90+BC91-BL90)))</f>
        <v>419.42000000000007</v>
      </c>
      <c r="BE91" s="13">
        <f>BD91*VLOOKUP('Données projet'!$B$11,Paramètres!$A$1:$I$89,3,0)*VLOOKUP('Données projet'!$B$11,Paramètres!$A$1:$I$89,5,0)</f>
        <v>425.29188000000011</v>
      </c>
      <c r="BF91" s="13">
        <f t="shared" si="91"/>
        <v>96.885766258124534</v>
      </c>
      <c r="BG91" s="20">
        <f t="shared" si="61"/>
        <v>909.45940056623385</v>
      </c>
      <c r="BH91" s="59">
        <f t="shared" si="62"/>
        <v>1202.7927338995671</v>
      </c>
      <c r="BI91" s="59">
        <f ca="1">AVERAGE(OFFSET($BH$3,0,0,'Données projet'!$E$11+1,1))-AVERAGE(OFFSET($H$3,0,0,'Données projet'!$E$11+1,1))</f>
        <v>588.81597636287211</v>
      </c>
      <c r="BJ91" s="59">
        <f t="shared" si="92"/>
        <v>308.54448803271003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107.05031806281579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107.05031806281579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319</v>
      </c>
      <c r="BZ91" s="13">
        <f>BY91*VLOOKUP('Données projet'!$B$12,Paramètres!$A$1:$I$89,3,0)*VLOOKUP('Données projet'!$B$12,Paramètres!$A$1:$I$89,5,0)</f>
        <v>233.89079999999998</v>
      </c>
      <c r="CA91" s="13">
        <f t="shared" si="93"/>
        <v>57.123140349023068</v>
      </c>
      <c r="CB91" s="20">
        <f t="shared" si="64"/>
        <v>506.84927944121517</v>
      </c>
      <c r="CC91" s="59">
        <f t="shared" si="65"/>
        <v>800.18261277454849</v>
      </c>
      <c r="CD91" s="59">
        <f ca="1">AVERAGE(OFFSET($CC$3,0,0,'Données projet'!$E$12+1,1))-AVERAGE(OFFSET($H$3,0,0,'Données projet'!$E$12+1,1))</f>
        <v>328.55201074501201</v>
      </c>
      <c r="CE91" s="59">
        <f t="shared" si="94"/>
        <v>321.81422611044985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33.928579460671941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33.928579460671941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367.99999999999972</v>
      </c>
      <c r="CU91" s="17">
        <f>CT91*VLOOKUP('Données projet'!$B$13,Paramètres!$A$1:$I$89,3,0)*VLOOKUP('Données projet'!$B$13,Paramètres!$A$1:$I$89,5,0)</f>
        <v>292.78079999999977</v>
      </c>
      <c r="CV91" s="13">
        <f t="shared" si="95"/>
        <v>69.660903052386217</v>
      </c>
      <c r="CW91" s="20">
        <f t="shared" si="67"/>
        <v>631.25263281623893</v>
      </c>
      <c r="CX91" s="59">
        <f t="shared" si="68"/>
        <v>924.58596614957219</v>
      </c>
      <c r="CY91" s="59">
        <f ca="1">AVERAGE(OFFSET($CX$3,0,0,'Données projet'!$E$13+1,1))-AVERAGE(OFFSET($H$3,0,0,'Données projet'!$E$13+1,1))</f>
        <v>405.40026823646758</v>
      </c>
      <c r="CZ91" s="59">
        <f t="shared" si="96"/>
        <v>393.0787141050053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52.60224274198773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52.60224274198773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328.00000000000006</v>
      </c>
      <c r="DP91" s="17">
        <f>DO91*VLOOKUP('Données projet'!$B$14,Paramètres!$A$1:$I$89,3,0)*VLOOKUP('Données projet'!$B$14,Paramètres!$A$1:$I$89,5,0)</f>
        <v>255.84000000000006</v>
      </c>
      <c r="DQ91" s="13">
        <f t="shared" si="97"/>
        <v>61.834803371075836</v>
      </c>
      <c r="DR91" s="20">
        <f t="shared" si="70"/>
        <v>553.28361587129041</v>
      </c>
      <c r="DS91" s="59">
        <f t="shared" si="71"/>
        <v>846.61694920462378</v>
      </c>
      <c r="DT91" s="59">
        <f ca="1">AVERAGE(OFFSET($DS$3,0,0,'Données projet'!$E$14+1,1))-AVERAGE(OFFSET($H$3,0,0,'Données projet'!$E$14+1,1))</f>
        <v>288.82868507674738</v>
      </c>
      <c r="DU91" s="59">
        <f t="shared" si="98"/>
        <v>283.48738729114024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34.581480445182166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34.581480445182166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266.99999999999983</v>
      </c>
      <c r="EK91" s="17">
        <f>EJ91*VLOOKUP('Données projet'!$B$15,Paramètres!$A$1:$I$89,3,0)*VLOOKUP('Données projet'!$B$15,Paramètres!$A$1:$I$89,5,0)</f>
        <v>216.59039999999987</v>
      </c>
      <c r="EL91" s="13">
        <f t="shared" si="99"/>
        <v>53.373153688190904</v>
      </c>
      <c r="EM91" s="20">
        <f t="shared" si="73"/>
        <v>470.18652267359886</v>
      </c>
      <c r="EN91" s="59">
        <f t="shared" si="74"/>
        <v>763.51985600693217</v>
      </c>
      <c r="EO91" s="59">
        <f ca="1">AVERAGE(OFFSET($EN$3,0,0,'Données projet'!$E$15+1,1))-AVERAGE(OFFSET($H$3,0,0,'Données projet'!$E$15+1,1))</f>
        <v>304.26232113495314</v>
      </c>
      <c r="EP91" s="59">
        <f t="shared" si="100"/>
        <v>297.47246687305056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37.755802012799116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37.755802012799116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6">
        <f t="shared" si="56"/>
        <v>256.66666666666669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>
        <f>VLOOKUP(A92,'Données projet'!$A$35:$I$55,2,0)</f>
        <v>429.83</v>
      </c>
      <c r="L92" s="12">
        <f>VLOOKUP(A92,'Données projet'!$A$35:$I$55,9,0)</f>
        <v>10.41</v>
      </c>
      <c r="M92" s="12">
        <f t="array" ref="M92">INDEX(L:L,MIN(IF(ISNUMBER(L92:L288),ROW(L92:L288),"")))</f>
        <v>10.41</v>
      </c>
      <c r="N92" s="13">
        <f>IF('Données projet'!$A$36&gt;35,N91+M92-V91,IF(A92&lt;'Données projet'!$A$36,$K$205^A92,IF(A92='Données projet'!$A$36,'Données projet'!$B$36,N91+M92-V91)))</f>
        <v>429.8300000000001</v>
      </c>
      <c r="O92" s="13">
        <f>N92*VLOOKUP('Données projet'!$B$9,Paramètres!$A$1:$I$89,3,0)*VLOOKUP('Données projet'!$B$9,Paramètres!$A$1:$I$89,5,0)</f>
        <v>388.91018400000007</v>
      </c>
      <c r="P92" s="13">
        <f t="shared" si="87"/>
        <v>89.524709460853941</v>
      </c>
      <c r="Q92" s="20">
        <f t="shared" si="54"/>
        <v>833.27410611098742</v>
      </c>
      <c r="R92" s="59">
        <f t="shared" si="55"/>
        <v>1126.6074394443208</v>
      </c>
      <c r="S92" s="59">
        <f ca="1">AVERAGE(OFFSET($R$3,0,0,'Données projet'!$E$9+1,1))-AVERAGE(OFFSET($H$3,0,0,'Données projet'!$E$9+1,1))</f>
        <v>530.15029472203241</v>
      </c>
      <c r="T92" s="59">
        <f t="shared" si="88"/>
        <v>279.93992816625956</v>
      </c>
      <c r="U92" s="15">
        <f>IF(ISNA(VLOOKUP(A92,'Données projet'!$A$35:$I$55,3,0)),0,VLOOKUP(A92,'Données projet'!$A$35:$I$55,3,0))</f>
        <v>8</v>
      </c>
      <c r="V92" s="15">
        <f>IF(ISNA(VLOOKUP(A92,'Données projet'!$A$35:$I$55,4,0)),0,VLOOKUP(A92,'Données projet'!$A$35:$I$55,4,0))</f>
        <v>64.5</v>
      </c>
      <c r="W92" s="16">
        <f>IF(ISNA(VLOOKUP(A92,'Données projet'!$A$35:$I$55,5,0)),0%,VLOOKUP(A92,'Données projet'!$A$35:$I$55,5,0)*VLOOKUP('Données projet'!$B$9,Paramètres!$A$1:$I$89,7,0))</f>
        <v>0.43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121.39006553864958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121.39006553864958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10.798888888888889</v>
      </c>
      <c r="AI92" s="13">
        <f>IF('Données projet'!$A$62&gt;35,AI91+AH92-AQ91,IF(A92&lt;'Données projet'!$A$62,$AF$205^A92,IF(A92='Données projet'!$A$62,'Données projet'!$B$62,AI91+AH92-AQ91)))</f>
        <v>442.23111111111132</v>
      </c>
      <c r="AJ92" s="13">
        <f>AI92*VLOOKUP('Données projet'!$B$10,Paramètres!$A$1:$I$89,3,0)*VLOOKUP('Données projet'!$B$10,Paramètres!$A$1:$I$89,5,0)</f>
        <v>372.53548800000021</v>
      </c>
      <c r="AK92" s="13">
        <f t="shared" si="89"/>
        <v>86.185816554642713</v>
      </c>
      <c r="AL92" s="20">
        <f t="shared" si="58"/>
        <v>798.93960543266974</v>
      </c>
      <c r="AM92" s="59">
        <f t="shared" si="59"/>
        <v>1092.2729387660031</v>
      </c>
      <c r="AN92" s="59">
        <f ca="1">AVERAGE(OFFSET($AM$3,0,0,'Données projet'!$E$10+1,1))-AVERAGE(OFFSET($H$3,0,0,'Données projet'!$E$10+1,1))</f>
        <v>427.33925047942938</v>
      </c>
      <c r="AO92" s="59">
        <f t="shared" si="90"/>
        <v>258.68277813905507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98.636244416892382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98.636244416892382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>
        <f>VLOOKUP(A92,'Données projet'!$A$87:$I$107,2,0)</f>
        <v>429.83</v>
      </c>
      <c r="BB92" s="12">
        <f>VLOOKUP(A92,'Données projet'!$A$87:$I$107,9,0)</f>
        <v>10.41</v>
      </c>
      <c r="BC92" s="12">
        <f t="array" ref="BC92">INDEX(BB:BB,MIN(IF(ISNUMBER(BB92:BB288),ROW(BB92:BB288),"")))</f>
        <v>10.41</v>
      </c>
      <c r="BD92" s="12">
        <f>IF('Données projet'!$A$88&gt;35,BD91+BC92-BL91,IF(A92&lt;'Données projet'!$A$88,$BA$205^A92,IF(A92='Données projet'!$A$88,'Données projet'!$B$88,BD91+BC92-BL91)))</f>
        <v>429.8300000000001</v>
      </c>
      <c r="BE92" s="13">
        <f>BD92*VLOOKUP('Données projet'!$B$11,Paramètres!$A$1:$I$89,3,0)*VLOOKUP('Données projet'!$B$11,Paramètres!$A$1:$I$89,5,0)</f>
        <v>435.84762000000012</v>
      </c>
      <c r="BF92" s="13">
        <f t="shared" si="91"/>
        <v>99.007521114182325</v>
      </c>
      <c r="BG92" s="20">
        <f t="shared" si="61"/>
        <v>931.53937077386763</v>
      </c>
      <c r="BH92" s="59">
        <f t="shared" si="62"/>
        <v>1224.8727041072009</v>
      </c>
      <c r="BI92" s="59">
        <f ca="1">AVERAGE(OFFSET($BH$3,0,0,'Données projet'!$E$11+1,1))-AVERAGE(OFFSET($H$3,0,0,'Données projet'!$E$11+1,1))</f>
        <v>588.81597636287211</v>
      </c>
      <c r="BJ92" s="59">
        <f t="shared" si="92"/>
        <v>308.54448803271003</v>
      </c>
      <c r="BK92" s="15">
        <f>IF(ISNA(VLOOKUP(A92,'Données projet'!$A$87:$I$107,3,0)),0,VLOOKUP(A92,'Données projet'!$A$87:$I$107,3,0))</f>
        <v>8</v>
      </c>
      <c r="BL92" s="15">
        <f>IF(ISNA(VLOOKUP(A92,'Données projet'!$A$87:$I$107,4,0)),0,VLOOKUP(A92,'Données projet'!$A$87:$I$107,4,0))</f>
        <v>64.5</v>
      </c>
      <c r="BM92" s="16">
        <f>IF(ISNA(VLOOKUP(A92,'Données projet'!$A$87:$I$107,5,0)),0%,VLOOKUP(A92,'Données projet'!$A$87:$I$107,5,0)*VLOOKUP('Données projet'!$B$11,Paramètres!$A$1:$I$89,7,0))</f>
        <v>0.43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136.04059068986595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136.04059068986595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319</v>
      </c>
      <c r="BZ92" s="13">
        <f>BY92*VLOOKUP('Données projet'!$B$12,Paramètres!$A$1:$I$89,3,0)*VLOOKUP('Données projet'!$B$12,Paramètres!$A$1:$I$89,5,0)</f>
        <v>233.89079999999998</v>
      </c>
      <c r="CA92" s="13">
        <f t="shared" si="93"/>
        <v>57.123140349023068</v>
      </c>
      <c r="CB92" s="20">
        <f t="shared" si="64"/>
        <v>506.84927944121517</v>
      </c>
      <c r="CC92" s="59">
        <f t="shared" si="65"/>
        <v>800.18261277454849</v>
      </c>
      <c r="CD92" s="59">
        <f ca="1">AVERAGE(OFFSET($CC$3,0,0,'Données projet'!$E$12+1,1))-AVERAGE(OFFSET($H$3,0,0,'Données projet'!$E$12+1,1))</f>
        <v>328.55201074501201</v>
      </c>
      <c r="CE92" s="59">
        <f t="shared" si="94"/>
        <v>321.81422611044985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33.263260711838235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33.263260711838235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367.99999999999972</v>
      </c>
      <c r="CU92" s="17">
        <f>CT92*VLOOKUP('Données projet'!$B$13,Paramètres!$A$1:$I$89,3,0)*VLOOKUP('Données projet'!$B$13,Paramètres!$A$1:$I$89,5,0)</f>
        <v>292.78079999999977</v>
      </c>
      <c r="CV92" s="13">
        <f t="shared" si="95"/>
        <v>69.660903052386217</v>
      </c>
      <c r="CW92" s="20">
        <f t="shared" si="67"/>
        <v>631.25263281623893</v>
      </c>
      <c r="CX92" s="59">
        <f t="shared" si="68"/>
        <v>924.58596614957219</v>
      </c>
      <c r="CY92" s="59">
        <f ca="1">AVERAGE(OFFSET($CX$3,0,0,'Données projet'!$E$13+1,1))-AVERAGE(OFFSET($H$3,0,0,'Données projet'!$E$13+1,1))</f>
        <v>405.40026823646758</v>
      </c>
      <c r="CZ92" s="59">
        <f t="shared" si="96"/>
        <v>393.0787141050053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51.570744846017369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51.570744846017369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328.00000000000006</v>
      </c>
      <c r="DP92" s="17">
        <f>DO92*VLOOKUP('Données projet'!$B$14,Paramètres!$A$1:$I$89,3,0)*VLOOKUP('Données projet'!$B$14,Paramètres!$A$1:$I$89,5,0)</f>
        <v>255.84000000000006</v>
      </c>
      <c r="DQ92" s="13">
        <f t="shared" si="97"/>
        <v>61.834803371075836</v>
      </c>
      <c r="DR92" s="20">
        <f t="shared" si="70"/>
        <v>553.28361587129041</v>
      </c>
      <c r="DS92" s="59">
        <f t="shared" si="71"/>
        <v>846.61694920462378</v>
      </c>
      <c r="DT92" s="59">
        <f ca="1">AVERAGE(OFFSET($DS$3,0,0,'Données projet'!$E$14+1,1))-AVERAGE(OFFSET($H$3,0,0,'Données projet'!$E$14+1,1))</f>
        <v>288.82868507674738</v>
      </c>
      <c r="DU92" s="59">
        <f t="shared" si="98"/>
        <v>283.48738729114024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33.903358706272492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33.903358706272492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266.99999999999983</v>
      </c>
      <c r="EK92" s="17">
        <f>EJ92*VLOOKUP('Données projet'!$B$15,Paramètres!$A$1:$I$89,3,0)*VLOOKUP('Données projet'!$B$15,Paramètres!$A$1:$I$89,5,0)</f>
        <v>216.59039999999987</v>
      </c>
      <c r="EL92" s="13">
        <f t="shared" si="99"/>
        <v>53.373153688190904</v>
      </c>
      <c r="EM92" s="20">
        <f t="shared" si="73"/>
        <v>470.18652267359886</v>
      </c>
      <c r="EN92" s="59">
        <f t="shared" si="74"/>
        <v>763.51985600693217</v>
      </c>
      <c r="EO92" s="59">
        <f ca="1">AVERAGE(OFFSET($EN$3,0,0,'Données projet'!$E$15+1,1))-AVERAGE(OFFSET($H$3,0,0,'Données projet'!$E$15+1,1))</f>
        <v>304.26232113495314</v>
      </c>
      <c r="EP92" s="59">
        <f t="shared" si="100"/>
        <v>297.47246687305056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37.015433764093451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37.015433764093451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6">
        <f t="shared" si="56"/>
        <v>256.66666666666669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9.9470000000000027</v>
      </c>
      <c r="N93" s="13">
        <f>IF('Données projet'!$A$36&gt;35,N92+M93-V92,IF(A93&lt;'Données projet'!$A$36,$K$205^A93,IF(A93='Données projet'!$A$36,'Données projet'!$B$36,N92+M93-V92)))</f>
        <v>375.2770000000001</v>
      </c>
      <c r="O93" s="13">
        <f>N93*VLOOKUP('Données projet'!$B$9,Paramètres!$A$1:$I$89,3,0)*VLOOKUP('Données projet'!$B$9,Paramètres!$A$1:$I$89,5,0)</f>
        <v>339.55062960000009</v>
      </c>
      <c r="P93" s="13">
        <f t="shared" si="87"/>
        <v>79.407096506902036</v>
      </c>
      <c r="Q93" s="20">
        <f t="shared" si="54"/>
        <v>729.68470630285447</v>
      </c>
      <c r="R93" s="59">
        <f t="shared" si="55"/>
        <v>1023.0180396361877</v>
      </c>
      <c r="S93" s="59">
        <f ca="1">AVERAGE(OFFSET($R$3,0,0,'Données projet'!$E$9+1,1))-AVERAGE(OFFSET($H$3,0,0,'Données projet'!$E$9+1,1))</f>
        <v>530.15029472203241</v>
      </c>
      <c r="T93" s="59">
        <f t="shared" si="88"/>
        <v>279.93992816625956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119.00968039406574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119.00968039406574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453.03</v>
      </c>
      <c r="AG93" s="12">
        <f>VLOOKUP(A93,'Données projet'!$A$61:$I$81,9,0)</f>
        <v>10.798888888888889</v>
      </c>
      <c r="AH93" s="12">
        <f t="array" ref="AH93">INDEX(AG:AG,MIN(IF(ISNUMBER(AG93:AG289),ROW(AG93:AG289),"")))</f>
        <v>10.798888888888889</v>
      </c>
      <c r="AI93" s="13">
        <f>IF('Données projet'!$A$62&gt;35,AI92+AH93-AQ92,IF(A93&lt;'Données projet'!$A$62,$AF$205^A93,IF(A93='Données projet'!$A$62,'Données projet'!$B$62,AI92+AH93-AQ92)))</f>
        <v>453.0300000000002</v>
      </c>
      <c r="AJ93" s="13">
        <f>AI93*VLOOKUP('Données projet'!$B$10,Paramètres!$A$1:$I$89,3,0)*VLOOKUP('Données projet'!$B$10,Paramètres!$A$1:$I$89,5,0)</f>
        <v>381.63247200000018</v>
      </c>
      <c r="AK93" s="13">
        <f t="shared" si="89"/>
        <v>88.042804903030387</v>
      </c>
      <c r="AL93" s="20">
        <f t="shared" si="58"/>
        <v>818.01777393944485</v>
      </c>
      <c r="AM93" s="59">
        <f t="shared" si="59"/>
        <v>1111.3511072727781</v>
      </c>
      <c r="AN93" s="59">
        <f ca="1">AVERAGE(OFFSET($AM$3,0,0,'Données projet'!$E$10+1,1))-AVERAGE(OFFSET($H$3,0,0,'Données projet'!$E$10+1,1))</f>
        <v>427.33925047942938</v>
      </c>
      <c r="AO93" s="59">
        <f t="shared" si="90"/>
        <v>258.68277813905507</v>
      </c>
      <c r="AP93" s="15">
        <f>IF(ISNA(VLOOKUP(A93,'Données projet'!$A$61:$I$81,3,0)),0,VLOOKUP(A93,'Données projet'!$A$61:$I$81,3,0))</f>
        <v>9</v>
      </c>
      <c r="AQ93" s="15">
        <f>IF(ISNA(VLOOKUP(A93,'Données projet'!$A$61:$I$81,4,0)),0,VLOOKUP(A93,'Données projet'!$A$61:$I$81,4,0))</f>
        <v>78.34</v>
      </c>
      <c r="AR93" s="16">
        <f>IF(ISNA(VLOOKUP(A93,'Données projet'!$A$61:$I$81,5,0)),0%,VLOOKUP(A93,'Données projet'!$A$61:$I$81,5,0)*VLOOKUP('Données projet'!$B$10,Paramètres!$A$1:$I$89,7,0))</f>
        <v>0.43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128.07226254834256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128.07226254834256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9.9470000000000027</v>
      </c>
      <c r="BD93" s="12">
        <f>IF('Données projet'!$A$88&gt;35,BD92+BC93-BL92,IF(A93&lt;'Données projet'!$A$88,$BA$205^A93,IF(A93='Données projet'!$A$88,'Données projet'!$B$88,BD92+BC93-BL92)))</f>
        <v>375.2770000000001</v>
      </c>
      <c r="BE93" s="13">
        <f>BD93*VLOOKUP('Données projet'!$B$11,Paramètres!$A$1:$I$89,3,0)*VLOOKUP('Données projet'!$B$11,Paramètres!$A$1:$I$89,5,0)</f>
        <v>380.53087800000014</v>
      </c>
      <c r="BF93" s="13">
        <f t="shared" si="91"/>
        <v>87.818210540641346</v>
      </c>
      <c r="BG93" s="20">
        <f t="shared" si="61"/>
        <v>815.70799587495048</v>
      </c>
      <c r="BH93" s="59">
        <f t="shared" si="62"/>
        <v>1109.0413292082837</v>
      </c>
      <c r="BI93" s="59">
        <f ca="1">AVERAGE(OFFSET($BH$3,0,0,'Données projet'!$E$11+1,1))-AVERAGE(OFFSET($H$3,0,0,'Données projet'!$E$11+1,1))</f>
        <v>588.81597636287211</v>
      </c>
      <c r="BJ93" s="59">
        <f t="shared" si="92"/>
        <v>308.54448803271003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133.37291768300474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133.37291768300474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319</v>
      </c>
      <c r="BZ93" s="13">
        <f>BY93*VLOOKUP('Données projet'!$B$12,Paramètres!$A$1:$I$89,3,0)*VLOOKUP('Données projet'!$B$12,Paramètres!$A$1:$I$89,5,0)</f>
        <v>233.89079999999998</v>
      </c>
      <c r="CA93" s="13">
        <f t="shared" si="93"/>
        <v>57.123140349023068</v>
      </c>
      <c r="CB93" s="20">
        <f t="shared" si="64"/>
        <v>506.84927944121517</v>
      </c>
      <c r="CC93" s="59">
        <f t="shared" si="65"/>
        <v>800.18261277454849</v>
      </c>
      <c r="CD93" s="59">
        <f ca="1">AVERAGE(OFFSET($CC$3,0,0,'Données projet'!$E$12+1,1))-AVERAGE(OFFSET($H$3,0,0,'Données projet'!$E$12+1,1))</f>
        <v>328.55201074501201</v>
      </c>
      <c r="CE93" s="59">
        <f t="shared" si="94"/>
        <v>321.81422611044985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32.610988457864792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32.610988457864792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367.99999999999972</v>
      </c>
      <c r="CU93" s="17">
        <f>CT93*VLOOKUP('Données projet'!$B$13,Paramètres!$A$1:$I$89,3,0)*VLOOKUP('Données projet'!$B$13,Paramètres!$A$1:$I$89,5,0)</f>
        <v>292.78079999999977</v>
      </c>
      <c r="CV93" s="13">
        <f t="shared" si="95"/>
        <v>69.660903052386217</v>
      </c>
      <c r="CW93" s="20">
        <f t="shared" si="67"/>
        <v>631.25263281623893</v>
      </c>
      <c r="CX93" s="59">
        <f t="shared" si="68"/>
        <v>924.58596614957219</v>
      </c>
      <c r="CY93" s="59">
        <f ca="1">AVERAGE(OFFSET($CX$3,0,0,'Données projet'!$E$13+1,1))-AVERAGE(OFFSET($H$3,0,0,'Données projet'!$E$13+1,1))</f>
        <v>405.40026823646758</v>
      </c>
      <c r="CZ93" s="59">
        <f t="shared" si="96"/>
        <v>393.0787141050053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50.559473994635397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50.559473994635397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328.00000000000006</v>
      </c>
      <c r="DP93" s="17">
        <f>DO93*VLOOKUP('Données projet'!$B$14,Paramètres!$A$1:$I$89,3,0)*VLOOKUP('Données projet'!$B$14,Paramètres!$A$1:$I$89,5,0)</f>
        <v>255.84000000000006</v>
      </c>
      <c r="DQ93" s="13">
        <f t="shared" si="97"/>
        <v>61.834803371075836</v>
      </c>
      <c r="DR93" s="20">
        <f t="shared" si="70"/>
        <v>553.28361587129041</v>
      </c>
      <c r="DS93" s="59">
        <f t="shared" si="71"/>
        <v>846.61694920462378</v>
      </c>
      <c r="DT93" s="59">
        <f ca="1">AVERAGE(OFFSET($DS$3,0,0,'Données projet'!$E$14+1,1))-AVERAGE(OFFSET($H$3,0,0,'Données projet'!$E$14+1,1))</f>
        <v>288.82868507674738</v>
      </c>
      <c r="DU93" s="59">
        <f t="shared" si="98"/>
        <v>283.48738729114024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33.238534521049417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33.238534521049417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266.99999999999983</v>
      </c>
      <c r="EK93" s="17">
        <f>EJ93*VLOOKUP('Données projet'!$B$15,Paramètres!$A$1:$I$89,3,0)*VLOOKUP('Données projet'!$B$15,Paramètres!$A$1:$I$89,5,0)</f>
        <v>216.59039999999987</v>
      </c>
      <c r="EL93" s="13">
        <f t="shared" si="99"/>
        <v>53.373153688190904</v>
      </c>
      <c r="EM93" s="20">
        <f t="shared" si="73"/>
        <v>470.18652267359886</v>
      </c>
      <c r="EN93" s="59">
        <f t="shared" si="74"/>
        <v>763.51985600693217</v>
      </c>
      <c r="EO93" s="59">
        <f ca="1">AVERAGE(OFFSET($EN$3,0,0,'Données projet'!$E$15+1,1))-AVERAGE(OFFSET($H$3,0,0,'Données projet'!$E$15+1,1))</f>
        <v>304.26232113495314</v>
      </c>
      <c r="EP93" s="59">
        <f t="shared" si="100"/>
        <v>297.47246687305056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36.289583685164864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36.289583685164864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6">
        <f t="shared" si="56"/>
        <v>256.66666666666669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9.9470000000000027</v>
      </c>
      <c r="N94" s="13">
        <f>IF('Données projet'!$A$36&gt;35,N93+M94-V93,IF(A94&lt;'Données projet'!$A$36,$K$205^A94,IF(A94='Données projet'!$A$36,'Données projet'!$B$36,N93+M94-V93)))</f>
        <v>385.2240000000001</v>
      </c>
      <c r="O94" s="13">
        <f>N94*VLOOKUP('Données projet'!$B$9,Paramètres!$A$1:$I$89,3,0)*VLOOKUP('Données projet'!$B$9,Paramètres!$A$1:$I$89,5,0)</f>
        <v>348.55067520000006</v>
      </c>
      <c r="P94" s="13">
        <f t="shared" si="87"/>
        <v>81.264008176199866</v>
      </c>
      <c r="Q94" s="20">
        <f t="shared" si="54"/>
        <v>748.59390688021483</v>
      </c>
      <c r="R94" s="59">
        <f t="shared" si="55"/>
        <v>1041.9272402135482</v>
      </c>
      <c r="S94" s="59">
        <f ca="1">AVERAGE(OFFSET($R$3,0,0,'Données projet'!$E$9+1,1))-AVERAGE(OFFSET($H$3,0,0,'Données projet'!$E$9+1,1))</f>
        <v>530.15029472203241</v>
      </c>
      <c r="T94" s="59">
        <f t="shared" si="88"/>
        <v>279.93992816625956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116.67597315027561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116.67597315027561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10.060000000000009</v>
      </c>
      <c r="AI94" s="13">
        <f>IF('Données projet'!$A$62&gt;35,AI93+AH94-AQ93,IF(A94&lt;'Données projet'!$A$62,$AF$205^A94,IF(A94='Données projet'!$A$62,'Données projet'!$B$62,AI93+AH94-AQ93)))</f>
        <v>384.75000000000023</v>
      </c>
      <c r="AJ94" s="13">
        <f>AI94*VLOOKUP('Données projet'!$B$10,Paramètres!$A$1:$I$89,3,0)*VLOOKUP('Données projet'!$B$10,Paramètres!$A$1:$I$89,5,0)</f>
        <v>324.11340000000018</v>
      </c>
      <c r="AK94" s="13">
        <f t="shared" si="89"/>
        <v>76.208589272081809</v>
      </c>
      <c r="AL94" s="20">
        <f t="shared" si="58"/>
        <v>697.22746464887598</v>
      </c>
      <c r="AM94" s="59">
        <f t="shared" si="59"/>
        <v>990.56079798220935</v>
      </c>
      <c r="AN94" s="59">
        <f ca="1">AVERAGE(OFFSET($AM$3,0,0,'Données projet'!$E$10+1,1))-AVERAGE(OFFSET($H$3,0,0,'Données projet'!$E$10+1,1))</f>
        <v>427.33925047942938</v>
      </c>
      <c r="AO94" s="59">
        <f t="shared" si="90"/>
        <v>258.68277813905507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125.56084359613637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125.56084359613637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9.9470000000000027</v>
      </c>
      <c r="BD94" s="12">
        <f>IF('Données projet'!$A$88&gt;35,BD93+BC94-BL93,IF(A94&lt;'Données projet'!$A$88,$BA$205^A94,IF(A94='Données projet'!$A$88,'Données projet'!$B$88,BD93+BC94-BL93)))</f>
        <v>385.2240000000001</v>
      </c>
      <c r="BE94" s="13">
        <f>BD94*VLOOKUP('Données projet'!$B$11,Paramètres!$A$1:$I$89,3,0)*VLOOKUP('Données projet'!$B$11,Paramètres!$A$1:$I$89,5,0)</f>
        <v>390.61713600000013</v>
      </c>
      <c r="BF94" s="13">
        <f t="shared" si="91"/>
        <v>89.871813645441875</v>
      </c>
      <c r="BG94" s="20">
        <f t="shared" si="61"/>
        <v>836.85158729914474</v>
      </c>
      <c r="BH94" s="59">
        <f t="shared" si="62"/>
        <v>1130.184920632478</v>
      </c>
      <c r="BI94" s="59">
        <f ca="1">AVERAGE(OFFSET($BH$3,0,0,'Données projet'!$E$11+1,1))-AVERAGE(OFFSET($H$3,0,0,'Données projet'!$E$11+1,1))</f>
        <v>588.81597636287211</v>
      </c>
      <c r="BJ94" s="59">
        <f t="shared" si="92"/>
        <v>308.54448803271003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130.75755611668822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130.75755611668822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319</v>
      </c>
      <c r="BZ94" s="13">
        <f>BY94*VLOOKUP('Données projet'!$B$12,Paramètres!$A$1:$I$89,3,0)*VLOOKUP('Données projet'!$B$12,Paramètres!$A$1:$I$89,5,0)</f>
        <v>233.89079999999998</v>
      </c>
      <c r="CA94" s="13">
        <f t="shared" si="93"/>
        <v>57.123140349023068</v>
      </c>
      <c r="CB94" s="20">
        <f t="shared" si="64"/>
        <v>506.84927944121517</v>
      </c>
      <c r="CC94" s="59">
        <f t="shared" si="65"/>
        <v>800.18261277454849</v>
      </c>
      <c r="CD94" s="59">
        <f ca="1">AVERAGE(OFFSET($CC$3,0,0,'Données projet'!$E$12+1,1))-AVERAGE(OFFSET($H$3,0,0,'Données projet'!$E$12+1,1))</f>
        <v>328.55201074501201</v>
      </c>
      <c r="CE94" s="59">
        <f t="shared" si="94"/>
        <v>321.81422611044985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31.971506864944974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31.971506864944974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367.99999999999972</v>
      </c>
      <c r="CU94" s="17">
        <f>CT94*VLOOKUP('Données projet'!$B$13,Paramètres!$A$1:$I$89,3,0)*VLOOKUP('Données projet'!$B$13,Paramètres!$A$1:$I$89,5,0)</f>
        <v>292.78079999999977</v>
      </c>
      <c r="CV94" s="13">
        <f t="shared" si="95"/>
        <v>69.660903052386217</v>
      </c>
      <c r="CW94" s="20">
        <f t="shared" si="67"/>
        <v>631.25263281623893</v>
      </c>
      <c r="CX94" s="59">
        <f t="shared" si="68"/>
        <v>924.58596614957219</v>
      </c>
      <c r="CY94" s="59">
        <f ca="1">AVERAGE(OFFSET($CX$3,0,0,'Données projet'!$E$13+1,1))-AVERAGE(OFFSET($H$3,0,0,'Données projet'!$E$13+1,1))</f>
        <v>405.40026823646758</v>
      </c>
      <c r="CZ94" s="59">
        <f t="shared" si="96"/>
        <v>393.0787141050053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49.568033547834709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49.568033547834709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328.00000000000006</v>
      </c>
      <c r="DP94" s="17">
        <f>DO94*VLOOKUP('Données projet'!$B$14,Paramètres!$A$1:$I$89,3,0)*VLOOKUP('Données projet'!$B$14,Paramètres!$A$1:$I$89,5,0)</f>
        <v>255.84000000000006</v>
      </c>
      <c r="DQ94" s="13">
        <f t="shared" si="97"/>
        <v>61.834803371075836</v>
      </c>
      <c r="DR94" s="20">
        <f t="shared" si="70"/>
        <v>553.28361587129041</v>
      </c>
      <c r="DS94" s="59">
        <f t="shared" si="71"/>
        <v>846.61694920462378</v>
      </c>
      <c r="DT94" s="59">
        <f ca="1">AVERAGE(OFFSET($DS$3,0,0,'Données projet'!$E$14+1,1))-AVERAGE(OFFSET($H$3,0,0,'Données projet'!$E$14+1,1))</f>
        <v>288.82868507674738</v>
      </c>
      <c r="DU94" s="59">
        <f t="shared" si="98"/>
        <v>283.48738729114024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32.586747132595853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32.586747132595853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266.99999999999983</v>
      </c>
      <c r="EK94" s="17">
        <f>EJ94*VLOOKUP('Données projet'!$B$15,Paramètres!$A$1:$I$89,3,0)*VLOOKUP('Données projet'!$B$15,Paramètres!$A$1:$I$89,5,0)</f>
        <v>216.59039999999987</v>
      </c>
      <c r="EL94" s="13">
        <f t="shared" si="99"/>
        <v>53.373153688190904</v>
      </c>
      <c r="EM94" s="20">
        <f t="shared" si="73"/>
        <v>470.18652267359886</v>
      </c>
      <c r="EN94" s="59">
        <f t="shared" si="74"/>
        <v>763.51985600693217</v>
      </c>
      <c r="EO94" s="59">
        <f ca="1">AVERAGE(OFFSET($EN$3,0,0,'Données projet'!$E$15+1,1))-AVERAGE(OFFSET($H$3,0,0,'Données projet'!$E$15+1,1))</f>
        <v>304.26232113495314</v>
      </c>
      <c r="EP94" s="59">
        <f t="shared" si="100"/>
        <v>297.47246687305056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35.57796708355923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35.57796708355923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6">
        <f t="shared" si="56"/>
        <v>256.66666666666669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9.9470000000000027</v>
      </c>
      <c r="N95" s="13">
        <f>IF('Données projet'!$A$36&gt;35,N94+M95-V94,IF(A95&lt;'Données projet'!$A$36,$K$205^A95,IF(A95='Données projet'!$A$36,'Données projet'!$B$36,N94+M95-V94)))</f>
        <v>395.17100000000011</v>
      </c>
      <c r="O95" s="13">
        <f>N95*VLOOKUP('Données projet'!$B$9,Paramètres!$A$1:$I$89,3,0)*VLOOKUP('Données projet'!$B$9,Paramètres!$A$1:$I$89,5,0)</f>
        <v>357.55072080000008</v>
      </c>
      <c r="P95" s="13">
        <f t="shared" si="87"/>
        <v>83.115346428782544</v>
      </c>
      <c r="Q95" s="20">
        <f t="shared" si="54"/>
        <v>767.49340042346296</v>
      </c>
      <c r="R95" s="59">
        <f t="shared" si="55"/>
        <v>1060.8267337567963</v>
      </c>
      <c r="S95" s="59">
        <f ca="1">AVERAGE(OFFSET($R$3,0,0,'Données projet'!$E$9+1,1))-AVERAGE(OFFSET($H$3,0,0,'Données projet'!$E$9+1,1))</f>
        <v>530.15029472203241</v>
      </c>
      <c r="T95" s="59">
        <f t="shared" si="88"/>
        <v>279.93992816625956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114.38802848211533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114.38802848211533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10.060000000000009</v>
      </c>
      <c r="AI95" s="13">
        <f>IF('Données projet'!$A$62&gt;35,AI94+AH95-AQ94,IF(A95&lt;'Données projet'!$A$62,$AF$205^A95,IF(A95='Données projet'!$A$62,'Données projet'!$B$62,AI94+AH95-AQ94)))</f>
        <v>394.81000000000023</v>
      </c>
      <c r="AJ95" s="13">
        <f>AI95*VLOOKUP('Données projet'!$B$10,Paramètres!$A$1:$I$89,3,0)*VLOOKUP('Données projet'!$B$10,Paramètres!$A$1:$I$89,5,0)</f>
        <v>332.58794400000022</v>
      </c>
      <c r="AK95" s="13">
        <f t="shared" si="89"/>
        <v>77.966609811683952</v>
      </c>
      <c r="AL95" s="20">
        <f t="shared" si="58"/>
        <v>715.0491812220165</v>
      </c>
      <c r="AM95" s="59">
        <f t="shared" si="59"/>
        <v>1008.3825145553499</v>
      </c>
      <c r="AN95" s="59">
        <f ca="1">AVERAGE(OFFSET($AM$3,0,0,'Données projet'!$E$10+1,1))-AVERAGE(OFFSET($H$3,0,0,'Données projet'!$E$10+1,1))</f>
        <v>427.33925047942938</v>
      </c>
      <c r="AO95" s="59">
        <f t="shared" si="90"/>
        <v>258.68277813905507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123.09867203776862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123.09867203776862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9.9470000000000027</v>
      </c>
      <c r="BD95" s="12">
        <f>IF('Données projet'!$A$88&gt;35,BD94+BC95-BL94,IF(A95&lt;'Données projet'!$A$88,$BA$205^A95,IF(A95='Données projet'!$A$88,'Données projet'!$B$88,BD94+BC95-BL94)))</f>
        <v>395.17100000000011</v>
      </c>
      <c r="BE95" s="13">
        <f>BD95*VLOOKUP('Données projet'!$B$11,Paramètres!$A$1:$I$89,3,0)*VLOOKUP('Données projet'!$B$11,Paramètres!$A$1:$I$89,5,0)</f>
        <v>400.70339400000012</v>
      </c>
      <c r="BF95" s="13">
        <f t="shared" si="91"/>
        <v>91.919252975163644</v>
      </c>
      <c r="BG95" s="20">
        <f t="shared" si="61"/>
        <v>857.9844434817436</v>
      </c>
      <c r="BH95" s="59">
        <f t="shared" si="62"/>
        <v>1151.317776815077</v>
      </c>
      <c r="BI95" s="59">
        <f ca="1">AVERAGE(OFFSET($BH$3,0,0,'Données projet'!$E$11+1,1))-AVERAGE(OFFSET($H$3,0,0,'Données projet'!$E$11+1,1))</f>
        <v>588.81597636287211</v>
      </c>
      <c r="BJ95" s="59">
        <f t="shared" si="92"/>
        <v>308.54448803271003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128.19348019547411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128.19348019547411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319</v>
      </c>
      <c r="BZ95" s="13">
        <f>BY95*VLOOKUP('Données projet'!$B$12,Paramètres!$A$1:$I$89,3,0)*VLOOKUP('Données projet'!$B$12,Paramètres!$A$1:$I$89,5,0)</f>
        <v>233.89079999999998</v>
      </c>
      <c r="CA95" s="13">
        <f t="shared" si="93"/>
        <v>57.123140349023068</v>
      </c>
      <c r="CB95" s="20">
        <f t="shared" si="64"/>
        <v>506.84927944121517</v>
      </c>
      <c r="CC95" s="59">
        <f t="shared" si="65"/>
        <v>800.18261277454849</v>
      </c>
      <c r="CD95" s="59">
        <f ca="1">AVERAGE(OFFSET($CC$3,0,0,'Données projet'!$E$12+1,1))-AVERAGE(OFFSET($H$3,0,0,'Données projet'!$E$12+1,1))</f>
        <v>328.55201074501201</v>
      </c>
      <c r="CE95" s="59">
        <f t="shared" si="94"/>
        <v>321.81422611044985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31.344565116017058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31.344565116017058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367.99999999999972</v>
      </c>
      <c r="CU95" s="17">
        <f>CT95*VLOOKUP('Données projet'!$B$13,Paramètres!$A$1:$I$89,3,0)*VLOOKUP('Données projet'!$B$13,Paramètres!$A$1:$I$89,5,0)</f>
        <v>292.78079999999977</v>
      </c>
      <c r="CV95" s="13">
        <f t="shared" si="95"/>
        <v>69.660903052386217</v>
      </c>
      <c r="CW95" s="20">
        <f t="shared" si="67"/>
        <v>631.25263281623893</v>
      </c>
      <c r="CX95" s="59">
        <f t="shared" si="68"/>
        <v>924.58596614957219</v>
      </c>
      <c r="CY95" s="59">
        <f ca="1">AVERAGE(OFFSET($CX$3,0,0,'Données projet'!$E$13+1,1))-AVERAGE(OFFSET($H$3,0,0,'Données projet'!$E$13+1,1))</f>
        <v>405.40026823646758</v>
      </c>
      <c r="CZ95" s="59">
        <f t="shared" si="96"/>
        <v>393.0787141050053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48.59603464347682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48.59603464347682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328.00000000000006</v>
      </c>
      <c r="DP95" s="17">
        <f>DO95*VLOOKUP('Données projet'!$B$14,Paramètres!$A$1:$I$89,3,0)*VLOOKUP('Données projet'!$B$14,Paramètres!$A$1:$I$89,5,0)</f>
        <v>255.84000000000006</v>
      </c>
      <c r="DQ95" s="13">
        <f t="shared" si="97"/>
        <v>61.834803371075836</v>
      </c>
      <c r="DR95" s="20">
        <f t="shared" si="70"/>
        <v>553.28361587129041</v>
      </c>
      <c r="DS95" s="59">
        <f t="shared" si="71"/>
        <v>846.61694920462378</v>
      </c>
      <c r="DT95" s="59">
        <f ca="1">AVERAGE(OFFSET($DS$3,0,0,'Données projet'!$E$14+1,1))-AVERAGE(OFFSET($H$3,0,0,'Données projet'!$E$14+1,1))</f>
        <v>288.82868507674738</v>
      </c>
      <c r="DU95" s="59">
        <f t="shared" si="98"/>
        <v>283.48738729114024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31.947740897278813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31.947740897278813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266.99999999999983</v>
      </c>
      <c r="EK95" s="17">
        <f>EJ95*VLOOKUP('Données projet'!$B$15,Paramètres!$A$1:$I$89,3,0)*VLOOKUP('Données projet'!$B$15,Paramètres!$A$1:$I$89,5,0)</f>
        <v>216.59039999999987</v>
      </c>
      <c r="EL95" s="13">
        <f t="shared" si="99"/>
        <v>53.373153688190904</v>
      </c>
      <c r="EM95" s="20">
        <f t="shared" si="73"/>
        <v>470.18652267359886</v>
      </c>
      <c r="EN95" s="59">
        <f t="shared" si="74"/>
        <v>763.51985600693217</v>
      </c>
      <c r="EO95" s="59">
        <f ca="1">AVERAGE(OFFSET($EN$3,0,0,'Données projet'!$E$15+1,1))-AVERAGE(OFFSET($H$3,0,0,'Données projet'!$E$15+1,1))</f>
        <v>304.26232113495314</v>
      </c>
      <c r="EP95" s="59">
        <f t="shared" si="100"/>
        <v>297.47246687305056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34.880304849467819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34.880304849467819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6">
        <f t="shared" si="56"/>
        <v>256.66666666666669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9.9470000000000027</v>
      </c>
      <c r="N96" s="13">
        <f>IF('Données projet'!$A$36&gt;35,N95+M96-V95,IF(A96&lt;'Données projet'!$A$36,$K$205^A96,IF(A96='Données projet'!$A$36,'Données projet'!$B$36,N95+M96-V95)))</f>
        <v>405.11800000000011</v>
      </c>
      <c r="O96" s="13">
        <f>N96*VLOOKUP('Données projet'!$B$9,Paramètres!$A$1:$I$89,3,0)*VLOOKUP('Données projet'!$B$9,Paramètres!$A$1:$I$89,5,0)</f>
        <v>366.5507664000001</v>
      </c>
      <c r="P96" s="13">
        <f t="shared" si="87"/>
        <v>84.961267689272873</v>
      </c>
      <c r="Q96" s="20">
        <f t="shared" si="54"/>
        <v>786.38345937215036</v>
      </c>
      <c r="R96" s="59">
        <f t="shared" si="55"/>
        <v>1079.7167927054836</v>
      </c>
      <c r="S96" s="59">
        <f ca="1">AVERAGE(OFFSET($R$3,0,0,'Données projet'!$E$9+1,1))-AVERAGE(OFFSET($H$3,0,0,'Données projet'!$E$9+1,1))</f>
        <v>530.15029472203241</v>
      </c>
      <c r="T96" s="59">
        <f t="shared" si="88"/>
        <v>279.93992816625956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112.14494901338922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112.14494901338922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10.060000000000009</v>
      </c>
      <c r="AI96" s="13">
        <f>IF('Données projet'!$A$62&gt;35,AI95+AH96-AQ95,IF(A96&lt;'Données projet'!$A$62,$AF$205^A96,IF(A96='Données projet'!$A$62,'Données projet'!$B$62,AI95+AH96-AQ95)))</f>
        <v>404.87000000000023</v>
      </c>
      <c r="AJ96" s="13">
        <f>AI96*VLOOKUP('Données projet'!$B$10,Paramètres!$A$1:$I$89,3,0)*VLOOKUP('Données projet'!$B$10,Paramètres!$A$1:$I$89,5,0)</f>
        <v>341.0624880000002</v>
      </c>
      <c r="AK96" s="13">
        <f t="shared" si="89"/>
        <v>79.719423291770411</v>
      </c>
      <c r="AL96" s="20">
        <f t="shared" si="58"/>
        <v>732.86182883316712</v>
      </c>
      <c r="AM96" s="59">
        <f t="shared" si="59"/>
        <v>1026.1951621665005</v>
      </c>
      <c r="AN96" s="59">
        <f ca="1">AVERAGE(OFFSET($AM$3,0,0,'Données projet'!$E$10+1,1))-AVERAGE(OFFSET($H$3,0,0,'Données projet'!$E$10+1,1))</f>
        <v>427.33925047942938</v>
      </c>
      <c r="AO96" s="59">
        <f t="shared" si="90"/>
        <v>258.68277813905507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120.68478216188412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120.68478216188412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9.9470000000000027</v>
      </c>
      <c r="BD96" s="12">
        <f>IF('Données projet'!$A$88&gt;35,BD95+BC96-BL95,IF(A96&lt;'Données projet'!$A$88,$BA$205^A96,IF(A96='Données projet'!$A$88,'Données projet'!$B$88,BD95+BC96-BL95)))</f>
        <v>405.11800000000011</v>
      </c>
      <c r="BE96" s="13">
        <f>BD96*VLOOKUP('Données projet'!$B$11,Paramètres!$A$1:$I$89,3,0)*VLOOKUP('Données projet'!$B$11,Paramètres!$A$1:$I$89,5,0)</f>
        <v>410.7896520000001</v>
      </c>
      <c r="BF96" s="13">
        <f t="shared" si="91"/>
        <v>93.960701523544898</v>
      </c>
      <c r="BG96" s="20">
        <f t="shared" si="61"/>
        <v>879.10686572017414</v>
      </c>
      <c r="BH96" s="59">
        <f t="shared" si="62"/>
        <v>1172.4401990535075</v>
      </c>
      <c r="BI96" s="59">
        <f ca="1">AVERAGE(OFFSET($BH$3,0,0,'Données projet'!$E$11+1,1))-AVERAGE(OFFSET($H$3,0,0,'Données projet'!$E$11+1,1))</f>
        <v>588.81597636287211</v>
      </c>
      <c r="BJ96" s="59">
        <f t="shared" si="92"/>
        <v>308.54448803271003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125.67968423914313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125.67968423914313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319</v>
      </c>
      <c r="BZ96" s="13">
        <f>BY96*VLOOKUP('Données projet'!$B$12,Paramètres!$A$1:$I$89,3,0)*VLOOKUP('Données projet'!$B$12,Paramètres!$A$1:$I$89,5,0)</f>
        <v>233.89079999999998</v>
      </c>
      <c r="CA96" s="13">
        <f t="shared" si="93"/>
        <v>57.123140349023068</v>
      </c>
      <c r="CB96" s="20">
        <f t="shared" si="64"/>
        <v>506.84927944121517</v>
      </c>
      <c r="CC96" s="59">
        <f t="shared" si="65"/>
        <v>800.18261277454849</v>
      </c>
      <c r="CD96" s="59">
        <f ca="1">AVERAGE(OFFSET($CC$3,0,0,'Données projet'!$E$12+1,1))-AVERAGE(OFFSET($H$3,0,0,'Données projet'!$E$12+1,1))</f>
        <v>328.55201074501201</v>
      </c>
      <c r="CE96" s="59">
        <f t="shared" si="94"/>
        <v>321.81422611044985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30.72991731238891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30.72991731238891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367.99999999999972</v>
      </c>
      <c r="CU96" s="17">
        <f>CT96*VLOOKUP('Données projet'!$B$13,Paramètres!$A$1:$I$89,3,0)*VLOOKUP('Données projet'!$B$13,Paramètres!$A$1:$I$89,5,0)</f>
        <v>292.78079999999977</v>
      </c>
      <c r="CV96" s="13">
        <f t="shared" si="95"/>
        <v>69.660903052386217</v>
      </c>
      <c r="CW96" s="20">
        <f t="shared" si="67"/>
        <v>631.25263281623893</v>
      </c>
      <c r="CX96" s="59">
        <f t="shared" si="68"/>
        <v>924.58596614957219</v>
      </c>
      <c r="CY96" s="59">
        <f ca="1">AVERAGE(OFFSET($CX$3,0,0,'Données projet'!$E$13+1,1))-AVERAGE(OFFSET($H$3,0,0,'Données projet'!$E$13+1,1))</f>
        <v>405.40026823646758</v>
      </c>
      <c r="CZ96" s="59">
        <f t="shared" si="96"/>
        <v>393.0787141050053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47.643096044772598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47.643096044772598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328.00000000000006</v>
      </c>
      <c r="DP96" s="17">
        <f>DO96*VLOOKUP('Données projet'!$B$14,Paramètres!$A$1:$I$89,3,0)*VLOOKUP('Données projet'!$B$14,Paramètres!$A$1:$I$89,5,0)</f>
        <v>255.84000000000006</v>
      </c>
      <c r="DQ96" s="13">
        <f t="shared" si="97"/>
        <v>61.834803371075836</v>
      </c>
      <c r="DR96" s="20">
        <f t="shared" si="70"/>
        <v>553.28361587129041</v>
      </c>
      <c r="DS96" s="59">
        <f t="shared" si="71"/>
        <v>846.61694920462378</v>
      </c>
      <c r="DT96" s="59">
        <f ca="1">AVERAGE(OFFSET($DS$3,0,0,'Données projet'!$E$14+1,1))-AVERAGE(OFFSET($H$3,0,0,'Données projet'!$E$14+1,1))</f>
        <v>288.82868507674738</v>
      </c>
      <c r="DU96" s="59">
        <f t="shared" si="98"/>
        <v>283.48738729114024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31.321265184481021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31.321265184481021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266.99999999999983</v>
      </c>
      <c r="EK96" s="17">
        <f>EJ96*VLOOKUP('Données projet'!$B$15,Paramètres!$A$1:$I$89,3,0)*VLOOKUP('Données projet'!$B$15,Paramètres!$A$1:$I$89,5,0)</f>
        <v>216.59039999999987</v>
      </c>
      <c r="EL96" s="13">
        <f t="shared" si="99"/>
        <v>53.373153688190904</v>
      </c>
      <c r="EM96" s="20">
        <f t="shared" si="73"/>
        <v>470.18652267359886</v>
      </c>
      <c r="EN96" s="59">
        <f t="shared" si="74"/>
        <v>763.51985600693217</v>
      </c>
      <c r="EO96" s="59">
        <f ca="1">AVERAGE(OFFSET($EN$3,0,0,'Données projet'!$E$15+1,1))-AVERAGE(OFFSET($H$3,0,0,'Données projet'!$E$15+1,1))</f>
        <v>304.26232113495314</v>
      </c>
      <c r="EP96" s="59">
        <f t="shared" si="100"/>
        <v>297.47246687305056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34.196323346254992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34.196323346254992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6">
        <f t="shared" si="56"/>
        <v>256.66666666666669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9.9470000000000027</v>
      </c>
      <c r="N97" s="13">
        <f>IF('Données projet'!$A$36&gt;35,N96+M97-V96,IF(A97&lt;'Données projet'!$A$36,$K$205^A97,IF(A97='Données projet'!$A$36,'Données projet'!$B$36,N96+M97-V96)))</f>
        <v>415.06500000000011</v>
      </c>
      <c r="O97" s="13">
        <f>N97*VLOOKUP('Données projet'!$B$9,Paramètres!$A$1:$I$89,3,0)*VLOOKUP('Données projet'!$B$9,Paramètres!$A$1:$I$89,5,0)</f>
        <v>375.55081200000006</v>
      </c>
      <c r="P97" s="13">
        <f t="shared" si="87"/>
        <v>86.801920262883286</v>
      </c>
      <c r="Q97" s="20">
        <f t="shared" si="54"/>
        <v>805.26434202452174</v>
      </c>
      <c r="R97" s="59">
        <f t="shared" si="55"/>
        <v>1098.597675357855</v>
      </c>
      <c r="S97" s="59">
        <f ca="1">AVERAGE(OFFSET($R$3,0,0,'Données projet'!$E$9+1,1))-AVERAGE(OFFSET($H$3,0,0,'Données projet'!$E$9+1,1))</f>
        <v>530.15029472203241</v>
      </c>
      <c r="T97" s="59">
        <f t="shared" si="88"/>
        <v>279.93992816625956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109.94585496490146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109.94585496490146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10.060000000000009</v>
      </c>
      <c r="AI97" s="13">
        <f>IF('Données projet'!$A$62&gt;35,AI96+AH97-AQ96,IF(A97&lt;'Données projet'!$A$62,$AF$205^A97,IF(A97='Données projet'!$A$62,'Données projet'!$B$62,AI96+AH97-AQ96)))</f>
        <v>414.93000000000023</v>
      </c>
      <c r="AJ97" s="13">
        <f>AI97*VLOOKUP('Données projet'!$B$10,Paramètres!$A$1:$I$89,3,0)*VLOOKUP('Données projet'!$B$10,Paramètres!$A$1:$I$89,5,0)</f>
        <v>349.53703200000024</v>
      </c>
      <c r="AK97" s="13">
        <f t="shared" si="89"/>
        <v>81.467173976108739</v>
      </c>
      <c r="AL97" s="20">
        <f t="shared" si="58"/>
        <v>750.66565874172318</v>
      </c>
      <c r="AM97" s="59">
        <f t="shared" si="59"/>
        <v>1043.9989920750565</v>
      </c>
      <c r="AN97" s="59">
        <f ca="1">AVERAGE(OFFSET($AM$3,0,0,'Données projet'!$E$10+1,1))-AVERAGE(OFFSET($H$3,0,0,'Données projet'!$E$10+1,1))</f>
        <v>427.33925047942938</v>
      </c>
      <c r="AO97" s="59">
        <f t="shared" si="90"/>
        <v>258.68277813905507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118.31822719413826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118.31822719413826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9.9470000000000027</v>
      </c>
      <c r="BD97" s="12">
        <f>IF('Données projet'!$A$88&gt;35,BD96+BC97-BL96,IF(A97&lt;'Données projet'!$A$88,$BA$205^A97,IF(A97='Données projet'!$A$88,'Données projet'!$B$88,BD96+BC97-BL96)))</f>
        <v>415.06500000000011</v>
      </c>
      <c r="BE97" s="13">
        <f>BD97*VLOOKUP('Données projet'!$B$11,Paramètres!$A$1:$I$89,3,0)*VLOOKUP('Données projet'!$B$11,Paramètres!$A$1:$I$89,5,0)</f>
        <v>420.87591000000015</v>
      </c>
      <c r="BF97" s="13">
        <f t="shared" si="91"/>
        <v>95.996323304873258</v>
      </c>
      <c r="BG97" s="20">
        <f t="shared" si="61"/>
        <v>900.21913967265436</v>
      </c>
      <c r="BH97" s="59">
        <f t="shared" si="62"/>
        <v>1193.5524730059876</v>
      </c>
      <c r="BI97" s="59">
        <f ca="1">AVERAGE(OFFSET($BH$3,0,0,'Données projet'!$E$11+1,1))-AVERAGE(OFFSET($H$3,0,0,'Données projet'!$E$11+1,1))</f>
        <v>588.81597636287211</v>
      </c>
      <c r="BJ97" s="59">
        <f t="shared" si="92"/>
        <v>308.54448803271003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123.21518228825167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123.21518228825167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319</v>
      </c>
      <c r="BZ97" s="13">
        <f>BY97*VLOOKUP('Données projet'!$B$12,Paramètres!$A$1:$I$89,3,0)*VLOOKUP('Données projet'!$B$12,Paramètres!$A$1:$I$89,5,0)</f>
        <v>233.89079999999998</v>
      </c>
      <c r="CA97" s="13">
        <f t="shared" si="93"/>
        <v>57.123140349023068</v>
      </c>
      <c r="CB97" s="20">
        <f t="shared" si="64"/>
        <v>506.84927944121517</v>
      </c>
      <c r="CC97" s="59">
        <f t="shared" si="65"/>
        <v>800.18261277454849</v>
      </c>
      <c r="CD97" s="59">
        <f ca="1">AVERAGE(OFFSET($CC$3,0,0,'Données projet'!$E$12+1,1))-AVERAGE(OFFSET($H$3,0,0,'Données projet'!$E$12+1,1))</f>
        <v>328.55201074501201</v>
      </c>
      <c r="CE97" s="59">
        <f t="shared" si="94"/>
        <v>321.81422611044985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30.127322377291765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30.127322377291765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367.99999999999972</v>
      </c>
      <c r="CU97" s="17">
        <f>CT97*VLOOKUP('Données projet'!$B$13,Paramètres!$A$1:$I$89,3,0)*VLOOKUP('Données projet'!$B$13,Paramètres!$A$1:$I$89,5,0)</f>
        <v>292.78079999999977</v>
      </c>
      <c r="CV97" s="13">
        <f t="shared" si="95"/>
        <v>69.660903052386217</v>
      </c>
      <c r="CW97" s="20">
        <f t="shared" si="67"/>
        <v>631.25263281623893</v>
      </c>
      <c r="CX97" s="59">
        <f t="shared" si="68"/>
        <v>924.58596614957219</v>
      </c>
      <c r="CY97" s="59">
        <f ca="1">AVERAGE(OFFSET($CX$3,0,0,'Données projet'!$E$13+1,1))-AVERAGE(OFFSET($H$3,0,0,'Données projet'!$E$13+1,1))</f>
        <v>405.40026823646758</v>
      </c>
      <c r="CZ97" s="59">
        <f t="shared" si="96"/>
        <v>393.0787141050053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46.708843990753813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46.708843990753813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328.00000000000006</v>
      </c>
      <c r="DP97" s="17">
        <f>DO97*VLOOKUP('Données projet'!$B$14,Paramètres!$A$1:$I$89,3,0)*VLOOKUP('Données projet'!$B$14,Paramètres!$A$1:$I$89,5,0)</f>
        <v>255.84000000000006</v>
      </c>
      <c r="DQ97" s="13">
        <f t="shared" si="97"/>
        <v>61.834803371075836</v>
      </c>
      <c r="DR97" s="20">
        <f t="shared" si="70"/>
        <v>553.28361587129041</v>
      </c>
      <c r="DS97" s="59">
        <f t="shared" si="71"/>
        <v>846.61694920462378</v>
      </c>
      <c r="DT97" s="59">
        <f ca="1">AVERAGE(OFFSET($DS$3,0,0,'Données projet'!$E$14+1,1))-AVERAGE(OFFSET($H$3,0,0,'Données projet'!$E$14+1,1))</f>
        <v>288.82868507674738</v>
      </c>
      <c r="DU97" s="59">
        <f t="shared" si="98"/>
        <v>283.48738729114024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30.707074278298737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30.707074278298737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266.99999999999983</v>
      </c>
      <c r="EK97" s="17">
        <f>EJ97*VLOOKUP('Données projet'!$B$15,Paramètres!$A$1:$I$89,3,0)*VLOOKUP('Données projet'!$B$15,Paramètres!$A$1:$I$89,5,0)</f>
        <v>216.59039999999987</v>
      </c>
      <c r="EL97" s="13">
        <f t="shared" si="99"/>
        <v>53.373153688190904</v>
      </c>
      <c r="EM97" s="20">
        <f t="shared" si="73"/>
        <v>470.18652267359886</v>
      </c>
      <c r="EN97" s="59">
        <f t="shared" si="74"/>
        <v>763.51985600693217</v>
      </c>
      <c r="EO97" s="59">
        <f ca="1">AVERAGE(OFFSET($EN$3,0,0,'Données projet'!$E$15+1,1))-AVERAGE(OFFSET($H$3,0,0,'Données projet'!$E$15+1,1))</f>
        <v>304.26232113495314</v>
      </c>
      <c r="EP97" s="59">
        <f t="shared" si="100"/>
        <v>297.47246687305056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33.525754303132643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33.525754303132643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6">
        <f t="shared" si="56"/>
        <v>256.66666666666669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9.9470000000000027</v>
      </c>
      <c r="N98" s="13">
        <f>IF('Données projet'!$A$36&gt;35,N97+M98-V97,IF(A98&lt;'Données projet'!$A$36,$K$205^A98,IF(A98='Données projet'!$A$36,'Données projet'!$B$36,N97+M98-V97)))</f>
        <v>425.01200000000011</v>
      </c>
      <c r="O98" s="13">
        <f>N98*VLOOKUP('Données projet'!$B$9,Paramètres!$A$1:$I$89,3,0)*VLOOKUP('Données projet'!$B$9,Paramètres!$A$1:$I$89,5,0)</f>
        <v>384.55085760000009</v>
      </c>
      <c r="P98" s="13">
        <f t="shared" si="87"/>
        <v>88.637444941196293</v>
      </c>
      <c r="Q98" s="20">
        <f t="shared" si="54"/>
        <v>824.13629359258357</v>
      </c>
      <c r="R98" s="59">
        <f t="shared" si="55"/>
        <v>1117.4696269259168</v>
      </c>
      <c r="S98" s="59">
        <f ca="1">AVERAGE(OFFSET($R$3,0,0,'Données projet'!$E$9+1,1))-AVERAGE(OFFSET($H$3,0,0,'Données projet'!$E$9+1,1))</f>
        <v>530.15029472203241</v>
      </c>
      <c r="T98" s="59">
        <f t="shared" si="88"/>
        <v>279.93992816625956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107.78988380938961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107.78988380938961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10.060000000000009</v>
      </c>
      <c r="AI98" s="13">
        <f>IF('Données projet'!$A$62&gt;35,AI97+AH98-AQ97,IF(A98&lt;'Données projet'!$A$62,$AF$205^A98,IF(A98='Données projet'!$A$62,'Données projet'!$B$62,AI97+AH98-AQ97)))</f>
        <v>424.99000000000024</v>
      </c>
      <c r="AJ98" s="13">
        <f>AI98*VLOOKUP('Données projet'!$B$10,Paramètres!$A$1:$I$89,3,0)*VLOOKUP('Données projet'!$B$10,Paramètres!$A$1:$I$89,5,0)</f>
        <v>358.01157600000022</v>
      </c>
      <c r="AK98" s="13">
        <f t="shared" si="89"/>
        <v>83.209998734223689</v>
      </c>
      <c r="AL98" s="20">
        <f t="shared" si="58"/>
        <v>768.46090932877325</v>
      </c>
      <c r="AM98" s="59">
        <f t="shared" si="59"/>
        <v>1061.7942426621066</v>
      </c>
      <c r="AN98" s="59">
        <f ca="1">AVERAGE(OFFSET($AM$3,0,0,'Données projet'!$E$10+1,1))-AVERAGE(OFFSET($H$3,0,0,'Données projet'!$E$10+1,1))</f>
        <v>427.33925047942938</v>
      </c>
      <c r="AO98" s="59">
        <f t="shared" si="90"/>
        <v>258.68277813905507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115.9980789258539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115.9980789258539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9.9470000000000027</v>
      </c>
      <c r="BD98" s="12">
        <f>IF('Données projet'!$A$88&gt;35,BD97+BC98-BL97,IF(A98&lt;'Données projet'!$A$88,$BA$205^A98,IF(A98='Données projet'!$A$88,'Données projet'!$B$88,BD97+BC98-BL97)))</f>
        <v>425.01200000000011</v>
      </c>
      <c r="BE98" s="13">
        <f>BD98*VLOOKUP('Données projet'!$B$11,Paramètres!$A$1:$I$89,3,0)*VLOOKUP('Données projet'!$B$11,Paramètres!$A$1:$I$89,5,0)</f>
        <v>430.96216800000013</v>
      </c>
      <c r="BF98" s="13">
        <f t="shared" si="91"/>
        <v>98.026274023933112</v>
      </c>
      <c r="BG98" s="20">
        <f t="shared" si="61"/>
        <v>921.321536525017</v>
      </c>
      <c r="BH98" s="59">
        <f t="shared" si="62"/>
        <v>1214.6548698583504</v>
      </c>
      <c r="BI98" s="59">
        <f ca="1">AVERAGE(OFFSET($BH$3,0,0,'Données projet'!$E$11+1,1))-AVERAGE(OFFSET($H$3,0,0,'Données projet'!$E$11+1,1))</f>
        <v>588.81597636287211</v>
      </c>
      <c r="BJ98" s="59">
        <f t="shared" si="92"/>
        <v>308.54448803271003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120.79900771741943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120.79900771741943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319</v>
      </c>
      <c r="BZ98" s="13">
        <f>BY98*VLOOKUP('Données projet'!$B$12,Paramètres!$A$1:$I$89,3,0)*VLOOKUP('Données projet'!$B$12,Paramètres!$A$1:$I$89,5,0)</f>
        <v>233.89079999999998</v>
      </c>
      <c r="CA98" s="13">
        <f t="shared" si="93"/>
        <v>57.123140349023068</v>
      </c>
      <c r="CB98" s="20">
        <f t="shared" si="64"/>
        <v>506.84927944121517</v>
      </c>
      <c r="CC98" s="59">
        <f t="shared" si="65"/>
        <v>800.18261277454849</v>
      </c>
      <c r="CD98" s="59">
        <f ca="1">AVERAGE(OFFSET($CC$3,0,0,'Données projet'!$E$12+1,1))-AVERAGE(OFFSET($H$3,0,0,'Données projet'!$E$12+1,1))</f>
        <v>328.55201074501201</v>
      </c>
      <c r="CE98" s="59">
        <f t="shared" si="94"/>
        <v>321.81422611044985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29.536543961325258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29.536543961325258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367.99999999999972</v>
      </c>
      <c r="CU98" s="17">
        <f>CT98*VLOOKUP('Données projet'!$B$13,Paramètres!$A$1:$I$89,3,0)*VLOOKUP('Données projet'!$B$13,Paramètres!$A$1:$I$89,5,0)</f>
        <v>292.78079999999977</v>
      </c>
      <c r="CV98" s="13">
        <f t="shared" si="95"/>
        <v>69.660903052386217</v>
      </c>
      <c r="CW98" s="20">
        <f t="shared" si="67"/>
        <v>631.25263281623893</v>
      </c>
      <c r="CX98" s="59">
        <f t="shared" si="68"/>
        <v>924.58596614957219</v>
      </c>
      <c r="CY98" s="59">
        <f ca="1">AVERAGE(OFFSET($CX$3,0,0,'Données projet'!$E$13+1,1))-AVERAGE(OFFSET($H$3,0,0,'Données projet'!$E$13+1,1))</f>
        <v>405.40026823646758</v>
      </c>
      <c r="CZ98" s="59">
        <f t="shared" si="96"/>
        <v>393.0787141050053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45.79291204967685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45.79291204967685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328.00000000000006</v>
      </c>
      <c r="DP98" s="17">
        <f>DO98*VLOOKUP('Données projet'!$B$14,Paramètres!$A$1:$I$89,3,0)*VLOOKUP('Données projet'!$B$14,Paramètres!$A$1:$I$89,5,0)</f>
        <v>255.84000000000006</v>
      </c>
      <c r="DQ98" s="13">
        <f t="shared" si="97"/>
        <v>61.834803371075836</v>
      </c>
      <c r="DR98" s="20">
        <f t="shared" si="70"/>
        <v>553.28361587129041</v>
      </c>
      <c r="DS98" s="59">
        <f t="shared" si="71"/>
        <v>846.61694920462378</v>
      </c>
      <c r="DT98" s="59">
        <f ca="1">AVERAGE(OFFSET($DS$3,0,0,'Données projet'!$E$14+1,1))-AVERAGE(OFFSET($H$3,0,0,'Données projet'!$E$14+1,1))</f>
        <v>288.82868507674738</v>
      </c>
      <c r="DU98" s="59">
        <f t="shared" si="98"/>
        <v>283.48738729114024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30.104927281167228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30.104927281167228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266.99999999999983</v>
      </c>
      <c r="EK98" s="17">
        <f>EJ98*VLOOKUP('Données projet'!$B$15,Paramètres!$A$1:$I$89,3,0)*VLOOKUP('Données projet'!$B$15,Paramètres!$A$1:$I$89,5,0)</f>
        <v>216.59039999999987</v>
      </c>
      <c r="EL98" s="13">
        <f t="shared" si="99"/>
        <v>53.373153688190904</v>
      </c>
      <c r="EM98" s="20">
        <f t="shared" si="73"/>
        <v>470.18652267359886</v>
      </c>
      <c r="EN98" s="59">
        <f t="shared" si="74"/>
        <v>763.51985600693217</v>
      </c>
      <c r="EO98" s="59">
        <f ca="1">AVERAGE(OFFSET($EN$3,0,0,'Données projet'!$E$15+1,1))-AVERAGE(OFFSET($H$3,0,0,'Données projet'!$E$15+1,1))</f>
        <v>304.26232113495314</v>
      </c>
      <c r="EP98" s="59">
        <f t="shared" si="100"/>
        <v>297.47246687305056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32.868334709939198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32.868334709939198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6">
        <f t="shared" si="56"/>
        <v>256.66666666666669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9.9470000000000027</v>
      </c>
      <c r="N99" s="13">
        <f>IF('Données projet'!$A$36&gt;35,N98+M99-V98,IF(A99&lt;'Données projet'!$A$36,$K$205^A99,IF(A99='Données projet'!$A$36,'Données projet'!$B$36,N98+M99-V98)))</f>
        <v>434.95900000000012</v>
      </c>
      <c r="O99" s="13">
        <f>N99*VLOOKUP('Données projet'!$B$9,Paramètres!$A$1:$I$89,3,0)*VLOOKUP('Données projet'!$B$9,Paramètres!$A$1:$I$89,5,0)</f>
        <v>393.55090320000011</v>
      </c>
      <c r="P99" s="13">
        <f t="shared" si="87"/>
        <v>90.467975549637174</v>
      </c>
      <c r="Q99" s="20">
        <f t="shared" ref="Q99:Q130" si="107">(O99+P99)*0.475*44/12</f>
        <v>842.99954715561819</v>
      </c>
      <c r="R99" s="59">
        <f t="shared" si="55"/>
        <v>1136.3328804889516</v>
      </c>
      <c r="S99" s="59">
        <f ca="1">AVERAGE(OFFSET($R$3,0,0,'Données projet'!$E$9+1,1))-AVERAGE(OFFSET($H$3,0,0,'Données projet'!$E$9+1,1))</f>
        <v>530.15029472203241</v>
      </c>
      <c r="T99" s="59">
        <f t="shared" si="88"/>
        <v>279.93992816625956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105.67618993322479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105.67618993322479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10.060000000000009</v>
      </c>
      <c r="AI99" s="13">
        <f>IF('Données projet'!$A$62&gt;35,AI98+AH99-AQ98,IF(A99&lt;'Données projet'!$A$62,$AF$205^A99,IF(A99='Données projet'!$A$62,'Données projet'!$B$62,AI98+AH99-AQ98)))</f>
        <v>435.05000000000024</v>
      </c>
      <c r="AJ99" s="13">
        <f>AI99*VLOOKUP('Données projet'!$B$10,Paramètres!$A$1:$I$89,3,0)*VLOOKUP('Données projet'!$B$10,Paramètres!$A$1:$I$89,5,0)</f>
        <v>366.4861200000002</v>
      </c>
      <c r="AK99" s="13">
        <f t="shared" si="89"/>
        <v>84.948027586316087</v>
      </c>
      <c r="AL99" s="20">
        <f t="shared" si="58"/>
        <v>786.24780704616751</v>
      </c>
      <c r="AM99" s="59">
        <f t="shared" si="59"/>
        <v>1079.5811403795008</v>
      </c>
      <c r="AN99" s="59">
        <f ca="1">AVERAGE(OFFSET($AM$3,0,0,'Données projet'!$E$10+1,1))-AVERAGE(OFFSET($H$3,0,0,'Données projet'!$E$10+1,1))</f>
        <v>427.33925047942938</v>
      </c>
      <c r="AO99" s="59">
        <f t="shared" si="90"/>
        <v>258.68277813905507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113.72342734995989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113.72342734995989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9.9470000000000027</v>
      </c>
      <c r="BD99" s="12">
        <f>IF('Données projet'!$A$88&gt;35,BD98+BC99-BL98,IF(A99&lt;'Données projet'!$A$88,$BA$205^A99,IF(A99='Données projet'!$A$88,'Données projet'!$B$88,BD98+BC99-BL98)))</f>
        <v>434.95900000000012</v>
      </c>
      <c r="BE99" s="13">
        <f>BD99*VLOOKUP('Données projet'!$B$11,Paramètres!$A$1:$I$89,3,0)*VLOOKUP('Données projet'!$B$11,Paramètres!$A$1:$I$89,5,0)</f>
        <v>441.04842600000018</v>
      </c>
      <c r="BF99" s="13">
        <f t="shared" si="91"/>
        <v>100.05070168146835</v>
      </c>
      <c r="BG99" s="20">
        <f t="shared" si="61"/>
        <v>942.41431404522439</v>
      </c>
      <c r="BH99" s="59">
        <f t="shared" si="62"/>
        <v>1235.7476473785578</v>
      </c>
      <c r="BI99" s="59">
        <f ca="1">AVERAGE(OFFSET($BH$3,0,0,'Données projet'!$E$11+1,1))-AVERAGE(OFFSET($H$3,0,0,'Données projet'!$E$11+1,1))</f>
        <v>588.81597636287211</v>
      </c>
      <c r="BJ99" s="59">
        <f t="shared" si="92"/>
        <v>308.54448803271003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118.43021285620023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118.43021285620023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319</v>
      </c>
      <c r="BZ99" s="13">
        <f>BY99*VLOOKUP('Données projet'!$B$12,Paramètres!$A$1:$I$89,3,0)*VLOOKUP('Données projet'!$B$12,Paramètres!$A$1:$I$89,5,0)</f>
        <v>233.89079999999998</v>
      </c>
      <c r="CA99" s="13">
        <f t="shared" si="93"/>
        <v>57.123140349023068</v>
      </c>
      <c r="CB99" s="20">
        <f t="shared" si="64"/>
        <v>506.84927944121517</v>
      </c>
      <c r="CC99" s="59">
        <f t="shared" si="65"/>
        <v>800.18261277454849</v>
      </c>
      <c r="CD99" s="59">
        <f ca="1">AVERAGE(OFFSET($CC$3,0,0,'Données projet'!$E$12+1,1))-AVERAGE(OFFSET($H$3,0,0,'Données projet'!$E$12+1,1))</f>
        <v>328.55201074501201</v>
      </c>
      <c r="CE99" s="59">
        <f t="shared" si="94"/>
        <v>321.81422611044985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28.957350349756602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28.957350349756602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367.99999999999972</v>
      </c>
      <c r="CU99" s="17">
        <f>CT99*VLOOKUP('Données projet'!$B$13,Paramètres!$A$1:$I$89,3,0)*VLOOKUP('Données projet'!$B$13,Paramètres!$A$1:$I$89,5,0)</f>
        <v>292.78079999999977</v>
      </c>
      <c r="CV99" s="13">
        <f t="shared" si="95"/>
        <v>69.660903052386217</v>
      </c>
      <c r="CW99" s="20">
        <f t="shared" si="67"/>
        <v>631.25263281623893</v>
      </c>
      <c r="CX99" s="59">
        <f t="shared" si="68"/>
        <v>924.58596614957219</v>
      </c>
      <c r="CY99" s="59">
        <f ca="1">AVERAGE(OFFSET($CX$3,0,0,'Données projet'!$E$13+1,1))-AVERAGE(OFFSET($H$3,0,0,'Données projet'!$E$13+1,1))</f>
        <v>405.40026823646758</v>
      </c>
      <c r="CZ99" s="59">
        <f t="shared" si="96"/>
        <v>393.0787141050053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44.89494097530109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44.89494097530109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328.00000000000006</v>
      </c>
      <c r="DP99" s="17">
        <f>DO99*VLOOKUP('Données projet'!$B$14,Paramètres!$A$1:$I$89,3,0)*VLOOKUP('Données projet'!$B$14,Paramètres!$A$1:$I$89,5,0)</f>
        <v>255.84000000000006</v>
      </c>
      <c r="DQ99" s="13">
        <f t="shared" si="97"/>
        <v>61.834803371075836</v>
      </c>
      <c r="DR99" s="20">
        <f t="shared" si="70"/>
        <v>553.28361587129041</v>
      </c>
      <c r="DS99" s="59">
        <f t="shared" si="71"/>
        <v>846.61694920462378</v>
      </c>
      <c r="DT99" s="59">
        <f ca="1">AVERAGE(OFFSET($DS$3,0,0,'Données projet'!$E$14+1,1))-AVERAGE(OFFSET($H$3,0,0,'Données projet'!$E$14+1,1))</f>
        <v>288.82868507674738</v>
      </c>
      <c r="DU99" s="59">
        <f t="shared" si="98"/>
        <v>283.48738729114024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29.514588019376063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29.514588019376063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266.99999999999983</v>
      </c>
      <c r="EK99" s="17">
        <f>EJ99*VLOOKUP('Données projet'!$B$15,Paramètres!$A$1:$I$89,3,0)*VLOOKUP('Données projet'!$B$15,Paramètres!$A$1:$I$89,5,0)</f>
        <v>216.59039999999987</v>
      </c>
      <c r="EL99" s="13">
        <f t="shared" si="99"/>
        <v>53.373153688190904</v>
      </c>
      <c r="EM99" s="20">
        <f t="shared" si="73"/>
        <v>470.18652267359886</v>
      </c>
      <c r="EN99" s="59">
        <f t="shared" si="74"/>
        <v>763.51985600693217</v>
      </c>
      <c r="EO99" s="59">
        <f ca="1">AVERAGE(OFFSET($EN$3,0,0,'Données projet'!$E$15+1,1))-AVERAGE(OFFSET($H$3,0,0,'Données projet'!$E$15+1,1))</f>
        <v>304.26232113495314</v>
      </c>
      <c r="EP99" s="59">
        <f t="shared" si="100"/>
        <v>297.47246687305056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32.223806713981915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32.223806713981915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6">
        <f t="shared" si="56"/>
        <v>256.66666666666669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9.9470000000000027</v>
      </c>
      <c r="N100" s="13">
        <f>IF('Données projet'!$A$36&gt;35,N99+M100-V99,IF(A100&lt;'Données projet'!$A$36,$K$205^A100,IF(A100='Données projet'!$A$36,'Données projet'!$B$36,N99+M100-V99)))</f>
        <v>444.90600000000012</v>
      </c>
      <c r="O100" s="13">
        <f>N100*VLOOKUP('Données projet'!$B$9,Paramètres!$A$1:$I$89,3,0)*VLOOKUP('Données projet'!$B$9,Paramètres!$A$1:$I$89,5,0)</f>
        <v>402.55094880000007</v>
      </c>
      <c r="P100" s="13">
        <f t="shared" si="87"/>
        <v>92.293639443453927</v>
      </c>
      <c r="Q100" s="20">
        <f t="shared" si="107"/>
        <v>861.85432452401562</v>
      </c>
      <c r="R100" s="59">
        <f t="shared" si="55"/>
        <v>1155.187657857349</v>
      </c>
      <c r="S100" s="59">
        <f ca="1">AVERAGE(OFFSET($R$3,0,0,'Données projet'!$E$9+1,1))-AVERAGE(OFFSET($H$3,0,0,'Données projet'!$E$9+1,1))</f>
        <v>530.15029472203241</v>
      </c>
      <c r="T100" s="59">
        <f t="shared" si="88"/>
        <v>279.93992816625956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103.6039443047456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103.6039443047456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10.060000000000009</v>
      </c>
      <c r="AI100" s="13">
        <f>IF('Données projet'!$A$62&gt;35,AI99+AH100-AQ99,IF(A100&lt;'Données projet'!$A$62,$AF$205^A100,IF(A100='Données projet'!$A$62,'Données projet'!$B$62,AI99+AH100-AQ99)))</f>
        <v>445.11000000000024</v>
      </c>
      <c r="AJ100" s="13">
        <f>AI100*VLOOKUP('Données projet'!$B$10,Paramètres!$A$1:$I$89,3,0)*VLOOKUP('Données projet'!$B$10,Paramètres!$A$1:$I$89,5,0)</f>
        <v>374.96066400000024</v>
      </c>
      <c r="AK100" s="13">
        <f t="shared" si="89"/>
        <v>86.681384196357783</v>
      </c>
      <c r="AL100" s="20">
        <f t="shared" si="58"/>
        <v>804.02656727532349</v>
      </c>
      <c r="AM100" s="59">
        <f t="shared" si="59"/>
        <v>1097.3599006086567</v>
      </c>
      <c r="AN100" s="59">
        <f ca="1">AVERAGE(OFFSET($AM$3,0,0,'Données projet'!$E$10+1,1))-AVERAGE(OFFSET($H$3,0,0,'Données projet'!$E$10+1,1))</f>
        <v>427.33925047942938</v>
      </c>
      <c r="AO100" s="59">
        <f t="shared" si="90"/>
        <v>258.68277813905507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111.49338030406869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111.49338030406869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9.9470000000000027</v>
      </c>
      <c r="BD100" s="12">
        <f>IF('Données projet'!$A$88&gt;35,BD99+BC100-BL99,IF(A100&lt;'Données projet'!$A$88,$BA$205^A100,IF(A100='Données projet'!$A$88,'Données projet'!$B$88,BD99+BC100-BL99)))</f>
        <v>444.90600000000012</v>
      </c>
      <c r="BE100" s="13">
        <f>BD100*VLOOKUP('Données projet'!$B$11,Paramètres!$A$1:$I$89,3,0)*VLOOKUP('Données projet'!$B$11,Paramètres!$A$1:$I$89,5,0)</f>
        <v>451.13468400000016</v>
      </c>
      <c r="BF100" s="13">
        <f t="shared" si="91"/>
        <v>102.0697471226993</v>
      </c>
      <c r="BG100" s="20">
        <f t="shared" si="61"/>
        <v>963.49771753870164</v>
      </c>
      <c r="BH100" s="59">
        <f t="shared" si="62"/>
        <v>1256.8310508720349</v>
      </c>
      <c r="BI100" s="59">
        <f ca="1">AVERAGE(OFFSET($BH$3,0,0,'Données projet'!$E$11+1,1))-AVERAGE(OFFSET($H$3,0,0,'Données projet'!$E$11+1,1))</f>
        <v>588.81597636287211</v>
      </c>
      <c r="BJ100" s="59">
        <f t="shared" si="92"/>
        <v>308.54448803271003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116.10786861738734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116.10786861738734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319</v>
      </c>
      <c r="BZ100" s="13">
        <f>BY100*VLOOKUP('Données projet'!$B$12,Paramètres!$A$1:$I$89,3,0)*VLOOKUP('Données projet'!$B$12,Paramètres!$A$1:$I$89,5,0)</f>
        <v>233.89079999999998</v>
      </c>
      <c r="CA100" s="13">
        <f t="shared" si="93"/>
        <v>57.123140349023068</v>
      </c>
      <c r="CB100" s="20">
        <f t="shared" si="64"/>
        <v>506.84927944121517</v>
      </c>
      <c r="CC100" s="59">
        <f t="shared" si="65"/>
        <v>800.18261277454849</v>
      </c>
      <c r="CD100" s="59">
        <f ca="1">AVERAGE(OFFSET($CC$3,0,0,'Données projet'!$E$12+1,1))-AVERAGE(OFFSET($H$3,0,0,'Données projet'!$E$12+1,1))</f>
        <v>328.55201074501201</v>
      </c>
      <c r="CE100" s="59">
        <f t="shared" si="94"/>
        <v>321.81422611044985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28.389514371637588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28.389514371637588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367.99999999999972</v>
      </c>
      <c r="CU100" s="17">
        <f>CT100*VLOOKUP('Données projet'!$B$13,Paramètres!$A$1:$I$89,3,0)*VLOOKUP('Données projet'!$B$13,Paramètres!$A$1:$I$89,5,0)</f>
        <v>292.78079999999977</v>
      </c>
      <c r="CV100" s="13">
        <f t="shared" si="95"/>
        <v>69.660903052386217</v>
      </c>
      <c r="CW100" s="20">
        <f t="shared" si="67"/>
        <v>631.25263281623893</v>
      </c>
      <c r="CX100" s="59">
        <f t="shared" si="68"/>
        <v>924.58596614957219</v>
      </c>
      <c r="CY100" s="59">
        <f ca="1">AVERAGE(OFFSET($CX$3,0,0,'Données projet'!$E$13+1,1))-AVERAGE(OFFSET($H$3,0,0,'Données projet'!$E$13+1,1))</f>
        <v>405.40026823646758</v>
      </c>
      <c r="CZ100" s="59">
        <f t="shared" si="96"/>
        <v>393.0787141050053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44.014578565985566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44.014578565985566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328.00000000000006</v>
      </c>
      <c r="DP100" s="17">
        <f>DO100*VLOOKUP('Données projet'!$B$14,Paramètres!$A$1:$I$89,3,0)*VLOOKUP('Données projet'!$B$14,Paramètres!$A$1:$I$89,5,0)</f>
        <v>255.84000000000006</v>
      </c>
      <c r="DQ100" s="13">
        <f t="shared" si="97"/>
        <v>61.834803371075836</v>
      </c>
      <c r="DR100" s="20">
        <f t="shared" si="70"/>
        <v>553.28361587129041</v>
      </c>
      <c r="DS100" s="59">
        <f t="shared" si="71"/>
        <v>846.61694920462378</v>
      </c>
      <c r="DT100" s="59">
        <f ca="1">AVERAGE(OFFSET($DS$3,0,0,'Données projet'!$E$14+1,1))-AVERAGE(OFFSET($H$3,0,0,'Données projet'!$E$14+1,1))</f>
        <v>288.82868507674738</v>
      </c>
      <c r="DU100" s="59">
        <f t="shared" si="98"/>
        <v>283.48738729114024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28.93582495043723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28.93582495043723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266.99999999999983</v>
      </c>
      <c r="EK100" s="17">
        <f>EJ100*VLOOKUP('Données projet'!$B$15,Paramètres!$A$1:$I$89,3,0)*VLOOKUP('Données projet'!$B$15,Paramètres!$A$1:$I$89,5,0)</f>
        <v>216.59039999999987</v>
      </c>
      <c r="EL100" s="13">
        <f t="shared" si="99"/>
        <v>53.373153688190904</v>
      </c>
      <c r="EM100" s="20">
        <f t="shared" si="73"/>
        <v>470.18652267359886</v>
      </c>
      <c r="EN100" s="59">
        <f t="shared" si="74"/>
        <v>763.51985600693217</v>
      </c>
      <c r="EO100" s="59">
        <f ca="1">AVERAGE(OFFSET($EN$3,0,0,'Données projet'!$E$15+1,1))-AVERAGE(OFFSET($H$3,0,0,'Données projet'!$E$15+1,1))</f>
        <v>304.26232113495314</v>
      </c>
      <c r="EP100" s="59">
        <f t="shared" si="100"/>
        <v>297.47246687305056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31.591917518902097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31.591917518902097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6">
        <f t="shared" si="56"/>
        <v>256.66666666666669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9.9470000000000027</v>
      </c>
      <c r="N101" s="13">
        <f>IF('Données projet'!$A$36&gt;35,N100+M101-V100,IF(A101&lt;'Données projet'!$A$36,$K$205^A101,IF(A101='Données projet'!$A$36,'Données projet'!$B$36,N100+M101-V100)))</f>
        <v>454.85300000000012</v>
      </c>
      <c r="O101" s="13">
        <f>N101*VLOOKUP('Données projet'!$B$9,Paramètres!$A$1:$I$89,3,0)*VLOOKUP('Données projet'!$B$9,Paramètres!$A$1:$I$89,5,0)</f>
        <v>411.55099440000004</v>
      </c>
      <c r="P101" s="13">
        <f t="shared" si="87"/>
        <v>94.11455795809178</v>
      </c>
      <c r="Q101" s="20">
        <f t="shared" si="107"/>
        <v>880.70083702367663</v>
      </c>
      <c r="R101" s="59">
        <f t="shared" si="55"/>
        <v>1174.03417035701</v>
      </c>
      <c r="S101" s="59">
        <f ca="1">AVERAGE(OFFSET($R$3,0,0,'Données projet'!$E$9+1,1))-AVERAGE(OFFSET($H$3,0,0,'Données projet'!$E$9+1,1))</f>
        <v>530.15029472203241</v>
      </c>
      <c r="T101" s="59">
        <f t="shared" si="88"/>
        <v>279.93992816625956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101.57233414909585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101.57233414909585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10.060000000000009</v>
      </c>
      <c r="AI101" s="13">
        <f>IF('Données projet'!$A$62&gt;35,AI100+AH101-AQ100,IF(A101&lt;'Données projet'!$A$62,$AF$205^A101,IF(A101='Données projet'!$A$62,'Données projet'!$B$62,AI100+AH101-AQ100)))</f>
        <v>455.17000000000024</v>
      </c>
      <c r="AJ101" s="13">
        <f>AI101*VLOOKUP('Données projet'!$B$10,Paramètres!$A$1:$I$89,3,0)*VLOOKUP('Données projet'!$B$10,Paramètres!$A$1:$I$89,5,0)</f>
        <v>383.43520800000022</v>
      </c>
      <c r="AK101" s="13">
        <f t="shared" si="89"/>
        <v>88.410186319352363</v>
      </c>
      <c r="AL101" s="20">
        <f t="shared" si="58"/>
        <v>821.79739510620573</v>
      </c>
      <c r="AM101" s="59">
        <f t="shared" si="59"/>
        <v>1115.1307284395391</v>
      </c>
      <c r="AN101" s="59">
        <f ca="1">AVERAGE(OFFSET($AM$3,0,0,'Données projet'!$E$10+1,1))-AVERAGE(OFFSET($H$3,0,0,'Données projet'!$E$10+1,1))</f>
        <v>427.33925047942938</v>
      </c>
      <c r="AO101" s="59">
        <f t="shared" si="90"/>
        <v>258.68277813905507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109.30706312055302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109.30706312055302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9.9470000000000027</v>
      </c>
      <c r="BD101" s="12">
        <f>IF('Données projet'!$A$88&gt;35,BD100+BC101-BL100,IF(A101&lt;'Données projet'!$A$88,$BA$205^A101,IF(A101='Données projet'!$A$88,'Données projet'!$B$88,BD100+BC101-BL100)))</f>
        <v>454.85300000000012</v>
      </c>
      <c r="BE101" s="13">
        <f>BD101*VLOOKUP('Données projet'!$B$11,Paramètres!$A$1:$I$89,3,0)*VLOOKUP('Données projet'!$B$11,Paramètres!$A$1:$I$89,5,0)</f>
        <v>461.22094200000021</v>
      </c>
      <c r="BF101" s="13">
        <f t="shared" si="91"/>
        <v>104.08354453540181</v>
      </c>
      <c r="BG101" s="20">
        <f t="shared" si="61"/>
        <v>984.57198071582513</v>
      </c>
      <c r="BH101" s="59">
        <f t="shared" si="62"/>
        <v>1277.9053140491585</v>
      </c>
      <c r="BI101" s="59">
        <f ca="1">AVERAGE(OFFSET($BH$3,0,0,'Données projet'!$E$11+1,1))-AVERAGE(OFFSET($H$3,0,0,'Données projet'!$E$11+1,1))</f>
        <v>588.81597636287211</v>
      </c>
      <c r="BJ101" s="59">
        <f t="shared" si="92"/>
        <v>308.54448803271003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113.83106413260745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113.83106413260745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319</v>
      </c>
      <c r="BZ101" s="13">
        <f>BY101*VLOOKUP('Données projet'!$B$12,Paramètres!$A$1:$I$89,3,0)*VLOOKUP('Données projet'!$B$12,Paramètres!$A$1:$I$89,5,0)</f>
        <v>233.89079999999998</v>
      </c>
      <c r="CA101" s="13">
        <f t="shared" si="93"/>
        <v>57.123140349023068</v>
      </c>
      <c r="CB101" s="20">
        <f t="shared" si="64"/>
        <v>506.84927944121517</v>
      </c>
      <c r="CC101" s="59">
        <f t="shared" si="65"/>
        <v>800.18261277454849</v>
      </c>
      <c r="CD101" s="59">
        <f ca="1">AVERAGE(OFFSET($CC$3,0,0,'Données projet'!$E$12+1,1))-AVERAGE(OFFSET($H$3,0,0,'Données projet'!$E$12+1,1))</f>
        <v>328.55201074501201</v>
      </c>
      <c r="CE101" s="59">
        <f t="shared" si="94"/>
        <v>321.81422611044985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27.832813310703738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27.832813310703738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367.99999999999972</v>
      </c>
      <c r="CU101" s="17">
        <f>CT101*VLOOKUP('Données projet'!$B$13,Paramètres!$A$1:$I$89,3,0)*VLOOKUP('Données projet'!$B$13,Paramètres!$A$1:$I$89,5,0)</f>
        <v>292.78079999999977</v>
      </c>
      <c r="CV101" s="13">
        <f t="shared" si="95"/>
        <v>69.660903052386217</v>
      </c>
      <c r="CW101" s="20">
        <f t="shared" si="67"/>
        <v>631.25263281623893</v>
      </c>
      <c r="CX101" s="59">
        <f t="shared" si="68"/>
        <v>924.58596614957219</v>
      </c>
      <c r="CY101" s="59">
        <f ca="1">AVERAGE(OFFSET($CX$3,0,0,'Données projet'!$E$13+1,1))-AVERAGE(OFFSET($H$3,0,0,'Données projet'!$E$13+1,1))</f>
        <v>405.40026823646758</v>
      </c>
      <c r="CZ101" s="59">
        <f t="shared" si="96"/>
        <v>393.0787141050053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43.15147952654867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43.15147952654867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328.00000000000006</v>
      </c>
      <c r="DP101" s="17">
        <f>DO101*VLOOKUP('Données projet'!$B$14,Paramètres!$A$1:$I$89,3,0)*VLOOKUP('Données projet'!$B$14,Paramètres!$A$1:$I$89,5,0)</f>
        <v>255.84000000000006</v>
      </c>
      <c r="DQ101" s="13">
        <f t="shared" si="97"/>
        <v>61.834803371075836</v>
      </c>
      <c r="DR101" s="20">
        <f t="shared" si="70"/>
        <v>553.28361587129041</v>
      </c>
      <c r="DS101" s="59">
        <f t="shared" si="71"/>
        <v>846.61694920462378</v>
      </c>
      <c r="DT101" s="59">
        <f ca="1">AVERAGE(OFFSET($DS$3,0,0,'Données projet'!$E$14+1,1))-AVERAGE(OFFSET($H$3,0,0,'Données projet'!$E$14+1,1))</f>
        <v>288.82868507674738</v>
      </c>
      <c r="DU101" s="59">
        <f t="shared" si="98"/>
        <v>283.48738729114024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28.368411072269669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28.368411072269669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266.99999999999983</v>
      </c>
      <c r="EK101" s="17">
        <f>EJ101*VLOOKUP('Données projet'!$B$15,Paramètres!$A$1:$I$89,3,0)*VLOOKUP('Données projet'!$B$15,Paramètres!$A$1:$I$89,5,0)</f>
        <v>216.59039999999987</v>
      </c>
      <c r="EL101" s="13">
        <f t="shared" si="99"/>
        <v>53.373153688190904</v>
      </c>
      <c r="EM101" s="20">
        <f t="shared" si="73"/>
        <v>470.18652267359886</v>
      </c>
      <c r="EN101" s="59">
        <f t="shared" si="74"/>
        <v>763.51985600693217</v>
      </c>
      <c r="EO101" s="59">
        <f ca="1">AVERAGE(OFFSET($EN$3,0,0,'Données projet'!$E$15+1,1))-AVERAGE(OFFSET($H$3,0,0,'Données projet'!$E$15+1,1))</f>
        <v>304.26232113495314</v>
      </c>
      <c r="EP101" s="59">
        <f t="shared" si="100"/>
        <v>297.47246687305056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30.97241928552344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30.97241928552344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6">
        <f t="shared" si="56"/>
        <v>256.66666666666669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>
        <f>VLOOKUP(A102,'Données projet'!$A$35:$I$55,2,0)</f>
        <v>464.8</v>
      </c>
      <c r="L102" s="12">
        <f>VLOOKUP(A102,'Données projet'!$A$35:$I$55,9,0)</f>
        <v>9.9470000000000027</v>
      </c>
      <c r="M102" s="12">
        <f t="array" ref="M102">INDEX(L:L,MIN(IF(ISNUMBER(L102:L298),ROW(L102:L298),"")))</f>
        <v>9.9470000000000027</v>
      </c>
      <c r="N102" s="13">
        <f>IF('Données projet'!$A$36&gt;35,N101+M102-V101,IF(A102&lt;'Données projet'!$A$36,$K$205^A102,IF(A102='Données projet'!$A$36,'Données projet'!$B$36,N101+M102-V101)))</f>
        <v>464.80000000000013</v>
      </c>
      <c r="O102" s="13">
        <f>N102*VLOOKUP('Données projet'!$B$9,Paramètres!$A$1:$I$89,3,0)*VLOOKUP('Données projet'!$B$9,Paramètres!$A$1:$I$89,5,0)</f>
        <v>420.55104000000011</v>
      </c>
      <c r="P102" s="13">
        <f t="shared" si="87"/>
        <v>95.930846819060008</v>
      </c>
      <c r="Q102" s="20">
        <f t="shared" si="107"/>
        <v>899.53928620986301</v>
      </c>
      <c r="R102" s="59">
        <f t="shared" si="55"/>
        <v>1192.8726195431964</v>
      </c>
      <c r="S102" s="59">
        <f ca="1">AVERAGE(OFFSET($R$3,0,0,'Données projet'!$E$9+1,1))-AVERAGE(OFFSET($H$3,0,0,'Données projet'!$E$9+1,1))</f>
        <v>530.15029472203241</v>
      </c>
      <c r="T102" s="59">
        <f t="shared" si="88"/>
        <v>279.93992816625956</v>
      </c>
      <c r="U102" s="15">
        <f>IF(ISNA(VLOOKUP(A102,'Données projet'!$A$35:$I$55,3,0)),0,VLOOKUP(A102,'Données projet'!$A$35:$I$55,3,0))</f>
        <v>9</v>
      </c>
      <c r="V102" s="15">
        <f>IF(ISNA(VLOOKUP(A102,'Données projet'!$A$35:$I$55,4,0)),0,VLOOKUP(A102,'Données projet'!$A$35:$I$55,4,0))</f>
        <v>62.94</v>
      </c>
      <c r="W102" s="16">
        <f>IF(ISNA(VLOOKUP(A102,'Données projet'!$A$35:$I$55,5,0)),0%,VLOOKUP(A102,'Données projet'!$A$35:$I$55,5,0)*VLOOKUP('Données projet'!$B$9,Paramètres!$A$1:$I$89,7,0))</f>
        <v>0.43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126.65097655355829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126.65097655355829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>
        <f>VLOOKUP(A102,'Données projet'!$A$61:$I$81,2,0)</f>
        <v>465.23</v>
      </c>
      <c r="AG102" s="12">
        <f>VLOOKUP(A102,'Données projet'!$A$61:$I$81,9,0)</f>
        <v>10.060000000000009</v>
      </c>
      <c r="AH102" s="12">
        <f t="array" ref="AH102">INDEX(AG:AG,MIN(IF(ISNUMBER(AG102:AG298),ROW(AG102:AG298),"")))</f>
        <v>10.060000000000009</v>
      </c>
      <c r="AI102" s="13">
        <f>IF('Données projet'!$A$62&gt;35,AI101+AH102-AQ101,IF(A102&lt;'Données projet'!$A$62,$AF$205^A102,IF(A102='Données projet'!$A$62,'Données projet'!$B$62,AI101+AH102-AQ101)))</f>
        <v>465.23000000000025</v>
      </c>
      <c r="AJ102" s="13">
        <f>AI102*VLOOKUP('Données projet'!$B$10,Paramètres!$A$1:$I$89,3,0)*VLOOKUP('Données projet'!$B$10,Paramètres!$A$1:$I$89,5,0)</f>
        <v>391.90975200000025</v>
      </c>
      <c r="AK102" s="13">
        <f t="shared" si="89"/>
        <v>90.134546207940858</v>
      </c>
      <c r="AL102" s="20">
        <f t="shared" si="58"/>
        <v>839.56048604549733</v>
      </c>
      <c r="AM102" s="59">
        <f t="shared" si="59"/>
        <v>1132.8938193788306</v>
      </c>
      <c r="AN102" s="59">
        <f ca="1">AVERAGE(OFFSET($AM$3,0,0,'Données projet'!$E$10+1,1))-AVERAGE(OFFSET($H$3,0,0,'Données projet'!$E$10+1,1))</f>
        <v>427.33925047942938</v>
      </c>
      <c r="AO102" s="59">
        <f t="shared" si="90"/>
        <v>258.68277813905507</v>
      </c>
      <c r="AP102" s="15">
        <f>IF(ISNA(VLOOKUP(A102,'Données projet'!$A$61:$I$81,3,0)),0,VLOOKUP(A102,'Données projet'!$A$61:$I$81,3,0))</f>
        <v>10</v>
      </c>
      <c r="AQ102" s="15">
        <f>IF(ISNA(VLOOKUP(A102,'Données projet'!$A$61:$I$81,4,0)),0,VLOOKUP(A102,'Données projet'!$A$61:$I$81,4,0))</f>
        <v>198.88</v>
      </c>
      <c r="AR102" s="16">
        <f>IF(ISNA(VLOOKUP(A102,'Données projet'!$A$61:$I$81,5,0)),0%,VLOOKUP(A102,'Données projet'!$A$61:$I$81,5,0)*VLOOKUP('Données projet'!$B$10,Paramètres!$A$1:$I$89,7,0))</f>
        <v>0.43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186.80247843117897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186.80247843117897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>
        <f>VLOOKUP(A102,'Données projet'!$A$87:$I$107,2,0)</f>
        <v>464.8</v>
      </c>
      <c r="BB102" s="12">
        <f>VLOOKUP(A102,'Données projet'!$A$87:$I$107,9,0)</f>
        <v>9.9470000000000027</v>
      </c>
      <c r="BC102" s="12">
        <f t="array" ref="BC102">INDEX(BB:BB,MIN(IF(ISNUMBER(BB102:BB298),ROW(BB102:BB298),"")))</f>
        <v>9.9470000000000027</v>
      </c>
      <c r="BD102" s="12">
        <f>IF('Données projet'!$A$88&gt;35,BD101+BC102-BL101,IF(A102&lt;'Données projet'!$A$88,$BA$205^A102,IF(A102='Données projet'!$A$88,'Données projet'!$B$88,BD101+BC102-BL101)))</f>
        <v>464.80000000000013</v>
      </c>
      <c r="BE102" s="13">
        <f>BD102*VLOOKUP('Données projet'!$B$11,Paramètres!$A$1:$I$89,3,0)*VLOOKUP('Données projet'!$B$11,Paramètres!$A$1:$I$89,5,0)</f>
        <v>471.30720000000019</v>
      </c>
      <c r="BF102" s="13">
        <f t="shared" si="91"/>
        <v>106.0922219031893</v>
      </c>
      <c r="BG102" s="20">
        <f t="shared" si="61"/>
        <v>1005.6373264813883</v>
      </c>
      <c r="BH102" s="59">
        <f t="shared" si="62"/>
        <v>1298.9706598147216</v>
      </c>
      <c r="BI102" s="59">
        <f ca="1">AVERAGE(OFFSET($BH$3,0,0,'Données projet'!$E$11+1,1))-AVERAGE(OFFSET($H$3,0,0,'Données projet'!$E$11+1,1))</f>
        <v>588.81597636287211</v>
      </c>
      <c r="BJ102" s="59">
        <f t="shared" si="92"/>
        <v>308.54448803271003</v>
      </c>
      <c r="BK102" s="15">
        <f>IF(ISNA(VLOOKUP(A102,'Données projet'!$A$87:$I$107,3,0)),0,VLOOKUP(A102,'Données projet'!$A$87:$I$107,3,0))</f>
        <v>9</v>
      </c>
      <c r="BL102" s="15">
        <f>IF(ISNA(VLOOKUP(A102,'Données projet'!$A$87:$I$107,4,0)),0,VLOOKUP(A102,'Données projet'!$A$87:$I$107,4,0))</f>
        <v>62.94</v>
      </c>
      <c r="BM102" s="16">
        <f>IF(ISNA(VLOOKUP(A102,'Données projet'!$A$87:$I$107,5,0)),0%,VLOOKUP(A102,'Données projet'!$A$87:$I$107,5,0)*VLOOKUP('Données projet'!$B$11,Paramètres!$A$1:$I$89,7,0))</f>
        <v>0.43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141.93643924105675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141.93643924105675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319</v>
      </c>
      <c r="BZ102" s="13">
        <f>BY102*VLOOKUP('Données projet'!$B$12,Paramètres!$A$1:$I$89,3,0)*VLOOKUP('Données projet'!$B$12,Paramètres!$A$1:$I$89,5,0)</f>
        <v>233.89079999999998</v>
      </c>
      <c r="CA102" s="13">
        <f t="shared" si="93"/>
        <v>57.123140349023068</v>
      </c>
      <c r="CB102" s="20">
        <f t="shared" si="64"/>
        <v>506.84927944121517</v>
      </c>
      <c r="CC102" s="59">
        <f t="shared" si="65"/>
        <v>800.18261277454849</v>
      </c>
      <c r="CD102" s="59">
        <f ca="1">AVERAGE(OFFSET($CC$3,0,0,'Données projet'!$E$12+1,1))-AVERAGE(OFFSET($H$3,0,0,'Données projet'!$E$12+1,1))</f>
        <v>328.55201074501201</v>
      </c>
      <c r="CE102" s="59">
        <f t="shared" si="94"/>
        <v>321.81422611044985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27.287028818020683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27.287028818020683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367.99999999999972</v>
      </c>
      <c r="CU102" s="17">
        <f>CT102*VLOOKUP('Données projet'!$B$13,Paramètres!$A$1:$I$89,3,0)*VLOOKUP('Données projet'!$B$13,Paramètres!$A$1:$I$89,5,0)</f>
        <v>292.78079999999977</v>
      </c>
      <c r="CV102" s="13">
        <f t="shared" si="95"/>
        <v>69.660903052386217</v>
      </c>
      <c r="CW102" s="20">
        <f t="shared" si="67"/>
        <v>631.25263281623893</v>
      </c>
      <c r="CX102" s="59">
        <f t="shared" si="68"/>
        <v>924.58596614957219</v>
      </c>
      <c r="CY102" s="59">
        <f ca="1">AVERAGE(OFFSET($CX$3,0,0,'Données projet'!$E$13+1,1))-AVERAGE(OFFSET($H$3,0,0,'Données projet'!$E$13+1,1))</f>
        <v>405.40026823646758</v>
      </c>
      <c r="CZ102" s="59">
        <f t="shared" si="96"/>
        <v>393.0787141050053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42.305305332836696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42.305305332836696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328.00000000000006</v>
      </c>
      <c r="DP102" s="17">
        <f>DO102*VLOOKUP('Données projet'!$B$14,Paramètres!$A$1:$I$89,3,0)*VLOOKUP('Données projet'!$B$14,Paramètres!$A$1:$I$89,5,0)</f>
        <v>255.84000000000006</v>
      </c>
      <c r="DQ102" s="13">
        <f t="shared" si="97"/>
        <v>61.834803371075836</v>
      </c>
      <c r="DR102" s="20">
        <f t="shared" si="70"/>
        <v>553.28361587129041</v>
      </c>
      <c r="DS102" s="59">
        <f t="shared" si="71"/>
        <v>846.61694920462378</v>
      </c>
      <c r="DT102" s="59">
        <f ca="1">AVERAGE(OFFSET($DS$3,0,0,'Données projet'!$E$14+1,1))-AVERAGE(OFFSET($H$3,0,0,'Données projet'!$E$14+1,1))</f>
        <v>288.82868507674738</v>
      </c>
      <c r="DU102" s="59">
        <f t="shared" si="98"/>
        <v>283.48738729114024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27.812123834164684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27.812123834164684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266.99999999999983</v>
      </c>
      <c r="EK102" s="17">
        <f>EJ102*VLOOKUP('Données projet'!$B$15,Paramètres!$A$1:$I$89,3,0)*VLOOKUP('Données projet'!$B$15,Paramètres!$A$1:$I$89,5,0)</f>
        <v>216.59039999999987</v>
      </c>
      <c r="EL102" s="13">
        <f t="shared" si="99"/>
        <v>53.373153688190904</v>
      </c>
      <c r="EM102" s="20">
        <f t="shared" si="73"/>
        <v>470.18652267359886</v>
      </c>
      <c r="EN102" s="59">
        <f t="shared" si="74"/>
        <v>763.51985600693217</v>
      </c>
      <c r="EO102" s="59">
        <f ca="1">AVERAGE(OFFSET($EN$3,0,0,'Données projet'!$E$15+1,1))-AVERAGE(OFFSET($H$3,0,0,'Données projet'!$E$15+1,1))</f>
        <v>304.26232113495314</v>
      </c>
      <c r="EP102" s="59">
        <f t="shared" si="100"/>
        <v>297.47246687305056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30.365069034644726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30.365069034644726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6">
        <f t="shared" si="56"/>
        <v>256.66666666666669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9.7110000000000021</v>
      </c>
      <c r="N103" s="13">
        <f>IF('Données projet'!$A$36&gt;35,N102+M103-V102,IF(A103&lt;'Données projet'!$A$36,$K$205^A103,IF(A103='Données projet'!$A$36,'Données projet'!$B$36,N102+M103-V102)))</f>
        <v>411.57100000000014</v>
      </c>
      <c r="O103" s="13">
        <f>N103*VLOOKUP('Données projet'!$B$9,Paramètres!$A$1:$I$89,3,0)*VLOOKUP('Données projet'!$B$9,Paramètres!$A$1:$I$89,5,0)</f>
        <v>372.3894408000001</v>
      </c>
      <c r="P103" s="13">
        <f t="shared" si="87"/>
        <v>86.155960872174461</v>
      </c>
      <c r="Q103" s="20">
        <f t="shared" si="107"/>
        <v>798.63324124570397</v>
      </c>
      <c r="R103" s="59">
        <f t="shared" si="55"/>
        <v>1091.9665745790373</v>
      </c>
      <c r="S103" s="59">
        <f ca="1">AVERAGE(OFFSET($R$3,0,0,'Données projet'!$E$9+1,1))-AVERAGE(OFFSET($H$3,0,0,'Données projet'!$E$9+1,1))</f>
        <v>530.15029472203241</v>
      </c>
      <c r="T103" s="59">
        <f t="shared" si="88"/>
        <v>279.93992816625956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124.16742815281096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124.16742815281096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-6.7400000000000091</v>
      </c>
      <c r="AI103" s="13">
        <f>IF('Données projet'!$A$62&gt;35,AI102+AH103-AQ102,IF(A103&lt;'Données projet'!$A$62,$AF$205^A103,IF(A103='Données projet'!$A$62,'Données projet'!$B$62,AI102+AH103-AQ102)))</f>
        <v>259.61000000000024</v>
      </c>
      <c r="AJ103" s="13">
        <f>AI103*VLOOKUP('Données projet'!$B$10,Paramètres!$A$1:$I$89,3,0)*VLOOKUP('Données projet'!$B$10,Paramètres!$A$1:$I$89,5,0)</f>
        <v>218.69546400000024</v>
      </c>
      <c r="AK103" s="13">
        <f t="shared" si="89"/>
        <v>53.831253199543021</v>
      </c>
      <c r="AL103" s="20">
        <f t="shared" si="58"/>
        <v>474.65069912253784</v>
      </c>
      <c r="AM103" s="59">
        <f t="shared" si="59"/>
        <v>767.9840324558711</v>
      </c>
      <c r="AN103" s="59">
        <f ca="1">AVERAGE(OFFSET($AM$3,0,0,'Données projet'!$E$10+1,1))-AVERAGE(OFFSET($H$3,0,0,'Données projet'!$E$10+1,1))</f>
        <v>427.33925047942938</v>
      </c>
      <c r="AO103" s="59">
        <f t="shared" si="90"/>
        <v>258.68277813905507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183.13939576740492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183.13939576740492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9.7110000000000021</v>
      </c>
      <c r="BD103" s="12">
        <f>IF('Données projet'!$A$88&gt;35,BD102+BC103-BL102,IF(A103&lt;'Données projet'!$A$88,$BA$205^A103,IF(A103='Données projet'!$A$88,'Données projet'!$B$88,BD102+BC103-BL102)))</f>
        <v>411.57100000000014</v>
      </c>
      <c r="BE103" s="13">
        <f>BD103*VLOOKUP('Données projet'!$B$11,Paramètres!$A$1:$I$89,3,0)*VLOOKUP('Données projet'!$B$11,Paramètres!$A$1:$I$89,5,0)</f>
        <v>417.33299400000016</v>
      </c>
      <c r="BF103" s="13">
        <f t="shared" si="91"/>
        <v>95.281941338155363</v>
      </c>
      <c r="BG103" s="20">
        <f t="shared" si="61"/>
        <v>892.80434571395415</v>
      </c>
      <c r="BH103" s="59">
        <f t="shared" si="62"/>
        <v>1186.1376790472875</v>
      </c>
      <c r="BI103" s="59">
        <f ca="1">AVERAGE(OFFSET($BH$3,0,0,'Données projet'!$E$11+1,1))-AVERAGE(OFFSET($H$3,0,0,'Données projet'!$E$11+1,1))</f>
        <v>588.81597636287211</v>
      </c>
      <c r="BJ103" s="59">
        <f t="shared" si="92"/>
        <v>308.54448803271003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139.15315224021921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139.15315224021921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319</v>
      </c>
      <c r="BZ103" s="13">
        <f>BY103*VLOOKUP('Données projet'!$B$12,Paramètres!$A$1:$I$89,3,0)*VLOOKUP('Données projet'!$B$12,Paramètres!$A$1:$I$89,5,0)</f>
        <v>233.89079999999998</v>
      </c>
      <c r="CA103" s="13">
        <f t="shared" si="93"/>
        <v>57.123140349023068</v>
      </c>
      <c r="CB103" s="20">
        <f t="shared" si="64"/>
        <v>506.84927944121517</v>
      </c>
      <c r="CC103" s="59">
        <f t="shared" si="65"/>
        <v>800.18261277454849</v>
      </c>
      <c r="CD103" s="59">
        <f ca="1">AVERAGE(OFFSET($CC$3,0,0,'Données projet'!$E$12+1,1))-AVERAGE(OFFSET($H$3,0,0,'Données projet'!$E$12+1,1))</f>
        <v>328.55201074501201</v>
      </c>
      <c r="CE103" s="59">
        <f t="shared" si="94"/>
        <v>321.81422611044985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26.751946826343474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26.751946826343474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367.99999999999972</v>
      </c>
      <c r="CU103" s="17">
        <f>CT103*VLOOKUP('Données projet'!$B$13,Paramètres!$A$1:$I$89,3,0)*VLOOKUP('Données projet'!$B$13,Paramètres!$A$1:$I$89,5,0)</f>
        <v>292.78079999999977</v>
      </c>
      <c r="CV103" s="13">
        <f t="shared" si="95"/>
        <v>69.660903052386217</v>
      </c>
      <c r="CW103" s="20">
        <f t="shared" si="67"/>
        <v>631.25263281623893</v>
      </c>
      <c r="CX103" s="59">
        <f t="shared" si="68"/>
        <v>924.58596614957219</v>
      </c>
      <c r="CY103" s="59">
        <f ca="1">AVERAGE(OFFSET($CX$3,0,0,'Données projet'!$E$13+1,1))-AVERAGE(OFFSET($H$3,0,0,'Données projet'!$E$13+1,1))</f>
        <v>405.40026823646758</v>
      </c>
      <c r="CZ103" s="59">
        <f t="shared" si="96"/>
        <v>393.0787141050053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41.47572409894812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41.47572409894812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328.00000000000006</v>
      </c>
      <c r="DP103" s="17">
        <f>DO103*VLOOKUP('Données projet'!$B$14,Paramètres!$A$1:$I$89,3,0)*VLOOKUP('Données projet'!$B$14,Paramètres!$A$1:$I$89,5,0)</f>
        <v>255.84000000000006</v>
      </c>
      <c r="DQ103" s="13">
        <f t="shared" si="97"/>
        <v>61.834803371075836</v>
      </c>
      <c r="DR103" s="20">
        <f t="shared" si="70"/>
        <v>553.28361587129041</v>
      </c>
      <c r="DS103" s="59">
        <f t="shared" si="71"/>
        <v>846.61694920462378</v>
      </c>
      <c r="DT103" s="59">
        <f ca="1">AVERAGE(OFFSET($DS$3,0,0,'Données projet'!$E$14+1,1))-AVERAGE(OFFSET($H$3,0,0,'Données projet'!$E$14+1,1))</f>
        <v>288.82868507674738</v>
      </c>
      <c r="DU103" s="59">
        <f t="shared" si="98"/>
        <v>283.48738729114024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27.266745049497224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27.266745049497224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266.99999999999983</v>
      </c>
      <c r="EK103" s="17">
        <f>EJ103*VLOOKUP('Données projet'!$B$15,Paramètres!$A$1:$I$89,3,0)*VLOOKUP('Données projet'!$B$15,Paramètres!$A$1:$I$89,5,0)</f>
        <v>216.59039999999987</v>
      </c>
      <c r="EL103" s="13">
        <f t="shared" si="99"/>
        <v>53.373153688190904</v>
      </c>
      <c r="EM103" s="20">
        <f t="shared" si="73"/>
        <v>470.18652267359886</v>
      </c>
      <c r="EN103" s="59">
        <f t="shared" si="74"/>
        <v>763.51985600693217</v>
      </c>
      <c r="EO103" s="59">
        <f ca="1">AVERAGE(OFFSET($EN$3,0,0,'Données projet'!$E$15+1,1))-AVERAGE(OFFSET($H$3,0,0,'Données projet'!$E$15+1,1))</f>
        <v>304.26232113495314</v>
      </c>
      <c r="EP103" s="59">
        <f t="shared" si="100"/>
        <v>297.47246687305056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29.76962855173867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29.76962855173867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6">
        <f t="shared" si="56"/>
        <v>256.66666666666669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9.7110000000000021</v>
      </c>
      <c r="N104" s="13">
        <f>IF('Données projet'!$A$36&gt;35,N103+M104-V103,IF(A104&lt;'Données projet'!$A$36,$K$205^A104,IF(A104='Données projet'!$A$36,'Données projet'!$B$36,N103+M104-V103)))</f>
        <v>421.28200000000015</v>
      </c>
      <c r="O104" s="13">
        <f>N104*VLOOKUP('Données projet'!$B$9,Paramètres!$A$1:$I$89,3,0)*VLOOKUP('Données projet'!$B$9,Paramètres!$A$1:$I$89,5,0)</f>
        <v>381.17595360000013</v>
      </c>
      <c r="P104" s="13">
        <f t="shared" si="87"/>
        <v>87.949738529484478</v>
      </c>
      <c r="Q104" s="20">
        <f t="shared" si="107"/>
        <v>817.06058045885231</v>
      </c>
      <c r="R104" s="59">
        <f t="shared" si="55"/>
        <v>1110.3939137921857</v>
      </c>
      <c r="S104" s="59">
        <f ca="1">AVERAGE(OFFSET($R$3,0,0,'Données projet'!$E$9+1,1))-AVERAGE(OFFSET($H$3,0,0,'Données projet'!$E$9+1,1))</f>
        <v>530.15029472203241</v>
      </c>
      <c r="T104" s="59">
        <f t="shared" si="88"/>
        <v>279.93992816625956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121.73258062138733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121.73258062138733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>
        <f>VLOOKUP(A104,'Données projet'!$A$61:$I$81,2,0)</f>
        <v>252.87</v>
      </c>
      <c r="AG104" s="12">
        <f>VLOOKUP(A104,'Données projet'!$A$61:$I$81,9,0)</f>
        <v>-6.7400000000000091</v>
      </c>
      <c r="AH104" s="12">
        <f t="array" ref="AH104">INDEX(AG:AG,MIN(IF(ISNUMBER(AG104:AG300),ROW(AG104:AG300),"")))</f>
        <v>-6.7400000000000091</v>
      </c>
      <c r="AI104" s="13">
        <f>IF('Données projet'!$A$62&gt;35,AI103+AH104-AQ103,IF(A104&lt;'Données projet'!$A$62,$AF$205^A104,IF(A104='Données projet'!$A$62,'Données projet'!$B$62,AI103+AH104-AQ103)))</f>
        <v>252.87000000000023</v>
      </c>
      <c r="AJ104" s="13">
        <f>AI104*VLOOKUP('Données projet'!$B$10,Paramètres!$A$1:$I$89,3,0)*VLOOKUP('Données projet'!$B$10,Paramètres!$A$1:$I$89,5,0)</f>
        <v>213.01768800000025</v>
      </c>
      <c r="AK104" s="13">
        <f t="shared" si="89"/>
        <v>52.594477866693403</v>
      </c>
      <c r="AL104" s="20">
        <f t="shared" si="58"/>
        <v>462.60785555115808</v>
      </c>
      <c r="AM104" s="59">
        <f t="shared" si="59"/>
        <v>755.94118888449134</v>
      </c>
      <c r="AN104" s="59">
        <f ca="1">AVERAGE(OFFSET($AM$3,0,0,'Données projet'!$E$10+1,1))-AVERAGE(OFFSET($H$3,0,0,'Données projet'!$E$10+1,1))</f>
        <v>427.33925047942938</v>
      </c>
      <c r="AO104" s="59">
        <f t="shared" si="90"/>
        <v>258.68277813905507</v>
      </c>
      <c r="AP104" s="15">
        <f>IF(ISNA(VLOOKUP(A104,'Données projet'!$A$61:$I$81,3,0)),0,VLOOKUP(A104,'Données projet'!$A$61:$I$81,3,0))</f>
        <v>11</v>
      </c>
      <c r="AQ104" s="15">
        <f>IF(ISNA(VLOOKUP(A104,'Données projet'!$A$61:$I$81,4,0)),0,VLOOKUP(A104,'Données projet'!$A$61:$I$81,4,0))</f>
        <v>72.569999999999993</v>
      </c>
      <c r="AR104" s="16">
        <f>IF(ISNA(VLOOKUP(A104,'Données projet'!$A$61:$I$81,5,0)),0%,VLOOKUP(A104,'Données projet'!$A$61:$I$81,5,0)*VLOOKUP('Données projet'!$B$10,Paramètres!$A$1:$I$89,7,0))</f>
        <v>0.43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208.60783861529004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208.60783861529004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9.7110000000000021</v>
      </c>
      <c r="BD104" s="12">
        <f>IF('Données projet'!$A$88&gt;35,BD103+BC104-BL103,IF(A104&lt;'Données projet'!$A$88,$BA$205^A104,IF(A104='Données projet'!$A$88,'Données projet'!$B$88,BD103+BC104-BL103)))</f>
        <v>421.28200000000015</v>
      </c>
      <c r="BE104" s="13">
        <f>BD104*VLOOKUP('Données projet'!$B$11,Paramètres!$A$1:$I$89,3,0)*VLOOKUP('Données projet'!$B$11,Paramètres!$A$1:$I$89,5,0)</f>
        <v>427.17994800000019</v>
      </c>
      <c r="BF104" s="13">
        <f t="shared" si="91"/>
        <v>97.265723026471477</v>
      </c>
      <c r="BG104" s="20">
        <f t="shared" si="61"/>
        <v>913.40954370443831</v>
      </c>
      <c r="BH104" s="59">
        <f t="shared" si="62"/>
        <v>1206.7428770377717</v>
      </c>
      <c r="BI104" s="59">
        <f ca="1">AVERAGE(OFFSET($BH$3,0,0,'Données projet'!$E$11+1,1))-AVERAGE(OFFSET($H$3,0,0,'Données projet'!$E$11+1,1))</f>
        <v>588.81597636287211</v>
      </c>
      <c r="BJ104" s="59">
        <f t="shared" si="92"/>
        <v>308.54448803271003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136.42444379983067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136.42444379983067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319</v>
      </c>
      <c r="BZ104" s="13">
        <f>BY104*VLOOKUP('Données projet'!$B$12,Paramètres!$A$1:$I$89,3,0)*VLOOKUP('Données projet'!$B$12,Paramètres!$A$1:$I$89,5,0)</f>
        <v>233.89079999999998</v>
      </c>
      <c r="CA104" s="13">
        <f t="shared" si="93"/>
        <v>57.123140349023068</v>
      </c>
      <c r="CB104" s="20">
        <f t="shared" si="64"/>
        <v>506.84927944121517</v>
      </c>
      <c r="CC104" s="59">
        <f t="shared" si="65"/>
        <v>800.18261277454849</v>
      </c>
      <c r="CD104" s="59">
        <f ca="1">AVERAGE(OFFSET($CC$3,0,0,'Données projet'!$E$12+1,1))-AVERAGE(OFFSET($H$3,0,0,'Données projet'!$E$12+1,1))</f>
        <v>328.55201074501201</v>
      </c>
      <c r="CE104" s="59">
        <f t="shared" si="94"/>
        <v>321.81422611044985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26.227357466155265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26.227357466155265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367.99999999999972</v>
      </c>
      <c r="CU104" s="17">
        <f>CT104*VLOOKUP('Données projet'!$B$13,Paramètres!$A$1:$I$89,3,0)*VLOOKUP('Données projet'!$B$13,Paramètres!$A$1:$I$89,5,0)</f>
        <v>292.78079999999977</v>
      </c>
      <c r="CV104" s="13">
        <f t="shared" si="95"/>
        <v>69.660903052386217</v>
      </c>
      <c r="CW104" s="20">
        <f t="shared" si="67"/>
        <v>631.25263281623893</v>
      </c>
      <c r="CX104" s="59">
        <f t="shared" si="68"/>
        <v>924.58596614957219</v>
      </c>
      <c r="CY104" s="59">
        <f ca="1">AVERAGE(OFFSET($CX$3,0,0,'Données projet'!$E$13+1,1))-AVERAGE(OFFSET($H$3,0,0,'Données projet'!$E$13+1,1))</f>
        <v>405.40026823646758</v>
      </c>
      <c r="CZ104" s="59">
        <f t="shared" si="96"/>
        <v>393.0787141050053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40.662410447061511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40.662410447061511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328.00000000000006</v>
      </c>
      <c r="DP104" s="17">
        <f>DO104*VLOOKUP('Données projet'!$B$14,Paramètres!$A$1:$I$89,3,0)*VLOOKUP('Données projet'!$B$14,Paramètres!$A$1:$I$89,5,0)</f>
        <v>255.84000000000006</v>
      </c>
      <c r="DQ104" s="13">
        <f t="shared" si="97"/>
        <v>61.834803371075836</v>
      </c>
      <c r="DR104" s="20">
        <f t="shared" si="70"/>
        <v>553.28361587129041</v>
      </c>
      <c r="DS104" s="59">
        <f t="shared" si="71"/>
        <v>846.61694920462378</v>
      </c>
      <c r="DT104" s="59">
        <f ca="1">AVERAGE(OFFSET($DS$3,0,0,'Données projet'!$E$14+1,1))-AVERAGE(OFFSET($H$3,0,0,'Données projet'!$E$14+1,1))</f>
        <v>288.82868507674738</v>
      </c>
      <c r="DU104" s="59">
        <f t="shared" si="98"/>
        <v>283.48738729114024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26.732060810148884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26.732060810148884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266.99999999999983</v>
      </c>
      <c r="EK104" s="17">
        <f>EJ104*VLOOKUP('Données projet'!$B$15,Paramètres!$A$1:$I$89,3,0)*VLOOKUP('Données projet'!$B$15,Paramètres!$A$1:$I$89,5,0)</f>
        <v>216.59039999999987</v>
      </c>
      <c r="EL104" s="13">
        <f t="shared" si="99"/>
        <v>53.373153688190904</v>
      </c>
      <c r="EM104" s="20">
        <f t="shared" si="73"/>
        <v>470.18652267359886</v>
      </c>
      <c r="EN104" s="59">
        <f t="shared" si="74"/>
        <v>763.51985600693217</v>
      </c>
      <c r="EO104" s="59">
        <f ca="1">AVERAGE(OFFSET($EN$3,0,0,'Données projet'!$E$15+1,1))-AVERAGE(OFFSET($H$3,0,0,'Données projet'!$E$15+1,1))</f>
        <v>304.26232113495314</v>
      </c>
      <c r="EP104" s="59">
        <f t="shared" si="100"/>
        <v>297.47246687305056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29.185864293519568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29.185864293519568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6">
        <f t="shared" si="56"/>
        <v>256.66666666666669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9.7110000000000021</v>
      </c>
      <c r="N105" s="13">
        <f>IF('Données projet'!$A$36&gt;35,N104+M105-V104,IF(A105&lt;'Données projet'!$A$36,$K$205^A105,IF(A105='Données projet'!$A$36,'Données projet'!$B$36,N104+M105-V104)))</f>
        <v>430.99300000000017</v>
      </c>
      <c r="O105" s="13">
        <f>N105*VLOOKUP('Données projet'!$B$9,Paramètres!$A$1:$I$89,3,0)*VLOOKUP('Données projet'!$B$9,Paramètres!$A$1:$I$89,5,0)</f>
        <v>389.9624664000001</v>
      </c>
      <c r="P105" s="13">
        <f t="shared" si="87"/>
        <v>89.738709223725238</v>
      </c>
      <c r="Q105" s="20">
        <f t="shared" si="107"/>
        <v>835.47954754465491</v>
      </c>
      <c r="R105" s="59">
        <f t="shared" si="55"/>
        <v>1128.8128808779882</v>
      </c>
      <c r="S105" s="59">
        <f ca="1">AVERAGE(OFFSET($R$3,0,0,'Données projet'!$E$9+1,1))-AVERAGE(OFFSET($H$3,0,0,'Données projet'!$E$9+1,1))</f>
        <v>530.15029472203241</v>
      </c>
      <c r="T105" s="59">
        <f t="shared" si="88"/>
        <v>279.93992816625956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119.34547896494456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119.34547896494456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-0.17000000000000171</v>
      </c>
      <c r="AI105" s="13">
        <f>IF('Données projet'!$A$62&gt;35,AI104+AH105-AQ104,IF(A105&lt;'Données projet'!$A$62,$AF$205^A105,IF(A105='Données projet'!$A$62,'Données projet'!$B$62,AI104+AH105-AQ104)))</f>
        <v>180.13000000000022</v>
      </c>
      <c r="AJ105" s="13">
        <f>AI105*VLOOKUP('Données projet'!$B$10,Paramètres!$A$1:$I$89,3,0)*VLOOKUP('Données projet'!$B$10,Paramètres!$A$1:$I$89,5,0)</f>
        <v>151.7415120000002</v>
      </c>
      <c r="AK105" s="13">
        <f t="shared" si="89"/>
        <v>38.974084199433499</v>
      </c>
      <c r="AL105" s="20">
        <f t="shared" si="58"/>
        <v>332.16299671401367</v>
      </c>
      <c r="AM105" s="59">
        <f t="shared" si="59"/>
        <v>625.49633004734699</v>
      </c>
      <c r="AN105" s="59">
        <f ca="1">AVERAGE(OFFSET($AM$3,0,0,'Données projet'!$E$10+1,1))-AVERAGE(OFFSET($H$3,0,0,'Données projet'!$E$10+1,1))</f>
        <v>427.33925047942938</v>
      </c>
      <c r="AO105" s="59">
        <f t="shared" si="90"/>
        <v>258.68277813905507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204.51716613826201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204.51716613826201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9.7110000000000021</v>
      </c>
      <c r="BD105" s="12">
        <f>IF('Données projet'!$A$88&gt;35,BD104+BC105-BL104,IF(A105&lt;'Données projet'!$A$88,$BA$205^A105,IF(A105='Données projet'!$A$88,'Données projet'!$B$88,BD104+BC105-BL104)))</f>
        <v>430.99300000000017</v>
      </c>
      <c r="BE105" s="13">
        <f>BD105*VLOOKUP('Données projet'!$B$11,Paramètres!$A$1:$I$89,3,0)*VLOOKUP('Données projet'!$B$11,Paramètres!$A$1:$I$89,5,0)</f>
        <v>437.02690200000018</v>
      </c>
      <c r="BF105" s="13">
        <f t="shared" si="91"/>
        <v>99.244188579159314</v>
      </c>
      <c r="BG105" s="20">
        <f t="shared" si="61"/>
        <v>934.00548275870278</v>
      </c>
      <c r="BH105" s="59">
        <f t="shared" si="62"/>
        <v>1227.338816092036</v>
      </c>
      <c r="BI105" s="59">
        <f ca="1">AVERAGE(OFFSET($BH$3,0,0,'Données projet'!$E$11+1,1))-AVERAGE(OFFSET($H$3,0,0,'Données projet'!$E$11+1,1))</f>
        <v>588.81597636287211</v>
      </c>
      <c r="BJ105" s="59">
        <f t="shared" si="92"/>
        <v>308.54448803271003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133.74924366761033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133.74924366761033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319</v>
      </c>
      <c r="BZ105" s="13">
        <f>BY105*VLOOKUP('Données projet'!$B$12,Paramètres!$A$1:$I$89,3,0)*VLOOKUP('Données projet'!$B$12,Paramètres!$A$1:$I$89,5,0)</f>
        <v>233.89079999999998</v>
      </c>
      <c r="CA105" s="13">
        <f t="shared" si="93"/>
        <v>57.123140349023068</v>
      </c>
      <c r="CB105" s="20">
        <f t="shared" si="64"/>
        <v>506.84927944121517</v>
      </c>
      <c r="CC105" s="59">
        <f t="shared" si="65"/>
        <v>800.18261277454849</v>
      </c>
      <c r="CD105" s="59">
        <f ca="1">AVERAGE(OFFSET($CC$3,0,0,'Données projet'!$E$12+1,1))-AVERAGE(OFFSET($H$3,0,0,'Données projet'!$E$12+1,1))</f>
        <v>328.55201074501201</v>
      </c>
      <c r="CE105" s="59">
        <f t="shared" si="94"/>
        <v>321.81422611044985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25.713054983352432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25.713054983352432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367.99999999999972</v>
      </c>
      <c r="CU105" s="17">
        <f>CT105*VLOOKUP('Données projet'!$B$13,Paramètres!$A$1:$I$89,3,0)*VLOOKUP('Données projet'!$B$13,Paramètres!$A$1:$I$89,5,0)</f>
        <v>292.78079999999977</v>
      </c>
      <c r="CV105" s="13">
        <f t="shared" si="95"/>
        <v>69.660903052386217</v>
      </c>
      <c r="CW105" s="20">
        <f t="shared" si="67"/>
        <v>631.25263281623893</v>
      </c>
      <c r="CX105" s="59">
        <f t="shared" si="68"/>
        <v>924.58596614957219</v>
      </c>
      <c r="CY105" s="59">
        <f ca="1">AVERAGE(OFFSET($CX$3,0,0,'Données projet'!$E$13+1,1))-AVERAGE(OFFSET($H$3,0,0,'Données projet'!$E$13+1,1))</f>
        <v>405.40026823646758</v>
      </c>
      <c r="CZ105" s="59">
        <f t="shared" si="96"/>
        <v>393.0787141050053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39.865045379816053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39.865045379816053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328.00000000000006</v>
      </c>
      <c r="DP105" s="17">
        <f>DO105*VLOOKUP('Données projet'!$B$14,Paramètres!$A$1:$I$89,3,0)*VLOOKUP('Données projet'!$B$14,Paramètres!$A$1:$I$89,5,0)</f>
        <v>255.84000000000006</v>
      </c>
      <c r="DQ105" s="13">
        <f t="shared" si="97"/>
        <v>61.834803371075836</v>
      </c>
      <c r="DR105" s="20">
        <f t="shared" si="70"/>
        <v>553.28361587129041</v>
      </c>
      <c r="DS105" s="59">
        <f t="shared" si="71"/>
        <v>846.61694920462378</v>
      </c>
      <c r="DT105" s="59">
        <f ca="1">AVERAGE(OFFSET($DS$3,0,0,'Données projet'!$E$14+1,1))-AVERAGE(OFFSET($H$3,0,0,'Données projet'!$E$14+1,1))</f>
        <v>288.82868507674738</v>
      </c>
      <c r="DU105" s="59">
        <f t="shared" si="98"/>
        <v>283.48738729114024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26.20786140260898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26.20786140260898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266.99999999999983</v>
      </c>
      <c r="EK105" s="17">
        <f>EJ105*VLOOKUP('Données projet'!$B$15,Paramètres!$A$1:$I$89,3,0)*VLOOKUP('Données projet'!$B$15,Paramètres!$A$1:$I$89,5,0)</f>
        <v>216.59039999999987</v>
      </c>
      <c r="EL105" s="13">
        <f t="shared" si="99"/>
        <v>53.373153688190904</v>
      </c>
      <c r="EM105" s="20">
        <f t="shared" si="73"/>
        <v>470.18652267359886</v>
      </c>
      <c r="EN105" s="59">
        <f t="shared" si="74"/>
        <v>763.51985600693217</v>
      </c>
      <c r="EO105" s="59">
        <f ca="1">AVERAGE(OFFSET($EN$3,0,0,'Données projet'!$E$15+1,1))-AVERAGE(OFFSET($H$3,0,0,'Données projet'!$E$15+1,1))</f>
        <v>304.26232113495314</v>
      </c>
      <c r="EP105" s="59">
        <f t="shared" si="100"/>
        <v>297.47246687305056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28.613547296343103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28.613547296343103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6">
        <f t="shared" si="56"/>
        <v>256.66666666666669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9.7110000000000021</v>
      </c>
      <c r="N106" s="13">
        <f>IF('Données projet'!$A$36&gt;35,N105+M106-V105,IF(A106&lt;'Données projet'!$A$36,$K$205^A106,IF(A106='Données projet'!$A$36,'Données projet'!$B$36,N105+M106-V105)))</f>
        <v>440.70400000000018</v>
      </c>
      <c r="O106" s="13">
        <f>N106*VLOOKUP('Données projet'!$B$9,Paramètres!$A$1:$I$89,3,0)*VLOOKUP('Données projet'!$B$9,Paramètres!$A$1:$I$89,5,0)</f>
        <v>398.74897920000012</v>
      </c>
      <c r="P106" s="13">
        <f t="shared" si="87"/>
        <v>91.522993733283613</v>
      </c>
      <c r="Q106" s="20">
        <f t="shared" si="107"/>
        <v>853.89035285880254</v>
      </c>
      <c r="R106" s="59">
        <f t="shared" si="55"/>
        <v>1147.2236861921358</v>
      </c>
      <c r="S106" s="59">
        <f ca="1">AVERAGE(OFFSET($R$3,0,0,'Données projet'!$E$9+1,1))-AVERAGE(OFFSET($H$3,0,0,'Données projet'!$E$9+1,1))</f>
        <v>530.15029472203241</v>
      </c>
      <c r="T106" s="59">
        <f t="shared" si="88"/>
        <v>279.93992816625956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117.0051869159964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117.0051869159964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>
        <f>VLOOKUP(A106,'Données projet'!$A$61:$I$81,2,0)</f>
        <v>179.96</v>
      </c>
      <c r="AG106" s="12">
        <f>VLOOKUP(A106,'Données projet'!$A$61:$I$81,9,0)</f>
        <v>-0.17000000000000171</v>
      </c>
      <c r="AH106" s="12">
        <f t="array" ref="AH106">INDEX(AG:AG,MIN(IF(ISNUMBER(AG106:AG302),ROW(AG106:AG302),"")))</f>
        <v>-0.17000000000000171</v>
      </c>
      <c r="AI106" s="13">
        <f>IF('Données projet'!$A$62&gt;35,AI105+AH106-AQ105,IF(A106&lt;'Données projet'!$A$62,$AF$205^A106,IF(A106='Données projet'!$A$62,'Données projet'!$B$62,AI105+AH106-AQ105)))</f>
        <v>179.96000000000021</v>
      </c>
      <c r="AJ106" s="13">
        <f>AI106*VLOOKUP('Données projet'!$B$10,Paramètres!$A$1:$I$89,3,0)*VLOOKUP('Données projet'!$B$10,Paramètres!$A$1:$I$89,5,0)</f>
        <v>151.59830400000021</v>
      </c>
      <c r="AK106" s="13">
        <f t="shared" si="89"/>
        <v>38.941581580147407</v>
      </c>
      <c r="AL106" s="20">
        <f t="shared" si="58"/>
        <v>331.85696738542373</v>
      </c>
      <c r="AM106" s="59">
        <f t="shared" si="59"/>
        <v>625.19030071875704</v>
      </c>
      <c r="AN106" s="59">
        <f ca="1">AVERAGE(OFFSET($AM$3,0,0,'Données projet'!$E$10+1,1))-AVERAGE(OFFSET($H$3,0,0,'Données projet'!$E$10+1,1))</f>
        <v>427.33925047942938</v>
      </c>
      <c r="AO106" s="59">
        <f t="shared" si="90"/>
        <v>258.68277813905507</v>
      </c>
      <c r="AP106" s="15">
        <f>IF(ISNA(VLOOKUP(A106,'Données projet'!$A$61:$I$81,3,0)),0,VLOOKUP(A106,'Données projet'!$A$61:$I$81,3,0))</f>
        <v>12</v>
      </c>
      <c r="AQ106" s="15">
        <f>IF(ISNA(VLOOKUP(A106,'Données projet'!$A$61:$I$81,4,0)),0,VLOOKUP(A106,'Données projet'!$A$61:$I$81,4,0))</f>
        <v>51.31</v>
      </c>
      <c r="AR106" s="16">
        <f>IF(ISNA(VLOOKUP(A106,'Données projet'!$A$61:$I$81,5,0)),0%,VLOOKUP(A106,'Données projet'!$A$61:$I$81,5,0)*VLOOKUP('Données projet'!$B$10,Paramètres!$A$1:$I$89,7,0))</f>
        <v>0.43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221.05311871733352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221.05311871733352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9.7110000000000021</v>
      </c>
      <c r="BD106" s="12">
        <f>IF('Données projet'!$A$88&gt;35,BD105+BC106-BL105,IF(A106&lt;'Données projet'!$A$88,$BA$205^A106,IF(A106='Données projet'!$A$88,'Données projet'!$B$88,BD105+BC106-BL105)))</f>
        <v>440.70400000000018</v>
      </c>
      <c r="BE106" s="13">
        <f>BD106*VLOOKUP('Données projet'!$B$11,Paramètres!$A$1:$I$89,3,0)*VLOOKUP('Données projet'!$B$11,Paramètres!$A$1:$I$89,5,0)</f>
        <v>446.87385600000022</v>
      </c>
      <c r="BF106" s="13">
        <f t="shared" si="91"/>
        <v>101.21747156793077</v>
      </c>
      <c r="BG106" s="20">
        <f t="shared" si="61"/>
        <v>954.59239551414646</v>
      </c>
      <c r="BH106" s="59">
        <f t="shared" si="62"/>
        <v>1247.9257288474798</v>
      </c>
      <c r="BI106" s="59">
        <f ca="1">AVERAGE(OFFSET($BH$3,0,0,'Données projet'!$E$11+1,1))-AVERAGE(OFFSET($H$3,0,0,'Données projet'!$E$11+1,1))</f>
        <v>588.81597636287211</v>
      </c>
      <c r="BJ106" s="59">
        <f t="shared" si="92"/>
        <v>308.54448803271003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131.12650257827187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131.12650257827187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319</v>
      </c>
      <c r="BZ106" s="13">
        <f>BY106*VLOOKUP('Données projet'!$B$12,Paramètres!$A$1:$I$89,3,0)*VLOOKUP('Données projet'!$B$12,Paramètres!$A$1:$I$89,5,0)</f>
        <v>233.89079999999998</v>
      </c>
      <c r="CA106" s="13">
        <f t="shared" si="93"/>
        <v>57.123140349023068</v>
      </c>
      <c r="CB106" s="20">
        <f t="shared" si="64"/>
        <v>506.84927944121517</v>
      </c>
      <c r="CC106" s="59">
        <f t="shared" si="65"/>
        <v>800.18261277454849</v>
      </c>
      <c r="CD106" s="59">
        <f ca="1">AVERAGE(OFFSET($CC$3,0,0,'Données projet'!$E$12+1,1))-AVERAGE(OFFSET($H$3,0,0,'Données projet'!$E$12+1,1))</f>
        <v>328.55201074501201</v>
      </c>
      <c r="CE106" s="59">
        <f t="shared" si="94"/>
        <v>321.81422611044985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25.208837658543821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25.208837658543821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367.99999999999972</v>
      </c>
      <c r="CU106" s="17">
        <f>CT106*VLOOKUP('Données projet'!$B$13,Paramètres!$A$1:$I$89,3,0)*VLOOKUP('Données projet'!$B$13,Paramètres!$A$1:$I$89,5,0)</f>
        <v>292.78079999999977</v>
      </c>
      <c r="CV106" s="13">
        <f t="shared" si="95"/>
        <v>69.660903052386217</v>
      </c>
      <c r="CW106" s="20">
        <f t="shared" si="67"/>
        <v>631.25263281623893</v>
      </c>
      <c r="CX106" s="59">
        <f t="shared" si="68"/>
        <v>924.58596614957219</v>
      </c>
      <c r="CY106" s="59">
        <f ca="1">AVERAGE(OFFSET($CX$3,0,0,'Données projet'!$E$13+1,1))-AVERAGE(OFFSET($H$3,0,0,'Données projet'!$E$13+1,1))</f>
        <v>405.40026823646758</v>
      </c>
      <c r="CZ106" s="59">
        <f t="shared" si="96"/>
        <v>393.0787141050053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39.083316155194609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39.083316155194609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328.00000000000006</v>
      </c>
      <c r="DP106" s="17">
        <f>DO106*VLOOKUP('Données projet'!$B$14,Paramètres!$A$1:$I$89,3,0)*VLOOKUP('Données projet'!$B$14,Paramètres!$A$1:$I$89,5,0)</f>
        <v>255.84000000000006</v>
      </c>
      <c r="DQ106" s="13">
        <f t="shared" si="97"/>
        <v>61.834803371075836</v>
      </c>
      <c r="DR106" s="20">
        <f t="shared" si="70"/>
        <v>553.28361587129041</v>
      </c>
      <c r="DS106" s="59">
        <f t="shared" si="71"/>
        <v>846.61694920462378</v>
      </c>
      <c r="DT106" s="59">
        <f ca="1">AVERAGE(OFFSET($DS$3,0,0,'Données projet'!$E$14+1,1))-AVERAGE(OFFSET($H$3,0,0,'Données projet'!$E$14+1,1))</f>
        <v>288.82868507674738</v>
      </c>
      <c r="DU106" s="59">
        <f t="shared" si="98"/>
        <v>283.48738729114024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25.693941225720863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25.693941225720863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266.99999999999983</v>
      </c>
      <c r="EK106" s="17">
        <f>EJ106*VLOOKUP('Données projet'!$B$15,Paramètres!$A$1:$I$89,3,0)*VLOOKUP('Données projet'!$B$15,Paramètres!$A$1:$I$89,5,0)</f>
        <v>216.59039999999987</v>
      </c>
      <c r="EL106" s="13">
        <f t="shared" si="99"/>
        <v>53.373153688190904</v>
      </c>
      <c r="EM106" s="20">
        <f t="shared" si="73"/>
        <v>470.18652267359886</v>
      </c>
      <c r="EN106" s="59">
        <f t="shared" si="74"/>
        <v>763.51985600693217</v>
      </c>
      <c r="EO106" s="59">
        <f ca="1">AVERAGE(OFFSET($EN$3,0,0,'Données projet'!$E$15+1,1))-AVERAGE(OFFSET($H$3,0,0,'Données projet'!$E$15+1,1))</f>
        <v>304.26232113495314</v>
      </c>
      <c r="EP106" s="59">
        <f t="shared" si="100"/>
        <v>297.47246687305056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28.05245308640237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28.05245308640237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6">
        <f t="shared" si="56"/>
        <v>256.66666666666669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9.7110000000000021</v>
      </c>
      <c r="N107" s="13">
        <f>IF('Données projet'!$A$36&gt;35,N106+M107-V106,IF(A107&lt;'Données projet'!$A$36,$K$205^A107,IF(A107='Données projet'!$A$36,'Données projet'!$B$36,N106+M107-V106)))</f>
        <v>450.41500000000019</v>
      </c>
      <c r="O107" s="13">
        <f>N107*VLOOKUP('Données projet'!$B$9,Paramètres!$A$1:$I$89,3,0)*VLOOKUP('Données projet'!$B$9,Paramètres!$A$1:$I$89,5,0)</f>
        <v>407.5354920000002</v>
      </c>
      <c r="P107" s="13">
        <f t="shared" si="87"/>
        <v>93.30270720985969</v>
      </c>
      <c r="Q107" s="20">
        <f t="shared" si="107"/>
        <v>872.29319695717265</v>
      </c>
      <c r="R107" s="59">
        <f t="shared" si="55"/>
        <v>1165.626530290506</v>
      </c>
      <c r="S107" s="59">
        <f ca="1">AVERAGE(OFFSET($R$3,0,0,'Données projet'!$E$9+1,1))-AVERAGE(OFFSET($H$3,0,0,'Données projet'!$E$9+1,1))</f>
        <v>530.15029472203241</v>
      </c>
      <c r="T107" s="59">
        <f t="shared" si="88"/>
        <v>279.93992816625956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114.71078656669091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114.71078656669091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0.93666666666666742</v>
      </c>
      <c r="AI107" s="13">
        <f>IF('Données projet'!$A$62&gt;35,AI106+AH107-AQ106,IF(A107&lt;'Données projet'!$A$62,$AF$205^A107,IF(A107='Données projet'!$A$62,'Données projet'!$B$62,AI106+AH107-AQ106)))</f>
        <v>129.58666666666687</v>
      </c>
      <c r="AJ107" s="13">
        <f>AI107*VLOOKUP('Données projet'!$B$10,Paramètres!$A$1:$I$89,3,0)*VLOOKUP('Données projet'!$B$10,Paramètres!$A$1:$I$89,5,0)</f>
        <v>109.16380800000017</v>
      </c>
      <c r="AK107" s="13">
        <f t="shared" si="89"/>
        <v>29.133883804771958</v>
      </c>
      <c r="AL107" s="20">
        <f t="shared" si="58"/>
        <v>240.86847989331147</v>
      </c>
      <c r="AM107" s="59">
        <f t="shared" si="59"/>
        <v>534.20181322664484</v>
      </c>
      <c r="AN107" s="59">
        <f ca="1">AVERAGE(OFFSET($AM$3,0,0,'Données projet'!$E$10+1,1))-AVERAGE(OFFSET($H$3,0,0,'Données projet'!$E$10+1,1))</f>
        <v>427.33925047942938</v>
      </c>
      <c r="AO107" s="59">
        <f t="shared" si="90"/>
        <v>258.68277813905507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216.71840188837575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216.71840188837575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9.7110000000000021</v>
      </c>
      <c r="BD107" s="12">
        <f>IF('Données projet'!$A$88&gt;35,BD106+BC107-BL106,IF(A107&lt;'Données projet'!$A$88,$BA$205^A107,IF(A107='Données projet'!$A$88,'Données projet'!$B$88,BD106+BC107-BL106)))</f>
        <v>450.41500000000019</v>
      </c>
      <c r="BE107" s="13">
        <f>BD107*VLOOKUP('Données projet'!$B$11,Paramètres!$A$1:$I$89,3,0)*VLOOKUP('Données projet'!$B$11,Paramètres!$A$1:$I$89,5,0)</f>
        <v>456.72081000000026</v>
      </c>
      <c r="BF107" s="13">
        <f t="shared" si="91"/>
        <v>103.18569934180985</v>
      </c>
      <c r="BG107" s="20">
        <f t="shared" si="61"/>
        <v>975.1705037703191</v>
      </c>
      <c r="BH107" s="59">
        <f t="shared" si="62"/>
        <v>1268.5038371036524</v>
      </c>
      <c r="BI107" s="59">
        <f ca="1">AVERAGE(OFFSET($BH$3,0,0,'Données projet'!$E$11+1,1))-AVERAGE(OFFSET($H$3,0,0,'Données projet'!$E$11+1,1))</f>
        <v>588.81597636287211</v>
      </c>
      <c r="BJ107" s="59">
        <f t="shared" si="92"/>
        <v>308.54448803271003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128.55519184198124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128.55519184198124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319</v>
      </c>
      <c r="BZ107" s="13">
        <f>BY107*VLOOKUP('Données projet'!$B$12,Paramètres!$A$1:$I$89,3,0)*VLOOKUP('Données projet'!$B$12,Paramètres!$A$1:$I$89,5,0)</f>
        <v>233.89079999999998</v>
      </c>
      <c r="CA107" s="13">
        <f t="shared" si="93"/>
        <v>57.123140349023068</v>
      </c>
      <c r="CB107" s="20">
        <f t="shared" si="64"/>
        <v>506.84927944121517</v>
      </c>
      <c r="CC107" s="59">
        <f t="shared" si="65"/>
        <v>800.18261277454849</v>
      </c>
      <c r="CD107" s="59">
        <f ca="1">AVERAGE(OFFSET($CC$3,0,0,'Données projet'!$E$12+1,1))-AVERAGE(OFFSET($H$3,0,0,'Données projet'!$E$12+1,1))</f>
        <v>328.55201074501201</v>
      </c>
      <c r="CE107" s="59">
        <f t="shared" si="94"/>
        <v>321.81422611044985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24.714507727932506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24.714507727932506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367.99999999999972</v>
      </c>
      <c r="CU107" s="17">
        <f>CT107*VLOOKUP('Données projet'!$B$13,Paramètres!$A$1:$I$89,3,0)*VLOOKUP('Données projet'!$B$13,Paramètres!$A$1:$I$89,5,0)</f>
        <v>292.78079999999977</v>
      </c>
      <c r="CV107" s="13">
        <f t="shared" si="95"/>
        <v>69.660903052386217</v>
      </c>
      <c r="CW107" s="20">
        <f t="shared" si="67"/>
        <v>631.25263281623893</v>
      </c>
      <c r="CX107" s="59">
        <f t="shared" si="68"/>
        <v>924.58596614957219</v>
      </c>
      <c r="CY107" s="59">
        <f ca="1">AVERAGE(OFFSET($CX$3,0,0,'Données projet'!$E$13+1,1))-AVERAGE(OFFSET($H$3,0,0,'Données projet'!$E$13+1,1))</f>
        <v>405.40026823646758</v>
      </c>
      <c r="CZ107" s="59">
        <f t="shared" si="96"/>
        <v>393.0787141050053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38.316916163860242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38.316916163860242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328.00000000000006</v>
      </c>
      <c r="DP107" s="17">
        <f>DO107*VLOOKUP('Données projet'!$B$14,Paramètres!$A$1:$I$89,3,0)*VLOOKUP('Données projet'!$B$14,Paramètres!$A$1:$I$89,5,0)</f>
        <v>255.84000000000006</v>
      </c>
      <c r="DQ107" s="13">
        <f t="shared" si="97"/>
        <v>61.834803371075836</v>
      </c>
      <c r="DR107" s="20">
        <f t="shared" si="70"/>
        <v>553.28361587129041</v>
      </c>
      <c r="DS107" s="59">
        <f t="shared" si="71"/>
        <v>846.61694920462378</v>
      </c>
      <c r="DT107" s="59">
        <f ca="1">AVERAGE(OFFSET($DS$3,0,0,'Données projet'!$E$14+1,1))-AVERAGE(OFFSET($H$3,0,0,'Données projet'!$E$14+1,1))</f>
        <v>288.82868507674738</v>
      </c>
      <c r="DU107" s="59">
        <f t="shared" si="98"/>
        <v>283.48738729114024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25.190098710041166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25.190098710041166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266.99999999999983</v>
      </c>
      <c r="EK107" s="17">
        <f>EJ107*VLOOKUP('Données projet'!$B$15,Paramètres!$A$1:$I$89,3,0)*VLOOKUP('Données projet'!$B$15,Paramètres!$A$1:$I$89,5,0)</f>
        <v>216.59039999999987</v>
      </c>
      <c r="EL107" s="13">
        <f t="shared" si="99"/>
        <v>53.373153688190904</v>
      </c>
      <c r="EM107" s="20">
        <f t="shared" si="73"/>
        <v>470.18652267359886</v>
      </c>
      <c r="EN107" s="59">
        <f t="shared" si="74"/>
        <v>763.51985600693217</v>
      </c>
      <c r="EO107" s="59">
        <f ca="1">AVERAGE(OFFSET($EN$3,0,0,'Données projet'!$E$15+1,1))-AVERAGE(OFFSET($H$3,0,0,'Données projet'!$E$15+1,1))</f>
        <v>304.26232113495314</v>
      </c>
      <c r="EP107" s="59">
        <f t="shared" si="100"/>
        <v>297.47246687305056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27.502361591684899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27.502361591684899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6">
        <f t="shared" si="56"/>
        <v>256.66666666666669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9.7110000000000021</v>
      </c>
      <c r="N108" s="13">
        <f>IF('Données projet'!$A$36&gt;35,N107+M108-V107,IF(A108&lt;'Données projet'!$A$36,$K$205^A108,IF(A108='Données projet'!$A$36,'Données projet'!$B$36,N107+M108-V107)))</f>
        <v>460.1260000000002</v>
      </c>
      <c r="O108" s="13">
        <f>N108*VLOOKUP('Données projet'!$B$9,Paramètres!$A$1:$I$89,3,0)*VLOOKUP('Données projet'!$B$9,Paramètres!$A$1:$I$89,5,0)</f>
        <v>416.32200480000012</v>
      </c>
      <c r="P108" s="13">
        <f t="shared" si="87"/>
        <v>95.077959556166732</v>
      </c>
      <c r="Q108" s="20">
        <f t="shared" si="107"/>
        <v>890.68827125365715</v>
      </c>
      <c r="R108" s="59">
        <f t="shared" si="55"/>
        <v>1184.0216045869904</v>
      </c>
      <c r="S108" s="59">
        <f ca="1">AVERAGE(OFFSET($R$3,0,0,'Données projet'!$E$9+1,1))-AVERAGE(OFFSET($H$3,0,0,'Données projet'!$E$9+1,1))</f>
        <v>530.15029472203241</v>
      </c>
      <c r="T108" s="59">
        <f t="shared" si="88"/>
        <v>279.93992816625956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112.46137800878928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112.46137800878928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0.93666666666666742</v>
      </c>
      <c r="AI108" s="13">
        <f>IF('Données projet'!$A$62&gt;35,AI107+AH108-AQ107,IF(A108&lt;'Données projet'!$A$62,$AF$205^A108,IF(A108='Données projet'!$A$62,'Données projet'!$B$62,AI107+AH108-AQ107)))</f>
        <v>130.52333333333354</v>
      </c>
      <c r="AJ108" s="13">
        <f>AI108*VLOOKUP('Données projet'!$B$10,Paramètres!$A$1:$I$89,3,0)*VLOOKUP('Données projet'!$B$10,Paramètres!$A$1:$I$89,5,0)</f>
        <v>109.9528560000002</v>
      </c>
      <c r="AK108" s="13">
        <f t="shared" si="89"/>
        <v>29.319876801345931</v>
      </c>
      <c r="AL108" s="20">
        <f t="shared" si="58"/>
        <v>242.56667629567787</v>
      </c>
      <c r="AM108" s="59">
        <f t="shared" si="59"/>
        <v>535.90000962901115</v>
      </c>
      <c r="AN108" s="59">
        <f ca="1">AVERAGE(OFFSET($AM$3,0,0,'Données projet'!$E$10+1,1))-AVERAGE(OFFSET($H$3,0,0,'Données projet'!$E$10+1,1))</f>
        <v>427.33925047942938</v>
      </c>
      <c r="AO108" s="59">
        <f t="shared" si="90"/>
        <v>258.68277813905507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212.46868621251767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212.46868621251767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9.7110000000000021</v>
      </c>
      <c r="BD108" s="12">
        <f>IF('Données projet'!$A$88&gt;35,BD107+BC108-BL107,IF(A108&lt;'Données projet'!$A$88,$BA$205^A108,IF(A108='Données projet'!$A$88,'Données projet'!$B$88,BD107+BC108-BL107)))</f>
        <v>460.1260000000002</v>
      </c>
      <c r="BE108" s="13">
        <f>BD108*VLOOKUP('Données projet'!$B$11,Paramètres!$A$1:$I$89,3,0)*VLOOKUP('Données projet'!$B$11,Paramètres!$A$1:$I$89,5,0)</f>
        <v>466.56776400000024</v>
      </c>
      <c r="BF108" s="13">
        <f t="shared" si="91"/>
        <v>105.14899344484016</v>
      </c>
      <c r="BG108" s="20">
        <f t="shared" si="61"/>
        <v>995.74001921643037</v>
      </c>
      <c r="BH108" s="59">
        <f t="shared" si="62"/>
        <v>1289.0733525497637</v>
      </c>
      <c r="BI108" s="59">
        <f ca="1">AVERAGE(OFFSET($BH$3,0,0,'Données projet'!$E$11+1,1))-AVERAGE(OFFSET($H$3,0,0,'Données projet'!$E$11+1,1))</f>
        <v>588.81597636287211</v>
      </c>
      <c r="BJ108" s="59">
        <f t="shared" si="92"/>
        <v>308.54448803271003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126.03430294088457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126.03430294088457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319</v>
      </c>
      <c r="BZ108" s="13">
        <f>BY108*VLOOKUP('Données projet'!$B$12,Paramètres!$A$1:$I$89,3,0)*VLOOKUP('Données projet'!$B$12,Paramètres!$A$1:$I$89,5,0)</f>
        <v>233.89079999999998</v>
      </c>
      <c r="CA108" s="13">
        <f t="shared" si="93"/>
        <v>57.123140349023068</v>
      </c>
      <c r="CB108" s="20">
        <f t="shared" si="64"/>
        <v>506.84927944121517</v>
      </c>
      <c r="CC108" s="59">
        <f t="shared" si="65"/>
        <v>800.18261277454849</v>
      </c>
      <c r="CD108" s="59">
        <f ca="1">AVERAGE(OFFSET($CC$3,0,0,'Données projet'!$E$12+1,1))-AVERAGE(OFFSET($H$3,0,0,'Données projet'!$E$12+1,1))</f>
        <v>328.55201074501201</v>
      </c>
      <c r="CE108" s="59">
        <f t="shared" si="94"/>
        <v>321.81422611044985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24.229871305748993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24.229871305748993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367.99999999999972</v>
      </c>
      <c r="CU108" s="17">
        <f>CT108*VLOOKUP('Données projet'!$B$13,Paramètres!$A$1:$I$89,3,0)*VLOOKUP('Données projet'!$B$13,Paramètres!$A$1:$I$89,5,0)</f>
        <v>292.78079999999977</v>
      </c>
      <c r="CV108" s="13">
        <f t="shared" si="95"/>
        <v>69.660903052386217</v>
      </c>
      <c r="CW108" s="20">
        <f t="shared" si="67"/>
        <v>631.25263281623893</v>
      </c>
      <c r="CX108" s="59">
        <f t="shared" si="68"/>
        <v>924.58596614957219</v>
      </c>
      <c r="CY108" s="59">
        <f ca="1">AVERAGE(OFFSET($CX$3,0,0,'Données projet'!$E$13+1,1))-AVERAGE(OFFSET($H$3,0,0,'Données projet'!$E$13+1,1))</f>
        <v>405.40026823646758</v>
      </c>
      <c r="CZ108" s="59">
        <f t="shared" si="96"/>
        <v>393.0787141050053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37.565544808898103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37.565544808898103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328.00000000000006</v>
      </c>
      <c r="DP108" s="17">
        <f>DO108*VLOOKUP('Données projet'!$B$14,Paramètres!$A$1:$I$89,3,0)*VLOOKUP('Données projet'!$B$14,Paramètres!$A$1:$I$89,5,0)</f>
        <v>255.84000000000006</v>
      </c>
      <c r="DQ108" s="13">
        <f t="shared" si="97"/>
        <v>61.834803371075836</v>
      </c>
      <c r="DR108" s="20">
        <f t="shared" si="70"/>
        <v>553.28361587129041</v>
      </c>
      <c r="DS108" s="59">
        <f t="shared" si="71"/>
        <v>846.61694920462378</v>
      </c>
      <c r="DT108" s="59">
        <f ca="1">AVERAGE(OFFSET($DS$3,0,0,'Données projet'!$E$14+1,1))-AVERAGE(OFFSET($H$3,0,0,'Données projet'!$E$14+1,1))</f>
        <v>288.82868507674738</v>
      </c>
      <c r="DU108" s="59">
        <f t="shared" si="98"/>
        <v>283.48738729114024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24.696136238780358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24.696136238780358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266.99999999999983</v>
      </c>
      <c r="EK108" s="17">
        <f>EJ108*VLOOKUP('Données projet'!$B$15,Paramètres!$A$1:$I$89,3,0)*VLOOKUP('Données projet'!$B$15,Paramètres!$A$1:$I$89,5,0)</f>
        <v>216.59039999999987</v>
      </c>
      <c r="EL108" s="13">
        <f t="shared" si="99"/>
        <v>53.373153688190904</v>
      </c>
      <c r="EM108" s="20">
        <f t="shared" si="73"/>
        <v>470.18652267359886</v>
      </c>
      <c r="EN108" s="59">
        <f t="shared" si="74"/>
        <v>763.51985600693217</v>
      </c>
      <c r="EO108" s="59">
        <f ca="1">AVERAGE(OFFSET($EN$3,0,0,'Données projet'!$E$15+1,1))-AVERAGE(OFFSET($H$3,0,0,'Données projet'!$E$15+1,1))</f>
        <v>304.26232113495314</v>
      </c>
      <c r="EP108" s="59">
        <f t="shared" si="100"/>
        <v>297.47246687305056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26.963057055656158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26.963057055656158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6">
        <f t="shared" si="56"/>
        <v>256.66666666666669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9.7110000000000021</v>
      </c>
      <c r="N109" s="13">
        <f>IF('Données projet'!$A$36&gt;35,N108+M109-V108,IF(A109&lt;'Données projet'!$A$36,$K$205^A109,IF(A109='Données projet'!$A$36,'Données projet'!$B$36,N108+M109-V108)))</f>
        <v>469.83700000000022</v>
      </c>
      <c r="O109" s="13">
        <f>N109*VLOOKUP('Données projet'!$B$9,Paramètres!$A$1:$I$89,3,0)*VLOOKUP('Données projet'!$B$9,Paramètres!$A$1:$I$89,5,0)</f>
        <v>425.10851760000014</v>
      </c>
      <c r="P109" s="13">
        <f t="shared" si="87"/>
        <v>96.848855770846484</v>
      </c>
      <c r="Q109" s="20">
        <f t="shared" si="107"/>
        <v>909.07575862089118</v>
      </c>
      <c r="R109" s="59">
        <f t="shared" si="55"/>
        <v>1202.4090919542246</v>
      </c>
      <c r="S109" s="59">
        <f ca="1">AVERAGE(OFFSET($R$3,0,0,'Données projet'!$E$9+1,1))-AVERAGE(OFFSET($H$3,0,0,'Données projet'!$E$9+1,1))</f>
        <v>530.15029472203241</v>
      </c>
      <c r="T109" s="59">
        <f t="shared" si="88"/>
        <v>279.93992816625956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110.25607898070434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110.25607898070434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>
        <f>VLOOKUP(A109,'Données projet'!$A$61:$I$81,2,0)</f>
        <v>131.46</v>
      </c>
      <c r="AG109" s="12">
        <f>VLOOKUP(A109,'Données projet'!$A$61:$I$81,9,0)</f>
        <v>0.93666666666666742</v>
      </c>
      <c r="AH109" s="12">
        <f t="array" ref="AH109">INDEX(AG:AG,MIN(IF(ISNUMBER(AG109:AG305),ROW(AG109:AG305),"")))</f>
        <v>0.93666666666666742</v>
      </c>
      <c r="AI109" s="13">
        <f>IF('Données projet'!$A$62&gt;35,AI108+AH109-AQ108,IF(A109&lt;'Données projet'!$A$62,$AF$205^A109,IF(A109='Données projet'!$A$62,'Données projet'!$B$62,AI108+AH109-AQ108)))</f>
        <v>131.46000000000021</v>
      </c>
      <c r="AJ109" s="13">
        <f>AI109*VLOOKUP('Données projet'!$B$10,Paramètres!$A$1:$I$89,3,0)*VLOOKUP('Données projet'!$B$10,Paramètres!$A$1:$I$89,5,0)</f>
        <v>110.74190400000018</v>
      </c>
      <c r="AK109" s="13">
        <f t="shared" si="89"/>
        <v>29.505714498780119</v>
      </c>
      <c r="AL109" s="20">
        <f t="shared" si="58"/>
        <v>244.26460221870903</v>
      </c>
      <c r="AM109" s="59">
        <f t="shared" si="59"/>
        <v>537.59793555204237</v>
      </c>
      <c r="AN109" s="59">
        <f ca="1">AVERAGE(OFFSET($AM$3,0,0,'Données projet'!$E$10+1,1))-AVERAGE(OFFSET($H$3,0,0,'Données projet'!$E$10+1,1))</f>
        <v>427.33925047942938</v>
      </c>
      <c r="AO109" s="59">
        <f t="shared" si="90"/>
        <v>258.68277813905507</v>
      </c>
      <c r="AP109" s="15">
        <f>IF(ISNA(VLOOKUP(A109,'Données projet'!$A$61:$I$81,3,0)),0,VLOOKUP(A109,'Données projet'!$A$61:$I$81,3,0))</f>
        <v>13</v>
      </c>
      <c r="AQ109" s="15">
        <f>IF(ISNA(VLOOKUP(A109,'Données projet'!$A$61:$I$81,4,0)),0,VLOOKUP(A109,'Données projet'!$A$61:$I$81,4,0))</f>
        <v>114.71</v>
      </c>
      <c r="AR109" s="16">
        <f>IF(ISNA(VLOOKUP(A109,'Données projet'!$A$61:$I$81,5,0)),0%,VLOOKUP(A109,'Données projet'!$A$61:$I$81,5,0)*VLOOKUP('Données projet'!$B$10,Paramètres!$A$1:$I$89,7,0))</f>
        <v>0.43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254.23640406218468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254.23640406218468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9.7110000000000021</v>
      </c>
      <c r="BD109" s="12">
        <f>IF('Données projet'!$A$88&gt;35,BD108+BC109-BL108,IF(A109&lt;'Données projet'!$A$88,$BA$205^A109,IF(A109='Données projet'!$A$88,'Données projet'!$B$88,BD108+BC109-BL108)))</f>
        <v>469.83700000000022</v>
      </c>
      <c r="BE109" s="13">
        <f>BD109*VLOOKUP('Données projet'!$B$11,Paramètres!$A$1:$I$89,3,0)*VLOOKUP('Données projet'!$B$11,Paramètres!$A$1:$I$89,5,0)</f>
        <v>476.41471800000028</v>
      </c>
      <c r="BF109" s="13">
        <f t="shared" si="91"/>
        <v>107.10746999753525</v>
      </c>
      <c r="BG109" s="20">
        <f t="shared" si="61"/>
        <v>1016.3011440957075</v>
      </c>
      <c r="BH109" s="59">
        <f t="shared" si="62"/>
        <v>1309.6344774290408</v>
      </c>
      <c r="BI109" s="59">
        <f ca="1">AVERAGE(OFFSET($BH$3,0,0,'Données projet'!$E$11+1,1))-AVERAGE(OFFSET($H$3,0,0,'Données projet'!$E$11+1,1))</f>
        <v>588.81597636287211</v>
      </c>
      <c r="BJ109" s="59">
        <f t="shared" si="92"/>
        <v>308.54448803271003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123.562847133548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123.562847133548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319</v>
      </c>
      <c r="BZ109" s="13">
        <f>BY109*VLOOKUP('Données projet'!$B$12,Paramètres!$A$1:$I$89,3,0)*VLOOKUP('Données projet'!$B$12,Paramètres!$A$1:$I$89,5,0)</f>
        <v>233.89079999999998</v>
      </c>
      <c r="CA109" s="13">
        <f t="shared" si="93"/>
        <v>57.123140349023068</v>
      </c>
      <c r="CB109" s="20">
        <f t="shared" si="64"/>
        <v>506.84927944121517</v>
      </c>
      <c r="CC109" s="59">
        <f t="shared" si="65"/>
        <v>800.18261277454849</v>
      </c>
      <c r="CD109" s="59">
        <f ca="1">AVERAGE(OFFSET($CC$3,0,0,'Données projet'!$E$12+1,1))-AVERAGE(OFFSET($H$3,0,0,'Données projet'!$E$12+1,1))</f>
        <v>328.55201074501201</v>
      </c>
      <c r="CE109" s="59">
        <f t="shared" si="94"/>
        <v>321.81422611044985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23.754738308205471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23.754738308205471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367.99999999999972</v>
      </c>
      <c r="CU109" s="17">
        <f>CT109*VLOOKUP('Données projet'!$B$13,Paramètres!$A$1:$I$89,3,0)*VLOOKUP('Données projet'!$B$13,Paramètres!$A$1:$I$89,5,0)</f>
        <v>292.78079999999977</v>
      </c>
      <c r="CV109" s="13">
        <f t="shared" si="95"/>
        <v>69.660903052386217</v>
      </c>
      <c r="CW109" s="20">
        <f t="shared" si="67"/>
        <v>631.25263281623893</v>
      </c>
      <c r="CX109" s="59">
        <f t="shared" si="68"/>
        <v>924.58596614957219</v>
      </c>
      <c r="CY109" s="59">
        <f ca="1">AVERAGE(OFFSET($CX$3,0,0,'Données projet'!$E$13+1,1))-AVERAGE(OFFSET($H$3,0,0,'Données projet'!$E$13+1,1))</f>
        <v>405.40026823646758</v>
      </c>
      <c r="CZ109" s="59">
        <f t="shared" si="96"/>
        <v>393.0787141050053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36.8289073879155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36.8289073879155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328.00000000000006</v>
      </c>
      <c r="DP109" s="17">
        <f>DO109*VLOOKUP('Données projet'!$B$14,Paramètres!$A$1:$I$89,3,0)*VLOOKUP('Données projet'!$B$14,Paramètres!$A$1:$I$89,5,0)</f>
        <v>255.84000000000006</v>
      </c>
      <c r="DQ109" s="13">
        <f t="shared" si="97"/>
        <v>61.834803371075836</v>
      </c>
      <c r="DR109" s="20">
        <f t="shared" si="70"/>
        <v>553.28361587129041</v>
      </c>
      <c r="DS109" s="59">
        <f t="shared" si="71"/>
        <v>846.61694920462378</v>
      </c>
      <c r="DT109" s="59">
        <f ca="1">AVERAGE(OFFSET($DS$3,0,0,'Données projet'!$E$14+1,1))-AVERAGE(OFFSET($H$3,0,0,'Données projet'!$E$14+1,1))</f>
        <v>288.82868507674738</v>
      </c>
      <c r="DU109" s="59">
        <f t="shared" si="98"/>
        <v>283.48738729114024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24.211860070293618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24.211860070293618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266.99999999999983</v>
      </c>
      <c r="EK109" s="17">
        <f>EJ109*VLOOKUP('Données projet'!$B$15,Paramètres!$A$1:$I$89,3,0)*VLOOKUP('Données projet'!$B$15,Paramètres!$A$1:$I$89,5,0)</f>
        <v>216.59039999999987</v>
      </c>
      <c r="EL109" s="13">
        <f t="shared" si="99"/>
        <v>53.373153688190904</v>
      </c>
      <c r="EM109" s="20">
        <f t="shared" si="73"/>
        <v>470.18652267359886</v>
      </c>
      <c r="EN109" s="59">
        <f t="shared" si="74"/>
        <v>763.51985600693217</v>
      </c>
      <c r="EO109" s="59">
        <f ca="1">AVERAGE(OFFSET($EN$3,0,0,'Données projet'!$E$15+1,1))-AVERAGE(OFFSET($H$3,0,0,'Données projet'!$E$15+1,1))</f>
        <v>304.26232113495314</v>
      </c>
      <c r="EP109" s="59">
        <f t="shared" si="100"/>
        <v>297.47246687305056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26.434327952635652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26.434327952635652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6">
        <f t="shared" si="56"/>
        <v>256.66666666666669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9.7110000000000021</v>
      </c>
      <c r="N110" s="13">
        <f>IF('Données projet'!$A$36&gt;35,N109+M110-V109,IF(A110&lt;'Données projet'!$A$36,$K$205^A110,IF(A110='Données projet'!$A$36,'Données projet'!$B$36,N109+M110-V109)))</f>
        <v>479.54800000000023</v>
      </c>
      <c r="O110" s="13">
        <f>N110*VLOOKUP('Données projet'!$B$9,Paramètres!$A$1:$I$89,3,0)*VLOOKUP('Données projet'!$B$9,Paramètres!$A$1:$I$89,5,0)</f>
        <v>433.89503040000017</v>
      </c>
      <c r="P110" s="13">
        <f t="shared" si="87"/>
        <v>98.615496264061846</v>
      </c>
      <c r="Q110" s="20">
        <f t="shared" si="107"/>
        <v>927.45583393990785</v>
      </c>
      <c r="R110" s="59">
        <f t="shared" si="55"/>
        <v>1220.7891672732412</v>
      </c>
      <c r="S110" s="59">
        <f ca="1">AVERAGE(OFFSET($R$3,0,0,'Données projet'!$E$9+1,1))-AVERAGE(OFFSET($H$3,0,0,'Données projet'!$E$9+1,1))</f>
        <v>530.15029472203241</v>
      </c>
      <c r="T110" s="59">
        <f t="shared" si="88"/>
        <v>279.93992816625956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108.09402452146057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108.09402452146057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16.750000000000213</v>
      </c>
      <c r="AJ110" s="13">
        <f>AI110*VLOOKUP('Données projet'!$B$10,Paramètres!$A$1:$I$89,3,0)*VLOOKUP('Données projet'!$B$10,Paramètres!$A$1:$I$89,5,0)</f>
        <v>14.11020000000018</v>
      </c>
      <c r="AK110" s="13">
        <f t="shared" si="89"/>
        <v>4.7783677814795205</v>
      </c>
      <c r="AL110" s="20">
        <f t="shared" si="58"/>
        <v>32.897588886077138</v>
      </c>
      <c r="AM110" s="59">
        <f t="shared" si="59"/>
        <v>326.23092221941044</v>
      </c>
      <c r="AN110" s="59">
        <f ca="1">AVERAGE(OFFSET($AM$3,0,0,'Données projet'!$E$10+1,1))-AVERAGE(OFFSET($H$3,0,0,'Données projet'!$E$10+1,1))</f>
        <v>427.33925047942938</v>
      </c>
      <c r="AO110" s="59">
        <f t="shared" si="90"/>
        <v>258.68277813905507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249.25098324741992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249.25098324741992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9.7110000000000021</v>
      </c>
      <c r="BD110" s="12">
        <f>IF('Données projet'!$A$88&gt;35,BD109+BC110-BL109,IF(A110&lt;'Données projet'!$A$88,$BA$205^A110,IF(A110='Données projet'!$A$88,'Données projet'!$B$88,BD109+BC110-BL109)))</f>
        <v>479.54800000000023</v>
      </c>
      <c r="BE110" s="13">
        <f>BD110*VLOOKUP('Données projet'!$B$11,Paramètres!$A$1:$I$89,3,0)*VLOOKUP('Données projet'!$B$11,Paramètres!$A$1:$I$89,5,0)</f>
        <v>486.2616720000002</v>
      </c>
      <c r="BF110" s="13">
        <f t="shared" si="91"/>
        <v>109.06124004590019</v>
      </c>
      <c r="BG110" s="20">
        <f t="shared" si="61"/>
        <v>1036.8540718132763</v>
      </c>
      <c r="BH110" s="59">
        <f t="shared" si="62"/>
        <v>1330.1874051466095</v>
      </c>
      <c r="BI110" s="59">
        <f ca="1">AVERAGE(OFFSET($BH$3,0,0,'Données projet'!$E$11+1,1))-AVERAGE(OFFSET($H$3,0,0,'Données projet'!$E$11+1,1))</f>
        <v>588.81597636287211</v>
      </c>
      <c r="BJ110" s="59">
        <f t="shared" si="92"/>
        <v>308.54448803271003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121.13985506715412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121.13985506715412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319</v>
      </c>
      <c r="BZ110" s="13">
        <f>BY110*VLOOKUP('Données projet'!$B$12,Paramètres!$A$1:$I$89,3,0)*VLOOKUP('Données projet'!$B$12,Paramètres!$A$1:$I$89,5,0)</f>
        <v>233.89079999999998</v>
      </c>
      <c r="CA110" s="13">
        <f t="shared" si="93"/>
        <v>57.123140349023068</v>
      </c>
      <c r="CB110" s="20">
        <f t="shared" si="64"/>
        <v>506.84927944121517</v>
      </c>
      <c r="CC110" s="59">
        <f t="shared" si="65"/>
        <v>800.18261277454849</v>
      </c>
      <c r="CD110" s="59">
        <f ca="1">AVERAGE(OFFSET($CC$3,0,0,'Données projet'!$E$12+1,1))-AVERAGE(OFFSET($H$3,0,0,'Données projet'!$E$12+1,1))</f>
        <v>328.55201074501201</v>
      </c>
      <c r="CE110" s="59">
        <f t="shared" si="94"/>
        <v>321.81422611044985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23.288922378941265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23.288922378941265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367.99999999999972</v>
      </c>
      <c r="CU110" s="17">
        <f>CT110*VLOOKUP('Données projet'!$B$13,Paramètres!$A$1:$I$89,3,0)*VLOOKUP('Données projet'!$B$13,Paramètres!$A$1:$I$89,5,0)</f>
        <v>292.78079999999977</v>
      </c>
      <c r="CV110" s="13">
        <f t="shared" si="95"/>
        <v>69.660903052386217</v>
      </c>
      <c r="CW110" s="20">
        <f t="shared" si="67"/>
        <v>631.25263281623893</v>
      </c>
      <c r="CX110" s="59">
        <f t="shared" si="68"/>
        <v>924.58596614957219</v>
      </c>
      <c r="CY110" s="59">
        <f ca="1">AVERAGE(OFFSET($CX$3,0,0,'Données projet'!$E$13+1,1))-AVERAGE(OFFSET($H$3,0,0,'Données projet'!$E$13+1,1))</f>
        <v>405.40026823646758</v>
      </c>
      <c r="CZ110" s="59">
        <f t="shared" si="96"/>
        <v>393.0787141050053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36.106714977453905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36.106714977453905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328.00000000000006</v>
      </c>
      <c r="DP110" s="17">
        <f>DO110*VLOOKUP('Données projet'!$B$14,Paramètres!$A$1:$I$89,3,0)*VLOOKUP('Données projet'!$B$14,Paramètres!$A$1:$I$89,5,0)</f>
        <v>255.84000000000006</v>
      </c>
      <c r="DQ110" s="13">
        <f t="shared" si="97"/>
        <v>61.834803371075836</v>
      </c>
      <c r="DR110" s="20">
        <f t="shared" si="70"/>
        <v>553.28361587129041</v>
      </c>
      <c r="DS110" s="59">
        <f t="shared" si="71"/>
        <v>846.61694920462378</v>
      </c>
      <c r="DT110" s="59">
        <f ca="1">AVERAGE(OFFSET($DS$3,0,0,'Données projet'!$E$14+1,1))-AVERAGE(OFFSET($H$3,0,0,'Données projet'!$E$14+1,1))</f>
        <v>288.82868507674738</v>
      </c>
      <c r="DU110" s="59">
        <f t="shared" si="98"/>
        <v>283.48738729114024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23.737080262091606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23.737080262091606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266.99999999999983</v>
      </c>
      <c r="EK110" s="17">
        <f>EJ110*VLOOKUP('Données projet'!$B$15,Paramètres!$A$1:$I$89,3,0)*VLOOKUP('Données projet'!$B$15,Paramètres!$A$1:$I$89,5,0)</f>
        <v>216.59039999999987</v>
      </c>
      <c r="EL110" s="13">
        <f t="shared" si="99"/>
        <v>53.373153688190904</v>
      </c>
      <c r="EM110" s="20">
        <f t="shared" si="73"/>
        <v>470.18652267359886</v>
      </c>
      <c r="EN110" s="59">
        <f t="shared" si="74"/>
        <v>763.51985600693217</v>
      </c>
      <c r="EO110" s="59">
        <f ca="1">AVERAGE(OFFSET($EN$3,0,0,'Données projet'!$E$15+1,1))-AVERAGE(OFFSET($H$3,0,0,'Données projet'!$E$15+1,1))</f>
        <v>304.26232113495314</v>
      </c>
      <c r="EP110" s="59">
        <f t="shared" si="100"/>
        <v>297.47246687305056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25.915966904832469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25.915966904832469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6">
        <f t="shared" si="56"/>
        <v>256.66666666666669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9.7110000000000021</v>
      </c>
      <c r="N111" s="13">
        <f>IF('Données projet'!$A$36&gt;35,N110+M111-V110,IF(A111&lt;'Données projet'!$A$36,$K$205^A111,IF(A111='Données projet'!$A$36,'Données projet'!$B$36,N110+M111-V110)))</f>
        <v>489.25900000000024</v>
      </c>
      <c r="O111" s="13">
        <f>N111*VLOOKUP('Données projet'!$B$9,Paramètres!$A$1:$I$89,3,0)*VLOOKUP('Données projet'!$B$9,Paramètres!$A$1:$I$89,5,0)</f>
        <v>442.68154320000019</v>
      </c>
      <c r="P111" s="13">
        <f t="shared" si="87"/>
        <v>100.37797714680627</v>
      </c>
      <c r="Q111" s="20">
        <f t="shared" si="107"/>
        <v>945.82866460402113</v>
      </c>
      <c r="R111" s="59">
        <f t="shared" si="55"/>
        <v>1239.1619979373545</v>
      </c>
      <c r="S111" s="59">
        <f ca="1">AVERAGE(OFFSET($R$3,0,0,'Données projet'!$E$9+1,1))-AVERAGE(OFFSET($H$3,0,0,'Données projet'!$E$9+1,1))</f>
        <v>530.15029472203241</v>
      </c>
      <c r="T111" s="59">
        <f t="shared" si="88"/>
        <v>279.93992816625956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105.97436663143955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105.97436663143955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16.750000000000213</v>
      </c>
      <c r="AJ111" s="13">
        <f>AI111*VLOOKUP('Données projet'!$B$10,Paramètres!$A$1:$I$89,3,0)*VLOOKUP('Données projet'!$B$10,Paramètres!$A$1:$I$89,5,0)</f>
        <v>14.11020000000018</v>
      </c>
      <c r="AK111" s="13">
        <f t="shared" si="89"/>
        <v>4.7783677814795205</v>
      </c>
      <c r="AL111" s="20">
        <f t="shared" si="58"/>
        <v>32.897588886077138</v>
      </c>
      <c r="AM111" s="59">
        <f t="shared" si="59"/>
        <v>326.23092221941044</v>
      </c>
      <c r="AN111" s="59">
        <f ca="1">AVERAGE(OFFSET($AM$3,0,0,'Données projet'!$E$10+1,1))-AVERAGE(OFFSET($H$3,0,0,'Données projet'!$E$10+1,1))</f>
        <v>427.33925047942938</v>
      </c>
      <c r="AO111" s="59">
        <f t="shared" si="90"/>
        <v>258.68277813905507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244.36332349402628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244.36332349402628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9.7110000000000021</v>
      </c>
      <c r="BD111" s="12">
        <f>IF('Données projet'!$A$88&gt;35,BD110+BC111-BL110,IF(A111&lt;'Données projet'!$A$88,$BA$205^A111,IF(A111='Données projet'!$A$88,'Données projet'!$B$88,BD110+BC111-BL110)))</f>
        <v>489.25900000000024</v>
      </c>
      <c r="BE111" s="13">
        <f>BD111*VLOOKUP('Données projet'!$B$11,Paramètres!$A$1:$I$89,3,0)*VLOOKUP('Données projet'!$B$11,Paramètres!$A$1:$I$89,5,0)</f>
        <v>496.1086260000003</v>
      </c>
      <c r="BF111" s="13">
        <f t="shared" si="91"/>
        <v>111.01040988138524</v>
      </c>
      <c r="BG111" s="20">
        <f t="shared" si="61"/>
        <v>1057.3989874934132</v>
      </c>
      <c r="BH111" s="59">
        <f t="shared" si="62"/>
        <v>1350.7323208267464</v>
      </c>
      <c r="BI111" s="59">
        <f ca="1">AVERAGE(OFFSET($BH$3,0,0,'Données projet'!$E$11+1,1))-AVERAGE(OFFSET($H$3,0,0,'Données projet'!$E$11+1,1))</f>
        <v>588.81597636287211</v>
      </c>
      <c r="BJ111" s="59">
        <f t="shared" si="92"/>
        <v>308.54448803271003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118.76437639730298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118.76437639730298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319</v>
      </c>
      <c r="BZ111" s="13">
        <f>BY111*VLOOKUP('Données projet'!$B$12,Paramètres!$A$1:$I$89,3,0)*VLOOKUP('Données projet'!$B$12,Paramètres!$A$1:$I$89,5,0)</f>
        <v>233.89079999999998</v>
      </c>
      <c r="CA111" s="13">
        <f t="shared" si="93"/>
        <v>57.123140349023068</v>
      </c>
      <c r="CB111" s="20">
        <f t="shared" si="64"/>
        <v>506.84927944121517</v>
      </c>
      <c r="CC111" s="59">
        <f t="shared" si="65"/>
        <v>800.18261277454849</v>
      </c>
      <c r="CD111" s="59">
        <f ca="1">AVERAGE(OFFSET($CC$3,0,0,'Données projet'!$E$12+1,1))-AVERAGE(OFFSET($H$3,0,0,'Données projet'!$E$12+1,1))</f>
        <v>328.55201074501201</v>
      </c>
      <c r="CE111" s="59">
        <f t="shared" si="94"/>
        <v>321.81422611044985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22.832240815930266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22.832240815930266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367.99999999999972</v>
      </c>
      <c r="CU111" s="17">
        <f>CT111*VLOOKUP('Données projet'!$B$13,Paramètres!$A$1:$I$89,3,0)*VLOOKUP('Données projet'!$B$13,Paramètres!$A$1:$I$89,5,0)</f>
        <v>292.78079999999977</v>
      </c>
      <c r="CV111" s="13">
        <f t="shared" si="95"/>
        <v>69.660903052386217</v>
      </c>
      <c r="CW111" s="20">
        <f t="shared" si="67"/>
        <v>631.25263281623893</v>
      </c>
      <c r="CX111" s="59">
        <f t="shared" si="68"/>
        <v>924.58596614957219</v>
      </c>
      <c r="CY111" s="59">
        <f ca="1">AVERAGE(OFFSET($CX$3,0,0,'Données projet'!$E$13+1,1))-AVERAGE(OFFSET($H$3,0,0,'Données projet'!$E$13+1,1))</f>
        <v>405.40026823646758</v>
      </c>
      <c r="CZ111" s="59">
        <f t="shared" si="96"/>
        <v>393.0787141050053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35.398684319667588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35.398684319667588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328.00000000000006</v>
      </c>
      <c r="DP111" s="17">
        <f>DO111*VLOOKUP('Données projet'!$B$14,Paramètres!$A$1:$I$89,3,0)*VLOOKUP('Données projet'!$B$14,Paramètres!$A$1:$I$89,5,0)</f>
        <v>255.84000000000006</v>
      </c>
      <c r="DQ111" s="13">
        <f t="shared" si="97"/>
        <v>61.834803371075836</v>
      </c>
      <c r="DR111" s="20">
        <f t="shared" si="70"/>
        <v>553.28361587129041</v>
      </c>
      <c r="DS111" s="59">
        <f t="shared" si="71"/>
        <v>846.61694920462378</v>
      </c>
      <c r="DT111" s="59">
        <f ca="1">AVERAGE(OFFSET($DS$3,0,0,'Données projet'!$E$14+1,1))-AVERAGE(OFFSET($H$3,0,0,'Données projet'!$E$14+1,1))</f>
        <v>288.82868507674738</v>
      </c>
      <c r="DU111" s="59">
        <f t="shared" si="98"/>
        <v>283.48738729114024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23.271610596341347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23.271610596341347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266.99999999999983</v>
      </c>
      <c r="EK111" s="17">
        <f>EJ111*VLOOKUP('Données projet'!$B$15,Paramètres!$A$1:$I$89,3,0)*VLOOKUP('Données projet'!$B$15,Paramètres!$A$1:$I$89,5,0)</f>
        <v>216.59039999999987</v>
      </c>
      <c r="EL111" s="13">
        <f t="shared" si="99"/>
        <v>53.373153688190904</v>
      </c>
      <c r="EM111" s="20">
        <f t="shared" si="73"/>
        <v>470.18652267359886</v>
      </c>
      <c r="EN111" s="59">
        <f t="shared" si="74"/>
        <v>763.51985600693217</v>
      </c>
      <c r="EO111" s="59">
        <f ca="1">AVERAGE(OFFSET($EN$3,0,0,'Données projet'!$E$15+1,1))-AVERAGE(OFFSET($H$3,0,0,'Données projet'!$E$15+1,1))</f>
        <v>304.26232113495314</v>
      </c>
      <c r="EP111" s="59">
        <f t="shared" si="100"/>
        <v>297.47246687305056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25.407770601007687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25.407770601007687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6">
        <f t="shared" si="56"/>
        <v>256.66666666666669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>
        <f>VLOOKUP(A112,'Données projet'!$A$35:$I$55,2,0)</f>
        <v>498.97</v>
      </c>
      <c r="L112" s="12">
        <f>VLOOKUP(A112,'Données projet'!$A$35:$I$55,9,0)</f>
        <v>9.7110000000000021</v>
      </c>
      <c r="M112" s="12">
        <f t="array" ref="M112">INDEX(L:L,MIN(IF(ISNUMBER(L112:L308),ROW(L112:L308),"")))</f>
        <v>9.7110000000000021</v>
      </c>
      <c r="N112" s="13">
        <f>IF('Données projet'!$A$36&gt;35,N111+M112-V111,IF(A112&lt;'Données projet'!$A$36,$K$205^A112,IF(A112='Données projet'!$A$36,'Données projet'!$B$36,N111+M112-V111)))</f>
        <v>498.97000000000025</v>
      </c>
      <c r="O112" s="13">
        <f>N112*VLOOKUP('Données projet'!$B$9,Paramètres!$A$1:$I$89,3,0)*VLOOKUP('Données projet'!$B$9,Paramètres!$A$1:$I$89,5,0)</f>
        <v>451.46805600000022</v>
      </c>
      <c r="P112" s="13">
        <f t="shared" si="87"/>
        <v>102.13639049659324</v>
      </c>
      <c r="Q112" s="20">
        <f t="shared" si="107"/>
        <v>964.19441098156688</v>
      </c>
      <c r="R112" s="59">
        <f t="shared" si="55"/>
        <v>1257.5277443149002</v>
      </c>
      <c r="S112" s="59">
        <f ca="1">AVERAGE(OFFSET($R$3,0,0,'Données projet'!$E$9+1,1))-AVERAGE(OFFSET($H$3,0,0,'Données projet'!$E$9+1,1))</f>
        <v>530.15029472203241</v>
      </c>
      <c r="T112" s="59">
        <f t="shared" si="88"/>
        <v>279.93992816625956</v>
      </c>
      <c r="U112" s="15">
        <f>IF(ISNA(VLOOKUP(A112,'Données projet'!$A$35:$I$55,3,0)),0,VLOOKUP(A112,'Données projet'!$A$35:$I$55,3,0))</f>
        <v>10</v>
      </c>
      <c r="V112" s="15">
        <f>IF(ISNA(VLOOKUP(A112,'Données projet'!$A$35:$I$55,4,0)),0,VLOOKUP(A112,'Données projet'!$A$35:$I$55,4,0))</f>
        <v>66.959999999999994</v>
      </c>
      <c r="W112" s="16">
        <f>IF(ISNA(VLOOKUP(A112,'Données projet'!$A$35:$I$55,5,0)),0%,VLOOKUP(A112,'Données projet'!$A$35:$I$55,5,0)*VLOOKUP('Données projet'!$B$9,Paramètres!$A$1:$I$89,7,0))</f>
        <v>0.43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132.69568474942321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132.69568474942321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16.750000000000213</v>
      </c>
      <c r="AJ112" s="13">
        <f>AI112*VLOOKUP('Données projet'!$B$10,Paramètres!$A$1:$I$89,3,0)*VLOOKUP('Données projet'!$B$10,Paramètres!$A$1:$I$89,5,0)</f>
        <v>14.11020000000018</v>
      </c>
      <c r="AK112" s="13">
        <f t="shared" si="89"/>
        <v>4.7783677814795205</v>
      </c>
      <c r="AL112" s="20">
        <f t="shared" si="58"/>
        <v>32.897588886077138</v>
      </c>
      <c r="AM112" s="59">
        <f t="shared" si="59"/>
        <v>326.23092221941044</v>
      </c>
      <c r="AN112" s="59">
        <f ca="1">AVERAGE(OFFSET($AM$3,0,0,'Données projet'!$E$10+1,1))-AVERAGE(OFFSET($H$3,0,0,'Données projet'!$E$10+1,1))</f>
        <v>427.33925047942938</v>
      </c>
      <c r="AO112" s="59">
        <f t="shared" si="90"/>
        <v>258.68277813905507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239.57150776721861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239.57150776721861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>
        <f>VLOOKUP(A112,'Données projet'!$A$87:$I$107,2,0)</f>
        <v>498.97</v>
      </c>
      <c r="BB112" s="12">
        <f>VLOOKUP(A112,'Données projet'!$A$87:$I$107,9,0)</f>
        <v>9.7110000000000021</v>
      </c>
      <c r="BC112" s="12">
        <f t="array" ref="BC112">INDEX(BB:BB,MIN(IF(ISNUMBER(BB112:BB308),ROW(BB112:BB308),"")))</f>
        <v>9.7110000000000021</v>
      </c>
      <c r="BD112" s="12">
        <f>IF('Données projet'!$A$88&gt;35,BD111+BC112-BL111,IF(A112&lt;'Données projet'!$A$88,$BA$205^A112,IF(A112='Données projet'!$A$88,'Données projet'!$B$88,BD111+BC112-BL111)))</f>
        <v>498.97000000000025</v>
      </c>
      <c r="BE112" s="13">
        <f>BD112*VLOOKUP('Données projet'!$B$11,Paramètres!$A$1:$I$89,3,0)*VLOOKUP('Données projet'!$B$11,Paramètres!$A$1:$I$89,5,0)</f>
        <v>505.95558000000034</v>
      </c>
      <c r="BF112" s="13">
        <f t="shared" si="91"/>
        <v>112.9550813347188</v>
      </c>
      <c r="BG112" s="20">
        <f t="shared" si="61"/>
        <v>1077.9360684913026</v>
      </c>
      <c r="BH112" s="59">
        <f t="shared" si="62"/>
        <v>1371.2694018246359</v>
      </c>
      <c r="BI112" s="59">
        <f ca="1">AVERAGE(OFFSET($BH$3,0,0,'Données projet'!$E$11+1,1))-AVERAGE(OFFSET($H$3,0,0,'Données projet'!$E$11+1,1))</f>
        <v>588.81597636287211</v>
      </c>
      <c r="BJ112" s="59">
        <f t="shared" si="92"/>
        <v>308.54448803271003</v>
      </c>
      <c r="BK112" s="15">
        <f>IF(ISNA(VLOOKUP(A112,'Données projet'!$A$87:$I$107,3,0)),0,VLOOKUP(A112,'Données projet'!$A$87:$I$107,3,0))</f>
        <v>10</v>
      </c>
      <c r="BL112" s="15">
        <f>IF(ISNA(VLOOKUP(A112,'Données projet'!$A$87:$I$107,4,0)),0,VLOOKUP(A112,'Données projet'!$A$87:$I$107,4,0))</f>
        <v>66.959999999999994</v>
      </c>
      <c r="BM112" s="16">
        <f>IF(ISNA(VLOOKUP(A112,'Données projet'!$A$87:$I$107,5,0)),0%,VLOOKUP(A112,'Données projet'!$A$87:$I$107,5,0)*VLOOKUP('Données projet'!$B$11,Paramètres!$A$1:$I$89,7,0))</f>
        <v>0.43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148.71068118469847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148.71068118469847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319</v>
      </c>
      <c r="BZ112" s="13">
        <f>BY112*VLOOKUP('Données projet'!$B$12,Paramètres!$A$1:$I$89,3,0)*VLOOKUP('Données projet'!$B$12,Paramètres!$A$1:$I$89,5,0)</f>
        <v>233.89079999999998</v>
      </c>
      <c r="CA112" s="13">
        <f t="shared" si="93"/>
        <v>57.123140349023068</v>
      </c>
      <c r="CB112" s="20">
        <f t="shared" si="64"/>
        <v>506.84927944121517</v>
      </c>
      <c r="CC112" s="59">
        <f t="shared" si="65"/>
        <v>800.18261277454849</v>
      </c>
      <c r="CD112" s="59">
        <f ca="1">AVERAGE(OFFSET($CC$3,0,0,'Données projet'!$E$12+1,1))-AVERAGE(OFFSET($H$3,0,0,'Données projet'!$E$12+1,1))</f>
        <v>328.55201074501201</v>
      </c>
      <c r="CE112" s="59">
        <f t="shared" si="94"/>
        <v>321.81422611044985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22.384514499821663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22.384514499821663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367.99999999999972</v>
      </c>
      <c r="CU112" s="17">
        <f>CT112*VLOOKUP('Données projet'!$B$13,Paramètres!$A$1:$I$89,3,0)*VLOOKUP('Données projet'!$B$13,Paramètres!$A$1:$I$89,5,0)</f>
        <v>292.78079999999977</v>
      </c>
      <c r="CV112" s="13">
        <f t="shared" si="95"/>
        <v>69.660903052386217</v>
      </c>
      <c r="CW112" s="20">
        <f t="shared" si="67"/>
        <v>631.25263281623893</v>
      </c>
      <c r="CX112" s="59">
        <f t="shared" si="68"/>
        <v>924.58596614957219</v>
      </c>
      <c r="CY112" s="59">
        <f ca="1">AVERAGE(OFFSET($CX$3,0,0,'Données projet'!$E$13+1,1))-AVERAGE(OFFSET($H$3,0,0,'Données projet'!$E$13+1,1))</f>
        <v>405.40026823646758</v>
      </c>
      <c r="CZ112" s="59">
        <f t="shared" si="96"/>
        <v>393.0787141050053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34.704537711224404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34.704537711224404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328.00000000000006</v>
      </c>
      <c r="DP112" s="17">
        <f>DO112*VLOOKUP('Données projet'!$B$14,Paramètres!$A$1:$I$89,3,0)*VLOOKUP('Données projet'!$B$14,Paramètres!$A$1:$I$89,5,0)</f>
        <v>255.84000000000006</v>
      </c>
      <c r="DQ112" s="13">
        <f t="shared" si="97"/>
        <v>61.834803371075836</v>
      </c>
      <c r="DR112" s="20">
        <f t="shared" si="70"/>
        <v>553.28361587129041</v>
      </c>
      <c r="DS112" s="59">
        <f t="shared" si="71"/>
        <v>846.61694920462378</v>
      </c>
      <c r="DT112" s="59">
        <f ca="1">AVERAGE(OFFSET($DS$3,0,0,'Données projet'!$E$14+1,1))-AVERAGE(OFFSET($H$3,0,0,'Données projet'!$E$14+1,1))</f>
        <v>288.82868507674738</v>
      </c>
      <c r="DU112" s="59">
        <f t="shared" si="98"/>
        <v>283.48738729114024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22.815268506827987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22.815268506827987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266.99999999999983</v>
      </c>
      <c r="EK112" s="17">
        <f>EJ112*VLOOKUP('Données projet'!$B$15,Paramètres!$A$1:$I$89,3,0)*VLOOKUP('Données projet'!$B$15,Paramètres!$A$1:$I$89,5,0)</f>
        <v>216.59039999999987</v>
      </c>
      <c r="EL112" s="13">
        <f t="shared" si="99"/>
        <v>53.373153688190904</v>
      </c>
      <c r="EM112" s="20">
        <f t="shared" si="73"/>
        <v>470.18652267359886</v>
      </c>
      <c r="EN112" s="59">
        <f t="shared" si="74"/>
        <v>763.51985600693217</v>
      </c>
      <c r="EO112" s="59">
        <f ca="1">AVERAGE(OFFSET($EN$3,0,0,'Données projet'!$E$15+1,1))-AVERAGE(OFFSET($H$3,0,0,'Données projet'!$E$15+1,1))</f>
        <v>304.26232113495314</v>
      </c>
      <c r="EP112" s="59">
        <f t="shared" si="100"/>
        <v>297.47246687305056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24.909539716731771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24.909539716731771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6">
        <f t="shared" si="56"/>
        <v>256.66666666666669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9.4029999999999916</v>
      </c>
      <c r="N113" s="13">
        <f>IF('Données projet'!$A$36&gt;35,N112+M113-V112,IF(A113&lt;'Données projet'!$A$36,$K$205^A113,IF(A113='Données projet'!$A$36,'Données projet'!$B$36,N112+M113-V112)))</f>
        <v>441.4130000000003</v>
      </c>
      <c r="O113" s="13">
        <f>N113*VLOOKUP('Données projet'!$B$9,Paramètres!$A$1:$I$89,3,0)*VLOOKUP('Données projet'!$B$9,Paramètres!$A$1:$I$89,5,0)</f>
        <v>399.39048240000028</v>
      </c>
      <c r="P113" s="13">
        <f t="shared" si="87"/>
        <v>91.653083916792113</v>
      </c>
      <c r="Q113" s="20">
        <f t="shared" si="107"/>
        <v>855.23421133508009</v>
      </c>
      <c r="R113" s="59">
        <f t="shared" si="55"/>
        <v>1148.5675446684133</v>
      </c>
      <c r="S113" s="59">
        <f ca="1">AVERAGE(OFFSET($R$3,0,0,'Données projet'!$E$9+1,1))-AVERAGE(OFFSET($H$3,0,0,'Données projet'!$E$9+1,1))</f>
        <v>530.15029472203241</v>
      </c>
      <c r="T113" s="59">
        <f t="shared" si="88"/>
        <v>279.93992816625956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130.09360330786291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130.09360330786291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16.750000000000213</v>
      </c>
      <c r="AJ113" s="13">
        <f>AI113*VLOOKUP('Données projet'!$B$10,Paramètres!$A$1:$I$89,3,0)*VLOOKUP('Données projet'!$B$10,Paramètres!$A$1:$I$89,5,0)</f>
        <v>14.11020000000018</v>
      </c>
      <c r="AK113" s="13">
        <f t="shared" si="89"/>
        <v>4.7783677814795205</v>
      </c>
      <c r="AL113" s="20">
        <f t="shared" si="58"/>
        <v>32.897588886077138</v>
      </c>
      <c r="AM113" s="59">
        <f t="shared" si="59"/>
        <v>326.23092221941044</v>
      </c>
      <c r="AN113" s="59">
        <f ca="1">AVERAGE(OFFSET($AM$3,0,0,'Données projet'!$E$10+1,1))-AVERAGE(OFFSET($H$3,0,0,'Données projet'!$E$10+1,1))</f>
        <v>427.33925047942938</v>
      </c>
      <c r="AO113" s="59">
        <f t="shared" si="90"/>
        <v>258.68277813905507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234.87365662409462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234.87365662409462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9.4029999999999916</v>
      </c>
      <c r="BD113" s="12">
        <f>IF('Données projet'!$A$88&gt;35,BD112+BC113-BL112,IF(A113&lt;'Données projet'!$A$88,$BA$205^A113,IF(A113='Données projet'!$A$88,'Données projet'!$B$88,BD112+BC113-BL112)))</f>
        <v>441.4130000000003</v>
      </c>
      <c r="BE113" s="13">
        <f>BD113*VLOOKUP('Données projet'!$B$11,Paramètres!$A$1:$I$89,3,0)*VLOOKUP('Données projet'!$B$11,Paramètres!$A$1:$I$89,5,0)</f>
        <v>447.59278200000028</v>
      </c>
      <c r="BF113" s="13">
        <f t="shared" si="91"/>
        <v>101.36134141870193</v>
      </c>
      <c r="BG113" s="20">
        <f t="shared" si="61"/>
        <v>956.09509828757302</v>
      </c>
      <c r="BH113" s="59">
        <f t="shared" si="62"/>
        <v>1249.4284316209064</v>
      </c>
      <c r="BI113" s="59">
        <f ca="1">AVERAGE(OFFSET($BH$3,0,0,'Données projet'!$E$11+1,1))-AVERAGE(OFFSET($H$3,0,0,'Données projet'!$E$11+1,1))</f>
        <v>588.81597636287211</v>
      </c>
      <c r="BJ113" s="59">
        <f t="shared" si="92"/>
        <v>308.54448803271003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145.79455543122572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145.79455543122572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319</v>
      </c>
      <c r="BZ113" s="13">
        <f>BY113*VLOOKUP('Données projet'!$B$12,Paramètres!$A$1:$I$89,3,0)*VLOOKUP('Données projet'!$B$12,Paramètres!$A$1:$I$89,5,0)</f>
        <v>233.89079999999998</v>
      </c>
      <c r="CA113" s="13">
        <f t="shared" si="93"/>
        <v>57.123140349023068</v>
      </c>
      <c r="CB113" s="20">
        <f t="shared" si="64"/>
        <v>506.84927944121517</v>
      </c>
      <c r="CC113" s="59">
        <f t="shared" si="65"/>
        <v>800.18261277454849</v>
      </c>
      <c r="CD113" s="59">
        <f ca="1">AVERAGE(OFFSET($CC$3,0,0,'Données projet'!$E$12+1,1))-AVERAGE(OFFSET($H$3,0,0,'Données projet'!$E$12+1,1))</f>
        <v>328.55201074501201</v>
      </c>
      <c r="CE113" s="59">
        <f t="shared" si="94"/>
        <v>321.81422611044985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21.945567823685863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21.945567823685863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367.99999999999972</v>
      </c>
      <c r="CU113" s="17">
        <f>CT113*VLOOKUP('Données projet'!$B$13,Paramètres!$A$1:$I$89,3,0)*VLOOKUP('Données projet'!$B$13,Paramètres!$A$1:$I$89,5,0)</f>
        <v>292.78079999999977</v>
      </c>
      <c r="CV113" s="13">
        <f t="shared" si="95"/>
        <v>69.660903052386217</v>
      </c>
      <c r="CW113" s="20">
        <f t="shared" si="67"/>
        <v>631.25263281623893</v>
      </c>
      <c r="CX113" s="59">
        <f t="shared" si="68"/>
        <v>924.58596614957219</v>
      </c>
      <c r="CY113" s="59">
        <f ca="1">AVERAGE(OFFSET($CX$3,0,0,'Données projet'!$E$13+1,1))-AVERAGE(OFFSET($H$3,0,0,'Données projet'!$E$13+1,1))</f>
        <v>405.40026823646758</v>
      </c>
      <c r="CZ113" s="59">
        <f t="shared" si="96"/>
        <v>393.0787141050053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34.024002894385163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34.024002894385163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328.00000000000006</v>
      </c>
      <c r="DP113" s="17">
        <f>DO113*VLOOKUP('Données projet'!$B$14,Paramètres!$A$1:$I$89,3,0)*VLOOKUP('Données projet'!$B$14,Paramètres!$A$1:$I$89,5,0)</f>
        <v>255.84000000000006</v>
      </c>
      <c r="DQ113" s="13">
        <f t="shared" si="97"/>
        <v>61.834803371075836</v>
      </c>
      <c r="DR113" s="20">
        <f t="shared" si="70"/>
        <v>553.28361587129041</v>
      </c>
      <c r="DS113" s="59">
        <f t="shared" si="71"/>
        <v>846.61694920462378</v>
      </c>
      <c r="DT113" s="59">
        <f ca="1">AVERAGE(OFFSET($DS$3,0,0,'Données projet'!$E$14+1,1))-AVERAGE(OFFSET($H$3,0,0,'Données projet'!$E$14+1,1))</f>
        <v>288.82868507674738</v>
      </c>
      <c r="DU113" s="59">
        <f t="shared" si="98"/>
        <v>283.48738729114024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22.367875007348793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22.367875007348793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266.99999999999983</v>
      </c>
      <c r="EK113" s="17">
        <f>EJ113*VLOOKUP('Données projet'!$B$15,Paramètres!$A$1:$I$89,3,0)*VLOOKUP('Données projet'!$B$15,Paramètres!$A$1:$I$89,5,0)</f>
        <v>216.59039999999987</v>
      </c>
      <c r="EL113" s="13">
        <f t="shared" si="99"/>
        <v>53.373153688190904</v>
      </c>
      <c r="EM113" s="20">
        <f t="shared" si="73"/>
        <v>470.18652267359886</v>
      </c>
      <c r="EN113" s="59">
        <f t="shared" si="74"/>
        <v>763.51985600693217</v>
      </c>
      <c r="EO113" s="59">
        <f ca="1">AVERAGE(OFFSET($EN$3,0,0,'Données projet'!$E$15+1,1))-AVERAGE(OFFSET($H$3,0,0,'Données projet'!$E$15+1,1))</f>
        <v>304.26232113495314</v>
      </c>
      <c r="EP113" s="59">
        <f t="shared" si="100"/>
        <v>297.47246687305056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24.421078836205673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24.421078836205673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6">
        <f t="shared" si="56"/>
        <v>256.66666666666669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9.4029999999999916</v>
      </c>
      <c r="N114" s="13">
        <f>IF('Données projet'!$A$36&gt;35,N113+M114-V113,IF(A114&lt;'Données projet'!$A$36,$K$205^A114,IF(A114='Données projet'!$A$36,'Données projet'!$B$36,N113+M114-V113)))</f>
        <v>450.81600000000026</v>
      </c>
      <c r="O114" s="13">
        <f>N114*VLOOKUP('Données projet'!$B$9,Paramètres!$A$1:$I$89,3,0)*VLOOKUP('Données projet'!$B$9,Paramètres!$A$1:$I$89,5,0)</f>
        <v>407.89831680000026</v>
      </c>
      <c r="P114" s="13">
        <f t="shared" si="87"/>
        <v>93.376100943881056</v>
      </c>
      <c r="Q114" s="20">
        <f t="shared" si="107"/>
        <v>873.05294423725991</v>
      </c>
      <c r="R114" s="59">
        <f t="shared" si="55"/>
        <v>1166.3862775705932</v>
      </c>
      <c r="S114" s="59">
        <f ca="1">AVERAGE(OFFSET($R$3,0,0,'Données projet'!$E$9+1,1))-AVERAGE(OFFSET($H$3,0,0,'Données projet'!$E$9+1,1))</f>
        <v>530.15029472203241</v>
      </c>
      <c r="T114" s="59">
        <f t="shared" si="88"/>
        <v>279.93992816625956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127.54254709625864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127.54254709625864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16.750000000000213</v>
      </c>
      <c r="AJ114" s="13">
        <f>AI114*VLOOKUP('Données projet'!$B$10,Paramètres!$A$1:$I$89,3,0)*VLOOKUP('Données projet'!$B$10,Paramètres!$A$1:$I$89,5,0)</f>
        <v>14.11020000000018</v>
      </c>
      <c r="AK114" s="13">
        <f t="shared" si="89"/>
        <v>4.7783677814795205</v>
      </c>
      <c r="AL114" s="20">
        <f t="shared" si="58"/>
        <v>32.897588886077138</v>
      </c>
      <c r="AM114" s="59">
        <f t="shared" si="59"/>
        <v>326.23092221941044</v>
      </c>
      <c r="AN114" s="59">
        <f ca="1">AVERAGE(OFFSET($AM$3,0,0,'Données projet'!$E$10+1,1))-AVERAGE(OFFSET($H$3,0,0,'Données projet'!$E$10+1,1))</f>
        <v>427.33925047942938</v>
      </c>
      <c r="AO114" s="59">
        <f t="shared" si="90"/>
        <v>258.68277813905507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230.26792747648105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230.26792747648105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9.4029999999999916</v>
      </c>
      <c r="BD114" s="12">
        <f>IF('Données projet'!$A$88&gt;35,BD113+BC114-BL113,IF(A114&lt;'Données projet'!$A$88,$BA$205^A114,IF(A114='Données projet'!$A$88,'Données projet'!$B$88,BD113+BC114-BL113)))</f>
        <v>450.81600000000026</v>
      </c>
      <c r="BE114" s="13">
        <f>BD114*VLOOKUP('Données projet'!$B$11,Paramètres!$A$1:$I$89,3,0)*VLOOKUP('Données projet'!$B$11,Paramètres!$A$1:$I$89,5,0)</f>
        <v>457.12742400000025</v>
      </c>
      <c r="BF114" s="13">
        <f t="shared" si="91"/>
        <v>103.26686723070357</v>
      </c>
      <c r="BG114" s="20">
        <f t="shared" si="61"/>
        <v>976.02005722680917</v>
      </c>
      <c r="BH114" s="59">
        <f t="shared" si="62"/>
        <v>1269.3533905601425</v>
      </c>
      <c r="BI114" s="59">
        <f ca="1">AVERAGE(OFFSET($BH$3,0,0,'Données projet'!$E$11+1,1))-AVERAGE(OFFSET($H$3,0,0,'Données projet'!$E$11+1,1))</f>
        <v>588.81597636287211</v>
      </c>
      <c r="BJ114" s="59">
        <f t="shared" si="92"/>
        <v>308.54448803271003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142.9356131251175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142.9356131251175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319</v>
      </c>
      <c r="BZ114" s="13">
        <f>BY114*VLOOKUP('Données projet'!$B$12,Paramètres!$A$1:$I$89,3,0)*VLOOKUP('Données projet'!$B$12,Paramètres!$A$1:$I$89,5,0)</f>
        <v>233.89079999999998</v>
      </c>
      <c r="CA114" s="13">
        <f t="shared" si="93"/>
        <v>57.123140349023068</v>
      </c>
      <c r="CB114" s="20">
        <f t="shared" si="64"/>
        <v>506.84927944121517</v>
      </c>
      <c r="CC114" s="59">
        <f t="shared" si="65"/>
        <v>800.18261277454849</v>
      </c>
      <c r="CD114" s="59">
        <f ca="1">AVERAGE(OFFSET($CC$3,0,0,'Données projet'!$E$12+1,1))-AVERAGE(OFFSET($H$3,0,0,'Données projet'!$E$12+1,1))</f>
        <v>328.55201074501201</v>
      </c>
      <c r="CE114" s="59">
        <f t="shared" si="94"/>
        <v>321.81422611044985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21.51522862413805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21.51522862413805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367.99999999999972</v>
      </c>
      <c r="CU114" s="17">
        <f>CT114*VLOOKUP('Données projet'!$B$13,Paramètres!$A$1:$I$89,3,0)*VLOOKUP('Données projet'!$B$13,Paramètres!$A$1:$I$89,5,0)</f>
        <v>292.78079999999977</v>
      </c>
      <c r="CV114" s="13">
        <f t="shared" si="95"/>
        <v>69.660903052386217</v>
      </c>
      <c r="CW114" s="20">
        <f t="shared" si="67"/>
        <v>631.25263281623893</v>
      </c>
      <c r="CX114" s="59">
        <f t="shared" si="68"/>
        <v>924.58596614957219</v>
      </c>
      <c r="CY114" s="59">
        <f ca="1">AVERAGE(OFFSET($CX$3,0,0,'Données projet'!$E$13+1,1))-AVERAGE(OFFSET($H$3,0,0,'Données projet'!$E$13+1,1))</f>
        <v>405.40026823646758</v>
      </c>
      <c r="CZ114" s="59">
        <f t="shared" si="96"/>
        <v>393.0787141050053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33.356812950218888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33.356812950218888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328.00000000000006</v>
      </c>
      <c r="DP114" s="17">
        <f>DO114*VLOOKUP('Données projet'!$B$14,Paramètres!$A$1:$I$89,3,0)*VLOOKUP('Données projet'!$B$14,Paramètres!$A$1:$I$89,5,0)</f>
        <v>255.84000000000006</v>
      </c>
      <c r="DQ114" s="13">
        <f t="shared" si="97"/>
        <v>61.834803371075836</v>
      </c>
      <c r="DR114" s="20">
        <f t="shared" si="70"/>
        <v>553.28361587129041</v>
      </c>
      <c r="DS114" s="59">
        <f t="shared" si="71"/>
        <v>846.61694920462378</v>
      </c>
      <c r="DT114" s="59">
        <f ca="1">AVERAGE(OFFSET($DS$3,0,0,'Données projet'!$E$14+1,1))-AVERAGE(OFFSET($H$3,0,0,'Données projet'!$E$14+1,1))</f>
        <v>288.82868507674738</v>
      </c>
      <c r="DU114" s="59">
        <f t="shared" si="98"/>
        <v>283.48738729114024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21.929254621511298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21.929254621511298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266.99999999999983</v>
      </c>
      <c r="EK114" s="17">
        <f>EJ114*VLOOKUP('Données projet'!$B$15,Paramètres!$A$1:$I$89,3,0)*VLOOKUP('Données projet'!$B$15,Paramètres!$A$1:$I$89,5,0)</f>
        <v>216.59039999999987</v>
      </c>
      <c r="EL114" s="13">
        <f t="shared" si="99"/>
        <v>53.373153688190904</v>
      </c>
      <c r="EM114" s="20">
        <f t="shared" si="73"/>
        <v>470.18652267359886</v>
      </c>
      <c r="EN114" s="59">
        <f t="shared" si="74"/>
        <v>763.51985600693217</v>
      </c>
      <c r="EO114" s="59">
        <f ca="1">AVERAGE(OFFSET($EN$3,0,0,'Données projet'!$E$15+1,1))-AVERAGE(OFFSET($H$3,0,0,'Données projet'!$E$15+1,1))</f>
        <v>304.26232113495314</v>
      </c>
      <c r="EP114" s="59">
        <f t="shared" si="100"/>
        <v>297.47246687305056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23.942196375614973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23.942196375614973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6">
        <f t="shared" si="56"/>
        <v>256.66666666666669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9.4029999999999916</v>
      </c>
      <c r="N115" s="13">
        <f>IF('Données projet'!$A$36&gt;35,N114+M115-V114,IF(A115&lt;'Données projet'!$A$36,$K$205^A115,IF(A115='Données projet'!$A$36,'Données projet'!$B$36,N114+M115-V114)))</f>
        <v>460.21900000000028</v>
      </c>
      <c r="O115" s="13">
        <f>N115*VLOOKUP('Données projet'!$B$9,Paramètres!$A$1:$I$89,3,0)*VLOOKUP('Données projet'!$B$9,Paramètres!$A$1:$I$89,5,0)</f>
        <v>416.40615120000024</v>
      </c>
      <c r="P115" s="13">
        <f t="shared" si="87"/>
        <v>95.094939514723933</v>
      </c>
      <c r="Q115" s="20">
        <f t="shared" si="107"/>
        <v>890.86439966147793</v>
      </c>
      <c r="R115" s="59">
        <f t="shared" si="55"/>
        <v>1184.1977329948113</v>
      </c>
      <c r="S115" s="59">
        <f ca="1">AVERAGE(OFFSET($R$3,0,0,'Données projet'!$E$9+1,1))-AVERAGE(OFFSET($H$3,0,0,'Données projet'!$E$9+1,1))</f>
        <v>530.15029472203241</v>
      </c>
      <c r="T115" s="59">
        <f t="shared" si="88"/>
        <v>279.93992816625956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125.04151554097329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125.04151554097329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16.750000000000213</v>
      </c>
      <c r="AJ115" s="13">
        <f>AI115*VLOOKUP('Données projet'!$B$10,Paramètres!$A$1:$I$89,3,0)*VLOOKUP('Données projet'!$B$10,Paramètres!$A$1:$I$89,5,0)</f>
        <v>14.11020000000018</v>
      </c>
      <c r="AK115" s="13">
        <f t="shared" si="89"/>
        <v>4.7783677814795205</v>
      </c>
      <c r="AL115" s="20">
        <f t="shared" si="58"/>
        <v>32.897588886077138</v>
      </c>
      <c r="AM115" s="59">
        <f t="shared" si="59"/>
        <v>326.23092221941044</v>
      </c>
      <c r="AN115" s="59">
        <f ca="1">AVERAGE(OFFSET($AM$3,0,0,'Données projet'!$E$10+1,1))-AVERAGE(OFFSET($H$3,0,0,'Données projet'!$E$10+1,1))</f>
        <v>427.33925047942938</v>
      </c>
      <c r="AO115" s="59">
        <f t="shared" si="90"/>
        <v>258.68277813905507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225.75251386823479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225.75251386823479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9.4029999999999916</v>
      </c>
      <c r="BD115" s="12">
        <f>IF('Données projet'!$A$88&gt;35,BD114+BC115-BL114,IF(A115&lt;'Données projet'!$A$88,$BA$205^A115,IF(A115='Données projet'!$A$88,'Données projet'!$B$88,BD114+BC115-BL114)))</f>
        <v>460.21900000000028</v>
      </c>
      <c r="BE115" s="13">
        <f>BD115*VLOOKUP('Données projet'!$B$11,Paramètres!$A$1:$I$89,3,0)*VLOOKUP('Données projet'!$B$11,Paramètres!$A$1:$I$89,5,0)</f>
        <v>466.66206600000032</v>
      </c>
      <c r="BF115" s="13">
        <f t="shared" si="91"/>
        <v>105.1677719878311</v>
      </c>
      <c r="BG115" s="20">
        <f t="shared" si="61"/>
        <v>995.93696782880636</v>
      </c>
      <c r="BH115" s="59">
        <f t="shared" si="62"/>
        <v>1289.2703011621397</v>
      </c>
      <c r="BI115" s="59">
        <f ca="1">AVERAGE(OFFSET($BH$3,0,0,'Données projet'!$E$11+1,1))-AVERAGE(OFFSET($H$3,0,0,'Données projet'!$E$11+1,1))</f>
        <v>588.81597636287211</v>
      </c>
      <c r="BJ115" s="59">
        <f t="shared" si="92"/>
        <v>308.54448803271003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140.13273293384944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140.13273293384944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319</v>
      </c>
      <c r="BZ115" s="13">
        <f>BY115*VLOOKUP('Données projet'!$B$12,Paramètres!$A$1:$I$89,3,0)*VLOOKUP('Données projet'!$B$12,Paramètres!$A$1:$I$89,5,0)</f>
        <v>233.89079999999998</v>
      </c>
      <c r="CA115" s="13">
        <f t="shared" si="93"/>
        <v>57.123140349023068</v>
      </c>
      <c r="CB115" s="20">
        <f t="shared" si="64"/>
        <v>506.84927944121517</v>
      </c>
      <c r="CC115" s="59">
        <f t="shared" si="65"/>
        <v>800.18261277454849</v>
      </c>
      <c r="CD115" s="59">
        <f ca="1">AVERAGE(OFFSET($CC$3,0,0,'Données projet'!$E$12+1,1))-AVERAGE(OFFSET($H$3,0,0,'Données projet'!$E$12+1,1))</f>
        <v>328.55201074501201</v>
      </c>
      <c r="CE115" s="59">
        <f t="shared" si="94"/>
        <v>321.81422611044985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21.093328113812376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21.093328113812376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367.99999999999972</v>
      </c>
      <c r="CU115" s="17">
        <f>CT115*VLOOKUP('Données projet'!$B$13,Paramètres!$A$1:$I$89,3,0)*VLOOKUP('Données projet'!$B$13,Paramètres!$A$1:$I$89,5,0)</f>
        <v>292.78079999999977</v>
      </c>
      <c r="CV115" s="13">
        <f t="shared" si="95"/>
        <v>69.660903052386217</v>
      </c>
      <c r="CW115" s="20">
        <f t="shared" si="67"/>
        <v>631.25263281623893</v>
      </c>
      <c r="CX115" s="59">
        <f t="shared" si="68"/>
        <v>924.58596614957219</v>
      </c>
      <c r="CY115" s="59">
        <f ca="1">AVERAGE(OFFSET($CX$3,0,0,'Données projet'!$E$13+1,1))-AVERAGE(OFFSET($H$3,0,0,'Données projet'!$E$13+1,1))</f>
        <v>405.40026823646758</v>
      </c>
      <c r="CZ115" s="59">
        <f t="shared" si="96"/>
        <v>393.0787141050053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32.702706193912029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32.702706193912029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328.00000000000006</v>
      </c>
      <c r="DP115" s="17">
        <f>DO115*VLOOKUP('Données projet'!$B$14,Paramètres!$A$1:$I$89,3,0)*VLOOKUP('Données projet'!$B$14,Paramètres!$A$1:$I$89,5,0)</f>
        <v>255.84000000000006</v>
      </c>
      <c r="DQ115" s="13">
        <f t="shared" si="97"/>
        <v>61.834803371075836</v>
      </c>
      <c r="DR115" s="20">
        <f t="shared" si="70"/>
        <v>553.28361587129041</v>
      </c>
      <c r="DS115" s="59">
        <f t="shared" si="71"/>
        <v>846.61694920462378</v>
      </c>
      <c r="DT115" s="59">
        <f ca="1">AVERAGE(OFFSET($DS$3,0,0,'Données projet'!$E$14+1,1))-AVERAGE(OFFSET($H$3,0,0,'Données projet'!$E$14+1,1))</f>
        <v>288.82868507674738</v>
      </c>
      <c r="DU115" s="59">
        <f t="shared" si="98"/>
        <v>283.48738729114024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21.499235313908056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21.499235313908056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266.99999999999983</v>
      </c>
      <c r="EK115" s="17">
        <f>EJ115*VLOOKUP('Données projet'!$B$15,Paramètres!$A$1:$I$89,3,0)*VLOOKUP('Données projet'!$B$15,Paramètres!$A$1:$I$89,5,0)</f>
        <v>216.59039999999987</v>
      </c>
      <c r="EL115" s="13">
        <f t="shared" si="99"/>
        <v>53.373153688190904</v>
      </c>
      <c r="EM115" s="20">
        <f t="shared" si="73"/>
        <v>470.18652267359886</v>
      </c>
      <c r="EN115" s="59">
        <f t="shared" si="74"/>
        <v>763.51985600693217</v>
      </c>
      <c r="EO115" s="59">
        <f ca="1">AVERAGE(OFFSET($EN$3,0,0,'Données projet'!$E$15+1,1))-AVERAGE(OFFSET($H$3,0,0,'Données projet'!$E$15+1,1))</f>
        <v>304.26232113495314</v>
      </c>
      <c r="EP115" s="59">
        <f t="shared" si="100"/>
        <v>297.47246687305056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23.472704507986997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23.472704507986997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6">
        <f t="shared" si="56"/>
        <v>256.66666666666669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9.4029999999999916</v>
      </c>
      <c r="N116" s="13">
        <f>IF('Données projet'!$A$36&gt;35,N115+M116-V115,IF(A116&lt;'Données projet'!$A$36,$K$205^A116,IF(A116='Données projet'!$A$36,'Données projet'!$B$36,N115+M116-V115)))</f>
        <v>469.6220000000003</v>
      </c>
      <c r="O116" s="13">
        <f>N116*VLOOKUP('Données projet'!$B$9,Paramètres!$A$1:$I$89,3,0)*VLOOKUP('Données projet'!$B$9,Paramètres!$A$1:$I$89,5,0)</f>
        <v>424.91398560000027</v>
      </c>
      <c r="P116" s="13">
        <f t="shared" si="87"/>
        <v>96.809694839252401</v>
      </c>
      <c r="Q116" s="20">
        <f t="shared" si="107"/>
        <v>908.66874343169832</v>
      </c>
      <c r="R116" s="59">
        <f t="shared" si="55"/>
        <v>1202.0020767650317</v>
      </c>
      <c r="S116" s="59">
        <f ca="1">AVERAGE(OFFSET($R$3,0,0,'Données projet'!$E$9+1,1))-AVERAGE(OFFSET($H$3,0,0,'Données projet'!$E$9+1,1))</f>
        <v>530.15029472203241</v>
      </c>
      <c r="T116" s="59">
        <f t="shared" si="88"/>
        <v>279.93992816625956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122.58952768900846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122.58952768900846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16.750000000000213</v>
      </c>
      <c r="AJ116" s="13">
        <f>AI116*VLOOKUP('Données projet'!$B$10,Paramètres!$A$1:$I$89,3,0)*VLOOKUP('Données projet'!$B$10,Paramètres!$A$1:$I$89,5,0)</f>
        <v>14.11020000000018</v>
      </c>
      <c r="AK116" s="13">
        <f t="shared" si="89"/>
        <v>4.7783677814795205</v>
      </c>
      <c r="AL116" s="20">
        <f t="shared" si="58"/>
        <v>32.897588886077138</v>
      </c>
      <c r="AM116" s="59">
        <f t="shared" si="59"/>
        <v>326.23092221941044</v>
      </c>
      <c r="AN116" s="59">
        <f ca="1">AVERAGE(OFFSET($AM$3,0,0,'Données projet'!$E$10+1,1))-AVERAGE(OFFSET($H$3,0,0,'Données projet'!$E$10+1,1))</f>
        <v>427.33925047942938</v>
      </c>
      <c r="AO116" s="59">
        <f t="shared" si="90"/>
        <v>258.68277813905507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221.32564476671587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221.32564476671587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9.4029999999999916</v>
      </c>
      <c r="BD116" s="12">
        <f>IF('Données projet'!$A$88&gt;35,BD115+BC116-BL115,IF(A116&lt;'Données projet'!$A$88,$BA$205^A116,IF(A116='Données projet'!$A$88,'Données projet'!$B$88,BD115+BC116-BL115)))</f>
        <v>469.6220000000003</v>
      </c>
      <c r="BE116" s="13">
        <f>BD116*VLOOKUP('Données projet'!$B$11,Paramètres!$A$1:$I$89,3,0)*VLOOKUP('Données projet'!$B$11,Paramètres!$A$1:$I$89,5,0)</f>
        <v>476.1967080000004</v>
      </c>
      <c r="BF116" s="13">
        <f t="shared" si="91"/>
        <v>107.06416098502906</v>
      </c>
      <c r="BG116" s="20">
        <f t="shared" si="61"/>
        <v>1015.8460134822595</v>
      </c>
      <c r="BH116" s="59">
        <f t="shared" si="62"/>
        <v>1309.1793468155929</v>
      </c>
      <c r="BI116" s="59">
        <f ca="1">AVERAGE(OFFSET($BH$3,0,0,'Données projet'!$E$11+1,1))-AVERAGE(OFFSET($H$3,0,0,'Données projet'!$E$11+1,1))</f>
        <v>588.81597636287211</v>
      </c>
      <c r="BJ116" s="59">
        <f t="shared" si="92"/>
        <v>308.54448803271003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137.38481551354403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137.38481551354403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319</v>
      </c>
      <c r="BZ116" s="13">
        <f>BY116*VLOOKUP('Données projet'!$B$12,Paramètres!$A$1:$I$89,3,0)*VLOOKUP('Données projet'!$B$12,Paramètres!$A$1:$I$89,5,0)</f>
        <v>233.89079999999998</v>
      </c>
      <c r="CA116" s="13">
        <f t="shared" si="93"/>
        <v>57.123140349023068</v>
      </c>
      <c r="CB116" s="20">
        <f t="shared" si="64"/>
        <v>506.84927944121517</v>
      </c>
      <c r="CC116" s="59">
        <f t="shared" si="65"/>
        <v>800.18261277454849</v>
      </c>
      <c r="CD116" s="59">
        <f ca="1">AVERAGE(OFFSET($CC$3,0,0,'Données projet'!$E$12+1,1))-AVERAGE(OFFSET($H$3,0,0,'Données projet'!$E$12+1,1))</f>
        <v>328.55201074501201</v>
      </c>
      <c r="CE116" s="59">
        <f t="shared" si="94"/>
        <v>321.81422611044985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20.679700815160288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20.679700815160288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367.99999999999972</v>
      </c>
      <c r="CU116" s="17">
        <f>CT116*VLOOKUP('Données projet'!$B$13,Paramètres!$A$1:$I$89,3,0)*VLOOKUP('Données projet'!$B$13,Paramètres!$A$1:$I$89,5,0)</f>
        <v>292.78079999999977</v>
      </c>
      <c r="CV116" s="13">
        <f t="shared" si="95"/>
        <v>69.660903052386217</v>
      </c>
      <c r="CW116" s="20">
        <f t="shared" si="67"/>
        <v>631.25263281623893</v>
      </c>
      <c r="CX116" s="59">
        <f t="shared" si="68"/>
        <v>924.58596614957219</v>
      </c>
      <c r="CY116" s="59">
        <f ca="1">AVERAGE(OFFSET($CX$3,0,0,'Données projet'!$E$13+1,1))-AVERAGE(OFFSET($H$3,0,0,'Données projet'!$E$13+1,1))</f>
        <v>405.40026823646758</v>
      </c>
      <c r="CZ116" s="59">
        <f t="shared" si="96"/>
        <v>393.0787141050053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32.061426072130622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32.061426072130622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328.00000000000006</v>
      </c>
      <c r="DP116" s="17">
        <f>DO116*VLOOKUP('Données projet'!$B$14,Paramètres!$A$1:$I$89,3,0)*VLOOKUP('Données projet'!$B$14,Paramètres!$A$1:$I$89,5,0)</f>
        <v>255.84000000000006</v>
      </c>
      <c r="DQ116" s="13">
        <f t="shared" si="97"/>
        <v>61.834803371075836</v>
      </c>
      <c r="DR116" s="20">
        <f t="shared" si="70"/>
        <v>553.28361587129041</v>
      </c>
      <c r="DS116" s="59">
        <f t="shared" si="71"/>
        <v>846.61694920462378</v>
      </c>
      <c r="DT116" s="59">
        <f ca="1">AVERAGE(OFFSET($DS$3,0,0,'Données projet'!$E$14+1,1))-AVERAGE(OFFSET($H$3,0,0,'Données projet'!$E$14+1,1))</f>
        <v>288.82868507674738</v>
      </c>
      <c r="DU116" s="59">
        <f t="shared" si="98"/>
        <v>283.48738729114024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21.077648422641037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21.077648422641037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266.99999999999983</v>
      </c>
      <c r="EK116" s="17">
        <f>EJ116*VLOOKUP('Données projet'!$B$15,Paramètres!$A$1:$I$89,3,0)*VLOOKUP('Données projet'!$B$15,Paramètres!$A$1:$I$89,5,0)</f>
        <v>216.59039999999987</v>
      </c>
      <c r="EL116" s="13">
        <f t="shared" si="99"/>
        <v>53.373153688190904</v>
      </c>
      <c r="EM116" s="20">
        <f t="shared" si="73"/>
        <v>470.18652267359886</v>
      </c>
      <c r="EN116" s="59">
        <f t="shared" si="74"/>
        <v>763.51985600693217</v>
      </c>
      <c r="EO116" s="59">
        <f ca="1">AVERAGE(OFFSET($EN$3,0,0,'Données projet'!$E$15+1,1))-AVERAGE(OFFSET($H$3,0,0,'Données projet'!$E$15+1,1))</f>
        <v>304.26232113495314</v>
      </c>
      <c r="EP116" s="59">
        <f t="shared" si="100"/>
        <v>297.47246687305056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23.01241908952144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23.01241908952144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6">
        <f t="shared" si="56"/>
        <v>256.66666666666669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9.4029999999999916</v>
      </c>
      <c r="N117" s="13">
        <f>IF('Données projet'!$A$36&gt;35,N116+M117-V116,IF(A117&lt;'Données projet'!$A$36,$K$205^A117,IF(A117='Données projet'!$A$36,'Données projet'!$B$36,N116+M117-V116)))</f>
        <v>479.02500000000032</v>
      </c>
      <c r="O117" s="13">
        <f>N117*VLOOKUP('Données projet'!$B$9,Paramètres!$A$1:$I$89,3,0)*VLOOKUP('Données projet'!$B$9,Paramètres!$A$1:$I$89,5,0)</f>
        <v>433.42182000000025</v>
      </c>
      <c r="P117" s="13">
        <f t="shared" si="87"/>
        <v>98.520458096711138</v>
      </c>
      <c r="Q117" s="20">
        <f t="shared" si="107"/>
        <v>926.46613435177221</v>
      </c>
      <c r="R117" s="59">
        <f t="shared" si="55"/>
        <v>1219.7994676851056</v>
      </c>
      <c r="S117" s="59">
        <f ca="1">AVERAGE(OFFSET($R$3,0,0,'Données projet'!$E$9+1,1))-AVERAGE(OFFSET($H$3,0,0,'Données projet'!$E$9+1,1))</f>
        <v>530.15029472203241</v>
      </c>
      <c r="T117" s="59">
        <f t="shared" si="88"/>
        <v>279.93992816625956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120.18562182325576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120.18562182325576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16.750000000000213</v>
      </c>
      <c r="AJ117" s="13">
        <f>AI117*VLOOKUP('Données projet'!$B$10,Paramètres!$A$1:$I$89,3,0)*VLOOKUP('Données projet'!$B$10,Paramètres!$A$1:$I$89,5,0)</f>
        <v>14.11020000000018</v>
      </c>
      <c r="AK117" s="13">
        <f t="shared" si="89"/>
        <v>4.7783677814795205</v>
      </c>
      <c r="AL117" s="20">
        <f t="shared" si="58"/>
        <v>32.897588886077138</v>
      </c>
      <c r="AM117" s="59">
        <f t="shared" si="59"/>
        <v>326.23092221941044</v>
      </c>
      <c r="AN117" s="59">
        <f ca="1">AVERAGE(OFFSET($AM$3,0,0,'Données projet'!$E$10+1,1))-AVERAGE(OFFSET($H$3,0,0,'Données projet'!$E$10+1,1))</f>
        <v>427.33925047942938</v>
      </c>
      <c r="AO117" s="59">
        <f t="shared" si="90"/>
        <v>258.68277813905507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216.98558386815421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216.98558386815421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9.4029999999999916</v>
      </c>
      <c r="BD117" s="12">
        <f>IF('Données projet'!$A$88&gt;35,BD116+BC117-BL116,IF(A117&lt;'Données projet'!$A$88,$BA$205^A117,IF(A117='Données projet'!$A$88,'Données projet'!$B$88,BD116+BC117-BL116)))</f>
        <v>479.02500000000032</v>
      </c>
      <c r="BE117" s="13">
        <f>BD117*VLOOKUP('Données projet'!$B$11,Paramètres!$A$1:$I$89,3,0)*VLOOKUP('Données projet'!$B$11,Paramètres!$A$1:$I$89,5,0)</f>
        <v>485.73135000000036</v>
      </c>
      <c r="BF117" s="13">
        <f t="shared" si="91"/>
        <v>108.95613505960884</v>
      </c>
      <c r="BG117" s="20">
        <f t="shared" si="61"/>
        <v>1035.7473698121528</v>
      </c>
      <c r="BH117" s="59">
        <f t="shared" si="62"/>
        <v>1329.080703145486</v>
      </c>
      <c r="BI117" s="59">
        <f ca="1">AVERAGE(OFFSET($BH$3,0,0,'Données projet'!$E$11+1,1))-AVERAGE(OFFSET($H$3,0,0,'Données projet'!$E$11+1,1))</f>
        <v>588.81597636287211</v>
      </c>
      <c r="BJ117" s="59">
        <f t="shared" si="92"/>
        <v>308.54448803271003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134.69078307778668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134.69078307778668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319</v>
      </c>
      <c r="BZ117" s="13">
        <f>BY117*VLOOKUP('Données projet'!$B$12,Paramètres!$A$1:$I$89,3,0)*VLOOKUP('Données projet'!$B$12,Paramètres!$A$1:$I$89,5,0)</f>
        <v>233.89079999999998</v>
      </c>
      <c r="CA117" s="13">
        <f t="shared" si="93"/>
        <v>57.123140349023068</v>
      </c>
      <c r="CB117" s="20">
        <f t="shared" si="64"/>
        <v>506.84927944121517</v>
      </c>
      <c r="CC117" s="59">
        <f t="shared" si="65"/>
        <v>800.18261277454849</v>
      </c>
      <c r="CD117" s="59">
        <f ca="1">AVERAGE(OFFSET($CC$3,0,0,'Données projet'!$E$12+1,1))-AVERAGE(OFFSET($H$3,0,0,'Données projet'!$E$12+1,1))</f>
        <v>328.55201074501201</v>
      </c>
      <c r="CE117" s="59">
        <f t="shared" si="94"/>
        <v>321.81422611044985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20.274184495547026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20.274184495547026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367.99999999999972</v>
      </c>
      <c r="CU117" s="17">
        <f>CT117*VLOOKUP('Données projet'!$B$13,Paramètres!$A$1:$I$89,3,0)*VLOOKUP('Données projet'!$B$13,Paramètres!$A$1:$I$89,5,0)</f>
        <v>292.78079999999977</v>
      </c>
      <c r="CV117" s="13">
        <f t="shared" si="95"/>
        <v>69.660903052386217</v>
      </c>
      <c r="CW117" s="20">
        <f t="shared" si="67"/>
        <v>631.25263281623893</v>
      </c>
      <c r="CX117" s="59">
        <f t="shared" si="68"/>
        <v>924.58596614957219</v>
      </c>
      <c r="CY117" s="59">
        <f ca="1">AVERAGE(OFFSET($CX$3,0,0,'Données projet'!$E$13+1,1))-AVERAGE(OFFSET($H$3,0,0,'Données projet'!$E$13+1,1))</f>
        <v>405.40026823646758</v>
      </c>
      <c r="CZ117" s="59">
        <f t="shared" si="96"/>
        <v>393.0787141050053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31.432721062395096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31.432721062395096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328.00000000000006</v>
      </c>
      <c r="DP117" s="17">
        <f>DO117*VLOOKUP('Données projet'!$B$14,Paramètres!$A$1:$I$89,3,0)*VLOOKUP('Données projet'!$B$14,Paramètres!$A$1:$I$89,5,0)</f>
        <v>255.84000000000006</v>
      </c>
      <c r="DQ117" s="13">
        <f t="shared" si="97"/>
        <v>61.834803371075836</v>
      </c>
      <c r="DR117" s="20">
        <f t="shared" si="70"/>
        <v>553.28361587129041</v>
      </c>
      <c r="DS117" s="59">
        <f t="shared" si="71"/>
        <v>846.61694920462378</v>
      </c>
      <c r="DT117" s="59">
        <f ca="1">AVERAGE(OFFSET($DS$3,0,0,'Données projet'!$E$14+1,1))-AVERAGE(OFFSET($H$3,0,0,'Données projet'!$E$14+1,1))</f>
        <v>288.82868507674738</v>
      </c>
      <c r="DU117" s="59">
        <f t="shared" si="98"/>
        <v>283.48738729114024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20.664328593169149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20.664328593169149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266.99999999999983</v>
      </c>
      <c r="EK117" s="17">
        <f>EJ117*VLOOKUP('Données projet'!$B$15,Paramètres!$A$1:$I$89,3,0)*VLOOKUP('Données projet'!$B$15,Paramètres!$A$1:$I$89,5,0)</f>
        <v>216.59039999999987</v>
      </c>
      <c r="EL117" s="13">
        <f t="shared" si="99"/>
        <v>53.373153688190904</v>
      </c>
      <c r="EM117" s="20">
        <f t="shared" si="73"/>
        <v>470.18652267359886</v>
      </c>
      <c r="EN117" s="59">
        <f t="shared" si="74"/>
        <v>763.51985600693217</v>
      </c>
      <c r="EO117" s="59">
        <f ca="1">AVERAGE(OFFSET($EN$3,0,0,'Données projet'!$E$15+1,1))-AVERAGE(OFFSET($H$3,0,0,'Données projet'!$E$15+1,1))</f>
        <v>304.26232113495314</v>
      </c>
      <c r="EP117" s="59">
        <f t="shared" si="100"/>
        <v>297.47246687305056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22.561159587365612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22.561159587365612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6">
        <f t="shared" si="56"/>
        <v>256.66666666666669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9.4029999999999916</v>
      </c>
      <c r="N118" s="13">
        <f>IF('Données projet'!$A$36&gt;35,N117+M118-V117,IF(A118&lt;'Données projet'!$A$36,$K$205^A118,IF(A118='Données projet'!$A$36,'Données projet'!$B$36,N117+M118-V117)))</f>
        <v>488.42800000000034</v>
      </c>
      <c r="O118" s="13">
        <f>N118*VLOOKUP('Données projet'!$B$9,Paramètres!$A$1:$I$89,3,0)*VLOOKUP('Données projet'!$B$9,Paramètres!$A$1:$I$89,5,0)</f>
        <v>441.92965440000035</v>
      </c>
      <c r="P118" s="13">
        <f t="shared" si="87"/>
        <v>100.22731668201004</v>
      </c>
      <c r="Q118" s="20">
        <f t="shared" si="107"/>
        <v>944.25672463450144</v>
      </c>
      <c r="R118" s="59">
        <f t="shared" si="55"/>
        <v>1237.5900579678348</v>
      </c>
      <c r="S118" s="59">
        <f ca="1">AVERAGE(OFFSET($R$3,0,0,'Données projet'!$E$9+1,1))-AVERAGE(OFFSET($H$3,0,0,'Données projet'!$E$9+1,1))</f>
        <v>530.15029472203241</v>
      </c>
      <c r="T118" s="59">
        <f t="shared" si="88"/>
        <v>279.93992816625956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117.82885508529266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117.82885508529266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16.750000000000213</v>
      </c>
      <c r="AJ118" s="13">
        <f>AI118*VLOOKUP('Données projet'!$B$10,Paramètres!$A$1:$I$89,3,0)*VLOOKUP('Données projet'!$B$10,Paramètres!$A$1:$I$89,5,0)</f>
        <v>14.11020000000018</v>
      </c>
      <c r="AK118" s="13">
        <f t="shared" si="89"/>
        <v>4.7783677814795205</v>
      </c>
      <c r="AL118" s="20">
        <f t="shared" si="58"/>
        <v>32.897588886077138</v>
      </c>
      <c r="AM118" s="59">
        <f t="shared" si="59"/>
        <v>326.23092221941044</v>
      </c>
      <c r="AN118" s="59">
        <f ca="1">AVERAGE(OFFSET($AM$3,0,0,'Données projet'!$E$10+1,1))-AVERAGE(OFFSET($H$3,0,0,'Données projet'!$E$10+1,1))</f>
        <v>427.33925047942938</v>
      </c>
      <c r="AO118" s="59">
        <f t="shared" si="90"/>
        <v>258.68277813905507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212.73062891663756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212.73062891663756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9.4029999999999916</v>
      </c>
      <c r="BD118" s="12">
        <f>IF('Données projet'!$A$88&gt;35,BD117+BC118-BL117,IF(A118&lt;'Données projet'!$A$88,$BA$205^A118,IF(A118='Données projet'!$A$88,'Données projet'!$B$88,BD117+BC118-BL117)))</f>
        <v>488.42800000000034</v>
      </c>
      <c r="BE118" s="13">
        <f>BD118*VLOOKUP('Données projet'!$B$11,Paramètres!$A$1:$I$89,3,0)*VLOOKUP('Données projet'!$B$11,Paramètres!$A$1:$I$89,5,0)</f>
        <v>495.26599200000038</v>
      </c>
      <c r="BF118" s="13">
        <f t="shared" si="91"/>
        <v>110.84379086369486</v>
      </c>
      <c r="BG118" s="20">
        <f t="shared" si="61"/>
        <v>1055.6412051542693</v>
      </c>
      <c r="BH118" s="59">
        <f t="shared" si="62"/>
        <v>1348.9745384876026</v>
      </c>
      <c r="BI118" s="59">
        <f ca="1">AVERAGE(OFFSET($BH$3,0,0,'Données projet'!$E$11+1,1))-AVERAGE(OFFSET($H$3,0,0,'Données projet'!$E$11+1,1))</f>
        <v>588.81597636287211</v>
      </c>
      <c r="BJ118" s="59">
        <f t="shared" si="92"/>
        <v>308.54448803271003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132.049578974897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132.049578974897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319</v>
      </c>
      <c r="BZ118" s="13">
        <f>BY118*VLOOKUP('Données projet'!$B$12,Paramètres!$A$1:$I$89,3,0)*VLOOKUP('Données projet'!$B$12,Paramètres!$A$1:$I$89,5,0)</f>
        <v>233.89079999999998</v>
      </c>
      <c r="CA118" s="13">
        <f t="shared" si="93"/>
        <v>57.123140349023068</v>
      </c>
      <c r="CB118" s="20">
        <f t="shared" si="64"/>
        <v>506.84927944121517</v>
      </c>
      <c r="CC118" s="59">
        <f t="shared" si="65"/>
        <v>800.18261277454849</v>
      </c>
      <c r="CD118" s="59">
        <f ca="1">AVERAGE(OFFSET($CC$3,0,0,'Données projet'!$E$12+1,1))-AVERAGE(OFFSET($H$3,0,0,'Données projet'!$E$12+1,1))</f>
        <v>328.55201074501201</v>
      </c>
      <c r="CE118" s="59">
        <f t="shared" si="94"/>
        <v>321.81422611044985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19.876620103620848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19.876620103620848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367.99999999999972</v>
      </c>
      <c r="CU118" s="17">
        <f>CT118*VLOOKUP('Données projet'!$B$13,Paramètres!$A$1:$I$89,3,0)*VLOOKUP('Données projet'!$B$13,Paramètres!$A$1:$I$89,5,0)</f>
        <v>292.78079999999977</v>
      </c>
      <c r="CV118" s="13">
        <f t="shared" si="95"/>
        <v>69.660903052386217</v>
      </c>
      <c r="CW118" s="20">
        <f t="shared" si="67"/>
        <v>631.25263281623893</v>
      </c>
      <c r="CX118" s="59">
        <f t="shared" si="68"/>
        <v>924.58596614957219</v>
      </c>
      <c r="CY118" s="59">
        <f ca="1">AVERAGE(OFFSET($CX$3,0,0,'Données projet'!$E$13+1,1))-AVERAGE(OFFSET($H$3,0,0,'Données projet'!$E$13+1,1))</f>
        <v>405.40026823646758</v>
      </c>
      <c r="CZ118" s="59">
        <f t="shared" si="96"/>
        <v>393.0787141050053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30.816344574428292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30.816344574428292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328.00000000000006</v>
      </c>
      <c r="DP118" s="17">
        <f>DO118*VLOOKUP('Données projet'!$B$14,Paramètres!$A$1:$I$89,3,0)*VLOOKUP('Données projet'!$B$14,Paramètres!$A$1:$I$89,5,0)</f>
        <v>255.84000000000006</v>
      </c>
      <c r="DQ118" s="13">
        <f t="shared" si="97"/>
        <v>61.834803371075836</v>
      </c>
      <c r="DR118" s="20">
        <f t="shared" si="70"/>
        <v>553.28361587129041</v>
      </c>
      <c r="DS118" s="59">
        <f t="shared" si="71"/>
        <v>846.61694920462378</v>
      </c>
      <c r="DT118" s="59">
        <f ca="1">AVERAGE(OFFSET($DS$3,0,0,'Données projet'!$E$14+1,1))-AVERAGE(OFFSET($H$3,0,0,'Données projet'!$E$14+1,1))</f>
        <v>288.82868507674738</v>
      </c>
      <c r="DU118" s="59">
        <f t="shared" si="98"/>
        <v>283.48738729114024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20.259113713453001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20.259113713453001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266.99999999999983</v>
      </c>
      <c r="EK118" s="17">
        <f>EJ118*VLOOKUP('Données projet'!$B$15,Paramètres!$A$1:$I$89,3,0)*VLOOKUP('Données projet'!$B$15,Paramètres!$A$1:$I$89,5,0)</f>
        <v>216.59039999999987</v>
      </c>
      <c r="EL118" s="13">
        <f t="shared" si="99"/>
        <v>53.373153688190904</v>
      </c>
      <c r="EM118" s="20">
        <f t="shared" si="73"/>
        <v>470.18652267359886</v>
      </c>
      <c r="EN118" s="59">
        <f t="shared" si="74"/>
        <v>763.51985600693217</v>
      </c>
      <c r="EO118" s="59">
        <f ca="1">AVERAGE(OFFSET($EN$3,0,0,'Données projet'!$E$15+1,1))-AVERAGE(OFFSET($H$3,0,0,'Données projet'!$E$15+1,1))</f>
        <v>304.26232113495314</v>
      </c>
      <c r="EP118" s="59">
        <f t="shared" si="100"/>
        <v>297.47246687305056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22.118749008805938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22.118749008805938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6">
        <f t="shared" si="56"/>
        <v>256.66666666666669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9.4029999999999916</v>
      </c>
      <c r="N119" s="13">
        <f>IF('Données projet'!$A$36&gt;35,N118+M119-V118,IF(A119&lt;'Données projet'!$A$36,$K$205^A119,IF(A119='Données projet'!$A$36,'Données projet'!$B$36,N118+M119-V118)))</f>
        <v>497.83100000000036</v>
      </c>
      <c r="O119" s="13">
        <f>N119*VLOOKUP('Données projet'!$B$9,Paramètres!$A$1:$I$89,3,0)*VLOOKUP('Données projet'!$B$9,Paramètres!$A$1:$I$89,5,0)</f>
        <v>450.43748880000032</v>
      </c>
      <c r="P119" s="13">
        <f t="shared" si="87"/>
        <v>101.93035443256859</v>
      </c>
      <c r="Q119" s="20">
        <f t="shared" si="107"/>
        <v>962.04066029672424</v>
      </c>
      <c r="R119" s="59">
        <f t="shared" si="55"/>
        <v>1255.3739936300576</v>
      </c>
      <c r="S119" s="59">
        <f ca="1">AVERAGE(OFFSET($R$3,0,0,'Données projet'!$E$9+1,1))-AVERAGE(OFFSET($H$3,0,0,'Données projet'!$E$9+1,1))</f>
        <v>530.15029472203241</v>
      </c>
      <c r="T119" s="59">
        <f t="shared" si="88"/>
        <v>279.93992816625956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115.51830310557524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115.51830310557524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16.750000000000213</v>
      </c>
      <c r="AJ119" s="13">
        <f>AI119*VLOOKUP('Données projet'!$B$10,Paramètres!$A$1:$I$89,3,0)*VLOOKUP('Données projet'!$B$10,Paramètres!$A$1:$I$89,5,0)</f>
        <v>14.11020000000018</v>
      </c>
      <c r="AK119" s="13">
        <f t="shared" si="89"/>
        <v>4.7783677814795205</v>
      </c>
      <c r="AL119" s="20">
        <f t="shared" si="58"/>
        <v>32.897588886077138</v>
      </c>
      <c r="AM119" s="59">
        <f t="shared" si="59"/>
        <v>326.23092221941044</v>
      </c>
      <c r="AN119" s="59">
        <f ca="1">AVERAGE(OFFSET($AM$3,0,0,'Données projet'!$E$10+1,1))-AVERAGE(OFFSET($H$3,0,0,'Données projet'!$E$10+1,1))</f>
        <v>427.33925047942938</v>
      </c>
      <c r="AO119" s="59">
        <f t="shared" si="90"/>
        <v>258.68277813905507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208.55911103645391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208.55911103645391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9.4029999999999916</v>
      </c>
      <c r="BD119" s="12">
        <f>IF('Données projet'!$A$88&gt;35,BD118+BC119-BL118,IF(A119&lt;'Données projet'!$A$88,$BA$205^A119,IF(A119='Données projet'!$A$88,'Données projet'!$B$88,BD118+BC119-BL118)))</f>
        <v>497.83100000000036</v>
      </c>
      <c r="BE119" s="13">
        <f>BD119*VLOOKUP('Données projet'!$B$11,Paramètres!$A$1:$I$89,3,0)*VLOOKUP('Données projet'!$B$11,Paramètres!$A$1:$I$89,5,0)</f>
        <v>504.80063400000034</v>
      </c>
      <c r="BF119" s="13">
        <f t="shared" si="91"/>
        <v>112.72722111509829</v>
      </c>
      <c r="BG119" s="20">
        <f t="shared" si="61"/>
        <v>1075.5276809921299</v>
      </c>
      <c r="BH119" s="59">
        <f t="shared" si="62"/>
        <v>1368.8610143254632</v>
      </c>
      <c r="BI119" s="59">
        <f ca="1">AVERAGE(OFFSET($BH$3,0,0,'Données projet'!$E$11+1,1))-AVERAGE(OFFSET($H$3,0,0,'Données projet'!$E$11+1,1))</f>
        <v>588.81597636287211</v>
      </c>
      <c r="BJ119" s="59">
        <f t="shared" si="92"/>
        <v>308.54448803271003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129.46016727348956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129.46016727348956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319</v>
      </c>
      <c r="BZ119" s="13">
        <f>BY119*VLOOKUP('Données projet'!$B$12,Paramètres!$A$1:$I$89,3,0)*VLOOKUP('Données projet'!$B$12,Paramètres!$A$1:$I$89,5,0)</f>
        <v>233.89079999999998</v>
      </c>
      <c r="CA119" s="13">
        <f t="shared" si="93"/>
        <v>57.123140349023068</v>
      </c>
      <c r="CB119" s="20">
        <f t="shared" si="64"/>
        <v>506.84927944121517</v>
      </c>
      <c r="CC119" s="59">
        <f t="shared" si="65"/>
        <v>800.18261277454849</v>
      </c>
      <c r="CD119" s="59">
        <f ca="1">AVERAGE(OFFSET($CC$3,0,0,'Données projet'!$E$12+1,1))-AVERAGE(OFFSET($H$3,0,0,'Données projet'!$E$12+1,1))</f>
        <v>328.55201074501201</v>
      </c>
      <c r="CE119" s="59">
        <f t="shared" si="94"/>
        <v>321.81422611044985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19.486851706930008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19.486851706930008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367.99999999999972</v>
      </c>
      <c r="CU119" s="17">
        <f>CT119*VLOOKUP('Données projet'!$B$13,Paramètres!$A$1:$I$89,3,0)*VLOOKUP('Données projet'!$B$13,Paramètres!$A$1:$I$89,5,0)</f>
        <v>292.78079999999977</v>
      </c>
      <c r="CV119" s="13">
        <f t="shared" si="95"/>
        <v>69.660903052386217</v>
      </c>
      <c r="CW119" s="20">
        <f t="shared" si="67"/>
        <v>631.25263281623893</v>
      </c>
      <c r="CX119" s="59">
        <f t="shared" si="68"/>
        <v>924.58596614957219</v>
      </c>
      <c r="CY119" s="59">
        <f ca="1">AVERAGE(OFFSET($CX$3,0,0,'Données projet'!$E$13+1,1))-AVERAGE(OFFSET($H$3,0,0,'Données projet'!$E$13+1,1))</f>
        <v>405.40026823646758</v>
      </c>
      <c r="CZ119" s="59">
        <f t="shared" si="96"/>
        <v>393.0787141050053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30.212054853437984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30.212054853437984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328.00000000000006</v>
      </c>
      <c r="DP119" s="17">
        <f>DO119*VLOOKUP('Données projet'!$B$14,Paramètres!$A$1:$I$89,3,0)*VLOOKUP('Données projet'!$B$14,Paramètres!$A$1:$I$89,5,0)</f>
        <v>255.84000000000006</v>
      </c>
      <c r="DQ119" s="13">
        <f t="shared" si="97"/>
        <v>61.834803371075836</v>
      </c>
      <c r="DR119" s="20">
        <f t="shared" si="70"/>
        <v>553.28361587129041</v>
      </c>
      <c r="DS119" s="59">
        <f t="shared" si="71"/>
        <v>846.61694920462378</v>
      </c>
      <c r="DT119" s="59">
        <f ca="1">AVERAGE(OFFSET($DS$3,0,0,'Données projet'!$E$14+1,1))-AVERAGE(OFFSET($H$3,0,0,'Données projet'!$E$14+1,1))</f>
        <v>288.82868507674738</v>
      </c>
      <c r="DU119" s="59">
        <f t="shared" si="98"/>
        <v>283.48738729114024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19.861844850371416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19.861844850371416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266.99999999999983</v>
      </c>
      <c r="EK119" s="17">
        <f>EJ119*VLOOKUP('Données projet'!$B$15,Paramètres!$A$1:$I$89,3,0)*VLOOKUP('Données projet'!$B$15,Paramètres!$A$1:$I$89,5,0)</f>
        <v>216.59039999999987</v>
      </c>
      <c r="EL119" s="13">
        <f t="shared" si="99"/>
        <v>53.373153688190904</v>
      </c>
      <c r="EM119" s="20">
        <f t="shared" si="73"/>
        <v>470.18652267359886</v>
      </c>
      <c r="EN119" s="59">
        <f t="shared" si="74"/>
        <v>763.51985600693217</v>
      </c>
      <c r="EO119" s="59">
        <f ca="1">AVERAGE(OFFSET($EN$3,0,0,'Données projet'!$E$15+1,1))-AVERAGE(OFFSET($H$3,0,0,'Données projet'!$E$15+1,1))</f>
        <v>304.26232113495314</v>
      </c>
      <c r="EP119" s="59">
        <f t="shared" si="100"/>
        <v>297.47246687305056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21.685013831848014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21.685013831848014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6">
        <f t="shared" si="56"/>
        <v>256.66666666666669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9.4029999999999916</v>
      </c>
      <c r="N120" s="13">
        <f>IF('Données projet'!$A$36&gt;35,N119+M120-V119,IF(A120&lt;'Données projet'!$A$36,$K$205^A120,IF(A120='Données projet'!$A$36,'Données projet'!$B$36,N119+M120-V119)))</f>
        <v>507.23400000000038</v>
      </c>
      <c r="O120" s="13">
        <f>N120*VLOOKUP('Données projet'!$B$9,Paramètres!$A$1:$I$89,3,0)*VLOOKUP('Données projet'!$B$9,Paramètres!$A$1:$I$89,5,0)</f>
        <v>458.94532320000036</v>
      </c>
      <c r="P120" s="13">
        <f t="shared" si="87"/>
        <v>103.62965183753882</v>
      </c>
      <c r="Q120" s="20">
        <f t="shared" si="107"/>
        <v>979.81808152371411</v>
      </c>
      <c r="R120" s="59">
        <f t="shared" si="55"/>
        <v>1273.1514148570475</v>
      </c>
      <c r="S120" s="59">
        <f ca="1">AVERAGE(OFFSET($R$3,0,0,'Données projet'!$E$9+1,1))-AVERAGE(OFFSET($H$3,0,0,'Données projet'!$E$9+1,1))</f>
        <v>530.15029472203241</v>
      </c>
      <c r="T120" s="59">
        <f t="shared" si="88"/>
        <v>279.93992816625956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113.25305964088254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113.25305964088254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16.750000000000213</v>
      </c>
      <c r="AJ120" s="13">
        <f>AI120*VLOOKUP('Données projet'!$B$10,Paramètres!$A$1:$I$89,3,0)*VLOOKUP('Données projet'!$B$10,Paramètres!$A$1:$I$89,5,0)</f>
        <v>14.11020000000018</v>
      </c>
      <c r="AK120" s="13">
        <f t="shared" si="89"/>
        <v>4.7783677814795205</v>
      </c>
      <c r="AL120" s="20">
        <f t="shared" si="58"/>
        <v>32.897588886077138</v>
      </c>
      <c r="AM120" s="59">
        <f t="shared" si="59"/>
        <v>326.23092221941044</v>
      </c>
      <c r="AN120" s="59">
        <f ca="1">AVERAGE(OFFSET($AM$3,0,0,'Données projet'!$E$10+1,1))-AVERAGE(OFFSET($H$3,0,0,'Données projet'!$E$10+1,1))</f>
        <v>427.33925047942938</v>
      </c>
      <c r="AO120" s="59">
        <f t="shared" si="90"/>
        <v>258.68277813905507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204.46939407752598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204.46939407752598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9.4029999999999916</v>
      </c>
      <c r="BD120" s="12">
        <f>IF('Données projet'!$A$88&gt;35,BD119+BC120-BL119,IF(A120&lt;'Données projet'!$A$88,$BA$205^A120,IF(A120='Données projet'!$A$88,'Données projet'!$B$88,BD119+BC120-BL119)))</f>
        <v>507.23400000000038</v>
      </c>
      <c r="BE120" s="13">
        <f>BD120*VLOOKUP('Données projet'!$B$11,Paramètres!$A$1:$I$89,3,0)*VLOOKUP('Données projet'!$B$11,Paramètres!$A$1:$I$89,5,0)</f>
        <v>514.33527600000036</v>
      </c>
      <c r="BF120" s="13">
        <f t="shared" si="91"/>
        <v>114.6065148287007</v>
      </c>
      <c r="BG120" s="20">
        <f t="shared" si="61"/>
        <v>1095.4069523599876</v>
      </c>
      <c r="BH120" s="59">
        <f t="shared" si="62"/>
        <v>1388.7402856933209</v>
      </c>
      <c r="BI120" s="59">
        <f ca="1">AVERAGE(OFFSET($BH$3,0,0,'Données projet'!$E$11+1,1))-AVERAGE(OFFSET($H$3,0,0,'Données projet'!$E$11+1,1))</f>
        <v>588.81597636287211</v>
      </c>
      <c r="BJ120" s="59">
        <f t="shared" si="92"/>
        <v>308.54448803271003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126.92153235616152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126.92153235616152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319</v>
      </c>
      <c r="BZ120" s="13">
        <f>BY120*VLOOKUP('Données projet'!$B$12,Paramètres!$A$1:$I$89,3,0)*VLOOKUP('Données projet'!$B$12,Paramètres!$A$1:$I$89,5,0)</f>
        <v>233.89079999999998</v>
      </c>
      <c r="CA120" s="13">
        <f t="shared" si="93"/>
        <v>57.123140349023068</v>
      </c>
      <c r="CB120" s="20">
        <f t="shared" si="64"/>
        <v>506.84927944121517</v>
      </c>
      <c r="CC120" s="59">
        <f t="shared" si="65"/>
        <v>800.18261277454849</v>
      </c>
      <c r="CD120" s="59">
        <f ca="1">AVERAGE(OFFSET($CC$3,0,0,'Données projet'!$E$12+1,1))-AVERAGE(OFFSET($H$3,0,0,'Données projet'!$E$12+1,1))</f>
        <v>328.55201074501201</v>
      </c>
      <c r="CE120" s="59">
        <f t="shared" si="94"/>
        <v>321.81422611044985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19.104726430763026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19.104726430763026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367.99999999999972</v>
      </c>
      <c r="CU120" s="17">
        <f>CT120*VLOOKUP('Données projet'!$B$13,Paramètres!$A$1:$I$89,3,0)*VLOOKUP('Données projet'!$B$13,Paramètres!$A$1:$I$89,5,0)</f>
        <v>292.78079999999977</v>
      </c>
      <c r="CV120" s="13">
        <f t="shared" si="95"/>
        <v>69.660903052386217</v>
      </c>
      <c r="CW120" s="20">
        <f t="shared" si="67"/>
        <v>631.25263281623893</v>
      </c>
      <c r="CX120" s="59">
        <f t="shared" si="68"/>
        <v>924.58596614957219</v>
      </c>
      <c r="CY120" s="59">
        <f ca="1">AVERAGE(OFFSET($CX$3,0,0,'Données projet'!$E$13+1,1))-AVERAGE(OFFSET($H$3,0,0,'Données projet'!$E$13+1,1))</f>
        <v>405.40026823646758</v>
      </c>
      <c r="CZ120" s="59">
        <f t="shared" si="96"/>
        <v>393.0787141050053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29.619614885295956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29.619614885295956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328.00000000000006</v>
      </c>
      <c r="DP120" s="17">
        <f>DO120*VLOOKUP('Données projet'!$B$14,Paramètres!$A$1:$I$89,3,0)*VLOOKUP('Données projet'!$B$14,Paramètres!$A$1:$I$89,5,0)</f>
        <v>255.84000000000006</v>
      </c>
      <c r="DQ120" s="13">
        <f t="shared" si="97"/>
        <v>61.834803371075836</v>
      </c>
      <c r="DR120" s="20">
        <f t="shared" si="70"/>
        <v>553.28361587129041</v>
      </c>
      <c r="DS120" s="59">
        <f t="shared" si="71"/>
        <v>846.61694920462378</v>
      </c>
      <c r="DT120" s="59">
        <f ca="1">AVERAGE(OFFSET($DS$3,0,0,'Données projet'!$E$14+1,1))-AVERAGE(OFFSET($H$3,0,0,'Données projet'!$E$14+1,1))</f>
        <v>288.82868507674738</v>
      </c>
      <c r="DU120" s="59">
        <f t="shared" si="98"/>
        <v>283.48738729114024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19.472366187384779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19.472366187384779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266.99999999999983</v>
      </c>
      <c r="EK120" s="17">
        <f>EJ120*VLOOKUP('Données projet'!$B$15,Paramètres!$A$1:$I$89,3,0)*VLOOKUP('Données projet'!$B$15,Paramètres!$A$1:$I$89,5,0)</f>
        <v>216.59039999999987</v>
      </c>
      <c r="EL120" s="13">
        <f t="shared" si="99"/>
        <v>53.373153688190904</v>
      </c>
      <c r="EM120" s="20">
        <f t="shared" si="73"/>
        <v>470.18652267359886</v>
      </c>
      <c r="EN120" s="59">
        <f t="shared" si="74"/>
        <v>763.51985600693217</v>
      </c>
      <c r="EO120" s="59">
        <f ca="1">AVERAGE(OFFSET($EN$3,0,0,'Données projet'!$E$15+1,1))-AVERAGE(OFFSET($H$3,0,0,'Données projet'!$E$15+1,1))</f>
        <v>304.26232113495314</v>
      </c>
      <c r="EP120" s="59">
        <f t="shared" si="100"/>
        <v>297.47246687305056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21.259783937157898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21.259783937157898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6">
        <f t="shared" si="56"/>
        <v>256.66666666666669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9.4029999999999916</v>
      </c>
      <c r="N121" s="13">
        <f>IF('Données projet'!$A$36&gt;35,N120+M121-V120,IF(A121&lt;'Données projet'!$A$36,$K$205^A121,IF(A121='Données projet'!$A$36,'Données projet'!$B$36,N120+M121-V120)))</f>
        <v>516.6370000000004</v>
      </c>
      <c r="O121" s="13">
        <f>N121*VLOOKUP('Données projet'!$B$9,Paramètres!$A$1:$I$89,3,0)*VLOOKUP('Données projet'!$B$9,Paramètres!$A$1:$I$89,5,0)</f>
        <v>467.45315760000034</v>
      </c>
      <c r="P121" s="13">
        <f t="shared" si="87"/>
        <v>105.3252862310737</v>
      </c>
      <c r="Q121" s="20">
        <f t="shared" si="107"/>
        <v>997.5891230057872</v>
      </c>
      <c r="R121" s="59">
        <f t="shared" si="55"/>
        <v>1290.9224563391206</v>
      </c>
      <c r="S121" s="59">
        <f ca="1">AVERAGE(OFFSET($R$3,0,0,'Données projet'!$E$9+1,1))-AVERAGE(OFFSET($H$3,0,0,'Données projet'!$E$9+1,1))</f>
        <v>530.15029472203241</v>
      </c>
      <c r="T121" s="59">
        <f t="shared" si="88"/>
        <v>279.93992816625956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111.03223621887037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111.03223621887037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16.750000000000213</v>
      </c>
      <c r="AJ121" s="13">
        <f>AI121*VLOOKUP('Données projet'!$B$10,Paramètres!$A$1:$I$89,3,0)*VLOOKUP('Données projet'!$B$10,Paramètres!$A$1:$I$89,5,0)</f>
        <v>14.11020000000018</v>
      </c>
      <c r="AK121" s="13">
        <f t="shared" si="89"/>
        <v>4.7783677814795205</v>
      </c>
      <c r="AL121" s="20">
        <f t="shared" si="58"/>
        <v>32.897588886077138</v>
      </c>
      <c r="AM121" s="59">
        <f t="shared" si="59"/>
        <v>326.23092221941044</v>
      </c>
      <c r="AN121" s="59">
        <f ca="1">AVERAGE(OFFSET($AM$3,0,0,'Données projet'!$E$10+1,1))-AVERAGE(OFFSET($H$3,0,0,'Données projet'!$E$10+1,1))</f>
        <v>427.33925047942938</v>
      </c>
      <c r="AO121" s="59">
        <f t="shared" si="90"/>
        <v>258.68277813905507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200.4598739736816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200.4598739736816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9.4029999999999916</v>
      </c>
      <c r="BD121" s="12">
        <f>IF('Données projet'!$A$88&gt;35,BD120+BC121-BL120,IF(A121&lt;'Données projet'!$A$88,$BA$205^A121,IF(A121='Données projet'!$A$88,'Données projet'!$B$88,BD120+BC121-BL120)))</f>
        <v>516.6370000000004</v>
      </c>
      <c r="BE121" s="13">
        <f>BD121*VLOOKUP('Données projet'!$B$11,Paramètres!$A$1:$I$89,3,0)*VLOOKUP('Données projet'!$B$11,Paramètres!$A$1:$I$89,5,0)</f>
        <v>523.86991800000044</v>
      </c>
      <c r="BF121" s="13">
        <f t="shared" si="91"/>
        <v>116.48175753019471</v>
      </c>
      <c r="BG121" s="20">
        <f t="shared" si="61"/>
        <v>1115.2791682150898</v>
      </c>
      <c r="BH121" s="59">
        <f t="shared" si="62"/>
        <v>1408.6125015484231</v>
      </c>
      <c r="BI121" s="59">
        <f ca="1">AVERAGE(OFFSET($BH$3,0,0,'Données projet'!$E$11+1,1))-AVERAGE(OFFSET($H$3,0,0,'Données projet'!$E$11+1,1))</f>
        <v>588.81597636287211</v>
      </c>
      <c r="BJ121" s="59">
        <f t="shared" si="92"/>
        <v>308.54448803271003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124.43267852114788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124.43267852114788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319</v>
      </c>
      <c r="BZ121" s="13">
        <f>BY121*VLOOKUP('Données projet'!$B$12,Paramètres!$A$1:$I$89,3,0)*VLOOKUP('Données projet'!$B$12,Paramètres!$A$1:$I$89,5,0)</f>
        <v>233.89079999999998</v>
      </c>
      <c r="CA121" s="13">
        <f t="shared" si="93"/>
        <v>57.123140349023068</v>
      </c>
      <c r="CB121" s="20">
        <f t="shared" si="64"/>
        <v>506.84927944121517</v>
      </c>
      <c r="CC121" s="59">
        <f t="shared" si="65"/>
        <v>800.18261277454849</v>
      </c>
      <c r="CD121" s="59">
        <f ca="1">AVERAGE(OFFSET($CC$3,0,0,'Données projet'!$E$12+1,1))-AVERAGE(OFFSET($H$3,0,0,'Données projet'!$E$12+1,1))</f>
        <v>328.55201074501201</v>
      </c>
      <c r="CE121" s="59">
        <f t="shared" si="94"/>
        <v>321.81422611044985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18.730094398188275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18.730094398188275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367.99999999999972</v>
      </c>
      <c r="CU121" s="17">
        <f>CT121*VLOOKUP('Données projet'!$B$13,Paramètres!$A$1:$I$89,3,0)*VLOOKUP('Données projet'!$B$13,Paramètres!$A$1:$I$89,5,0)</f>
        <v>292.78079999999977</v>
      </c>
      <c r="CV121" s="13">
        <f t="shared" si="95"/>
        <v>69.660903052386217</v>
      </c>
      <c r="CW121" s="20">
        <f t="shared" si="67"/>
        <v>631.25263281623893</v>
      </c>
      <c r="CX121" s="59">
        <f t="shared" si="68"/>
        <v>924.58596614957219</v>
      </c>
      <c r="CY121" s="59">
        <f ca="1">AVERAGE(OFFSET($CX$3,0,0,'Données projet'!$E$13+1,1))-AVERAGE(OFFSET($H$3,0,0,'Données projet'!$E$13+1,1))</f>
        <v>405.40026823646758</v>
      </c>
      <c r="CZ121" s="59">
        <f t="shared" si="96"/>
        <v>393.0787141050053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29.038792303576496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29.038792303576496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328.00000000000006</v>
      </c>
      <c r="DP121" s="17">
        <f>DO121*VLOOKUP('Données projet'!$B$14,Paramètres!$A$1:$I$89,3,0)*VLOOKUP('Données projet'!$B$14,Paramètres!$A$1:$I$89,5,0)</f>
        <v>255.84000000000006</v>
      </c>
      <c r="DQ121" s="13">
        <f t="shared" si="97"/>
        <v>61.834803371075836</v>
      </c>
      <c r="DR121" s="20">
        <f t="shared" si="70"/>
        <v>553.28361587129041</v>
      </c>
      <c r="DS121" s="59">
        <f t="shared" si="71"/>
        <v>846.61694920462378</v>
      </c>
      <c r="DT121" s="59">
        <f ca="1">AVERAGE(OFFSET($DS$3,0,0,'Données projet'!$E$14+1,1))-AVERAGE(OFFSET($H$3,0,0,'Données projet'!$E$14+1,1))</f>
        <v>288.82868507674738</v>
      </c>
      <c r="DU121" s="59">
        <f t="shared" si="98"/>
        <v>283.48738729114024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19.090524963420783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19.090524963420783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266.99999999999983</v>
      </c>
      <c r="EK121" s="17">
        <f>EJ121*VLOOKUP('Données projet'!$B$15,Paramètres!$A$1:$I$89,3,0)*VLOOKUP('Données projet'!$B$15,Paramètres!$A$1:$I$89,5,0)</f>
        <v>216.59039999999987</v>
      </c>
      <c r="EL121" s="13">
        <f t="shared" si="99"/>
        <v>53.373153688190904</v>
      </c>
      <c r="EM121" s="20">
        <f t="shared" si="73"/>
        <v>470.18652267359886</v>
      </c>
      <c r="EN121" s="59">
        <f t="shared" si="74"/>
        <v>763.51985600693217</v>
      </c>
      <c r="EO121" s="59">
        <f ca="1">AVERAGE(OFFSET($EN$3,0,0,'Données projet'!$E$15+1,1))-AVERAGE(OFFSET($H$3,0,0,'Données projet'!$E$15+1,1))</f>
        <v>304.26232113495314</v>
      </c>
      <c r="EP121" s="59">
        <f t="shared" si="100"/>
        <v>297.47246687305056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20.842892541338031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20.842892541338031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6">
        <f t="shared" si="56"/>
        <v>256.66666666666669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>
        <f>VLOOKUP(A122,'Données projet'!$A$35:$I$55,2,0)</f>
        <v>526.04</v>
      </c>
      <c r="L122" s="12">
        <f>VLOOKUP(A122,'Données projet'!$A$35:$I$55,9,0)</f>
        <v>9.4029999999999916</v>
      </c>
      <c r="M122" s="12">
        <f t="array" ref="M122">INDEX(L:L,MIN(IF(ISNUMBER(L122:L318),ROW(L122:L318),"")))</f>
        <v>9.4029999999999916</v>
      </c>
      <c r="N122" s="13">
        <f>IF('Données projet'!$A$36&gt;35,N121+M122-V121,IF(A122&lt;'Données projet'!$A$36,$K$205^A122,IF(A122='Données projet'!$A$36,'Données projet'!$B$36,N121+M122-V121)))</f>
        <v>526.04000000000042</v>
      </c>
      <c r="O122" s="13">
        <f>N122*VLOOKUP('Données projet'!$B$9,Paramètres!$A$1:$I$89,3,0)*VLOOKUP('Données projet'!$B$9,Paramètres!$A$1:$I$89,5,0)</f>
        <v>475.96099200000037</v>
      </c>
      <c r="P122" s="13">
        <f t="shared" si="87"/>
        <v>107.01733197112763</v>
      </c>
      <c r="Q122" s="20">
        <f t="shared" si="107"/>
        <v>1015.3539142497146</v>
      </c>
      <c r="R122" s="59">
        <f t="shared" si="55"/>
        <v>1308.687247583048</v>
      </c>
      <c r="S122" s="59">
        <f ca="1">AVERAGE(OFFSET($R$3,0,0,'Données projet'!$E$9+1,1))-AVERAGE(OFFSET($H$3,0,0,'Données projet'!$E$9+1,1))</f>
        <v>530.15029472203241</v>
      </c>
      <c r="T122" s="59">
        <f t="shared" si="88"/>
        <v>279.93992816625956</v>
      </c>
      <c r="U122" s="15">
        <f>IF(ISNA(VLOOKUP(A122,'Données projet'!$A$35:$I$55,3,0)),0,VLOOKUP(A122,'Données projet'!$A$35:$I$55,3,0))</f>
        <v>11</v>
      </c>
      <c r="V122" s="15">
        <f>IF(ISNA(VLOOKUP(A122,'Données projet'!$A$35:$I$55,4,0)),0,VLOOKUP(A122,'Données projet'!$A$35:$I$55,4,0))</f>
        <v>196.46</v>
      </c>
      <c r="W122" s="16">
        <f>IF(ISNA(VLOOKUP(A122,'Données projet'!$A$35:$I$55,5,0)),0%,VLOOKUP(A122,'Données projet'!$A$35:$I$55,5,0)*VLOOKUP('Données projet'!$B$9,Paramètres!$A$1:$I$89,7,0))</f>
        <v>0.43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193.35215784190802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193.35215784190802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16.750000000000213</v>
      </c>
      <c r="AJ122" s="13">
        <f>AI122*VLOOKUP('Données projet'!$B$10,Paramètres!$A$1:$I$89,3,0)*VLOOKUP('Données projet'!$B$10,Paramètres!$A$1:$I$89,5,0)</f>
        <v>14.11020000000018</v>
      </c>
      <c r="AK122" s="13">
        <f t="shared" si="89"/>
        <v>4.7783677814795205</v>
      </c>
      <c r="AL122" s="20">
        <f t="shared" si="58"/>
        <v>32.897588886077138</v>
      </c>
      <c r="AM122" s="59">
        <f t="shared" si="59"/>
        <v>326.23092221941044</v>
      </c>
      <c r="AN122" s="59">
        <f ca="1">AVERAGE(OFFSET($AM$3,0,0,'Données projet'!$E$10+1,1))-AVERAGE(OFFSET($H$3,0,0,'Données projet'!$E$10+1,1))</f>
        <v>427.33925047942938</v>
      </c>
      <c r="AO122" s="59">
        <f t="shared" si="90"/>
        <v>258.68277813905507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196.5289781135078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196.5289781135078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>
        <f>VLOOKUP(A122,'Données projet'!$A$87:$I$107,2,0)</f>
        <v>526.04</v>
      </c>
      <c r="BB122" s="12">
        <f>VLOOKUP(A122,'Données projet'!$A$87:$I$107,9,0)</f>
        <v>9.4029999999999916</v>
      </c>
      <c r="BC122" s="12">
        <f t="array" ref="BC122">INDEX(BB:BB,MIN(IF(ISNUMBER(BB122:BB318),ROW(BB122:BB318),"")))</f>
        <v>9.4029999999999916</v>
      </c>
      <c r="BD122" s="12">
        <f>IF('Données projet'!$A$88&gt;35,BD121+BC122-BL121,IF(A122&lt;'Données projet'!$A$88,$BA$205^A122,IF(A122='Données projet'!$A$88,'Données projet'!$B$88,BD121+BC122-BL121)))</f>
        <v>526.04000000000042</v>
      </c>
      <c r="BE122" s="13">
        <f>BD122*VLOOKUP('Données projet'!$B$11,Paramètres!$A$1:$I$89,3,0)*VLOOKUP('Données projet'!$B$11,Paramètres!$A$1:$I$89,5,0)</f>
        <v>533.4045600000004</v>
      </c>
      <c r="BF122" s="13">
        <f t="shared" si="91"/>
        <v>118.35303145382375</v>
      </c>
      <c r="BG122" s="20">
        <f t="shared" si="61"/>
        <v>1135.1444717820771</v>
      </c>
      <c r="BH122" s="59">
        <f t="shared" si="62"/>
        <v>1428.4778051154103</v>
      </c>
      <c r="BI122" s="59">
        <f ca="1">AVERAGE(OFFSET($BH$3,0,0,'Données projet'!$E$11+1,1))-AVERAGE(OFFSET($H$3,0,0,'Données projet'!$E$11+1,1))</f>
        <v>588.81597636287211</v>
      </c>
      <c r="BJ122" s="59">
        <f t="shared" si="92"/>
        <v>308.54448803271003</v>
      </c>
      <c r="BK122" s="15">
        <f>IF(ISNA(VLOOKUP(A122,'Données projet'!$A$87:$I$107,3,0)),0,VLOOKUP(A122,'Données projet'!$A$87:$I$107,3,0))</f>
        <v>11</v>
      </c>
      <c r="BL122" s="15">
        <f>IF(ISNA(VLOOKUP(A122,'Données projet'!$A$87:$I$107,4,0)),0,VLOOKUP(A122,'Données projet'!$A$87:$I$107,4,0))</f>
        <v>196.46</v>
      </c>
      <c r="BM122" s="16">
        <f>IF(ISNA(VLOOKUP(A122,'Données projet'!$A$87:$I$107,5,0)),0%,VLOOKUP(A122,'Données projet'!$A$87:$I$107,5,0)*VLOOKUP('Données projet'!$B$11,Paramètres!$A$1:$I$89,7,0))</f>
        <v>0.43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216.68776309869008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216.68776309869008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319</v>
      </c>
      <c r="BZ122" s="13">
        <f>BY122*VLOOKUP('Données projet'!$B$12,Paramètres!$A$1:$I$89,3,0)*VLOOKUP('Données projet'!$B$12,Paramètres!$A$1:$I$89,5,0)</f>
        <v>233.89079999999998</v>
      </c>
      <c r="CA122" s="13">
        <f t="shared" si="93"/>
        <v>57.123140349023068</v>
      </c>
      <c r="CB122" s="20">
        <f t="shared" si="64"/>
        <v>506.84927944121517</v>
      </c>
      <c r="CC122" s="59">
        <f t="shared" si="65"/>
        <v>800.18261277454849</v>
      </c>
      <c r="CD122" s="59">
        <f ca="1">AVERAGE(OFFSET($CC$3,0,0,'Données projet'!$E$12+1,1))-AVERAGE(OFFSET($H$3,0,0,'Données projet'!$E$12+1,1))</f>
        <v>328.55201074501201</v>
      </c>
      <c r="CE122" s="59">
        <f t="shared" si="94"/>
        <v>321.81422611044985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18.362808671269338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18.362808671269338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367.99999999999972</v>
      </c>
      <c r="CU122" s="17">
        <f>CT122*VLOOKUP('Données projet'!$B$13,Paramètres!$A$1:$I$89,3,0)*VLOOKUP('Données projet'!$B$13,Paramètres!$A$1:$I$89,5,0)</f>
        <v>292.78079999999977</v>
      </c>
      <c r="CV122" s="13">
        <f t="shared" si="95"/>
        <v>69.660903052386217</v>
      </c>
      <c r="CW122" s="20">
        <f t="shared" si="67"/>
        <v>631.25263281623893</v>
      </c>
      <c r="CX122" s="59">
        <f t="shared" si="68"/>
        <v>924.58596614957219</v>
      </c>
      <c r="CY122" s="59">
        <f ca="1">AVERAGE(OFFSET($CX$3,0,0,'Données projet'!$E$13+1,1))-AVERAGE(OFFSET($H$3,0,0,'Données projet'!$E$13+1,1))</f>
        <v>405.40026823646758</v>
      </c>
      <c r="CZ122" s="59">
        <f t="shared" si="96"/>
        <v>393.0787141050053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28.469359298417761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28.469359298417761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328.00000000000006</v>
      </c>
      <c r="DP122" s="17">
        <f>DO122*VLOOKUP('Données projet'!$B$14,Paramètres!$A$1:$I$89,3,0)*VLOOKUP('Données projet'!$B$14,Paramètres!$A$1:$I$89,5,0)</f>
        <v>255.84000000000006</v>
      </c>
      <c r="DQ122" s="13">
        <f t="shared" si="97"/>
        <v>61.834803371075836</v>
      </c>
      <c r="DR122" s="20">
        <f t="shared" si="70"/>
        <v>553.28361587129041</v>
      </c>
      <c r="DS122" s="59">
        <f t="shared" si="71"/>
        <v>846.61694920462378</v>
      </c>
      <c r="DT122" s="59">
        <f ca="1">AVERAGE(OFFSET($DS$3,0,0,'Données projet'!$E$14+1,1))-AVERAGE(OFFSET($H$3,0,0,'Données projet'!$E$14+1,1))</f>
        <v>288.82868507674738</v>
      </c>
      <c r="DU122" s="59">
        <f t="shared" si="98"/>
        <v>283.48738729114024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18.716171412958573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18.716171412958573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266.99999999999983</v>
      </c>
      <c r="EK122" s="17">
        <f>EJ122*VLOOKUP('Données projet'!$B$15,Paramètres!$A$1:$I$89,3,0)*VLOOKUP('Données projet'!$B$15,Paramètres!$A$1:$I$89,5,0)</f>
        <v>216.59039999999987</v>
      </c>
      <c r="EL122" s="13">
        <f t="shared" si="99"/>
        <v>53.373153688190904</v>
      </c>
      <c r="EM122" s="20">
        <f t="shared" si="73"/>
        <v>470.18652267359886</v>
      </c>
      <c r="EN122" s="59">
        <f t="shared" si="74"/>
        <v>763.51985600693217</v>
      </c>
      <c r="EO122" s="59">
        <f ca="1">AVERAGE(OFFSET($EN$3,0,0,'Données projet'!$E$15+1,1))-AVERAGE(OFFSET($H$3,0,0,'Données projet'!$E$15+1,1))</f>
        <v>304.26232113495314</v>
      </c>
      <c r="EP122" s="59">
        <f t="shared" si="100"/>
        <v>297.47246687305056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20.434176131511546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20.434176131511546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6">
        <f t="shared" si="56"/>
        <v>256.66666666666669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-0.37249999999998806</v>
      </c>
      <c r="N123" s="13">
        <f>IF('Données projet'!$A$36&gt;35,N122+M123-V122,IF(A123&lt;'Données projet'!$A$36,$K$205^A123,IF(A123='Données projet'!$A$36,'Données projet'!$B$36,N122+M123-V122)))</f>
        <v>329.20750000000044</v>
      </c>
      <c r="O123" s="13">
        <f>N123*VLOOKUP('Données projet'!$B$9,Paramètres!$A$1:$I$89,3,0)*VLOOKUP('Données projet'!$B$9,Paramètres!$A$1:$I$89,5,0)</f>
        <v>297.86694600000038</v>
      </c>
      <c r="P123" s="13">
        <f t="shared" si="87"/>
        <v>70.729107889768898</v>
      </c>
      <c r="Q123" s="20">
        <f t="shared" si="107"/>
        <v>641.97146052468145</v>
      </c>
      <c r="R123" s="59">
        <f t="shared" si="55"/>
        <v>935.30479385801482</v>
      </c>
      <c r="S123" s="59">
        <f ca="1">AVERAGE(OFFSET($R$3,0,0,'Données projet'!$E$9+1,1))-AVERAGE(OFFSET($H$3,0,0,'Données projet'!$E$9+1,1))</f>
        <v>530.15029472203241</v>
      </c>
      <c r="T123" s="59">
        <f t="shared" si="88"/>
        <v>279.93992816625956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189.56063995979954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189.56063995979954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16.750000000000213</v>
      </c>
      <c r="AJ123" s="13">
        <f>AI123*VLOOKUP('Données projet'!$B$10,Paramètres!$A$1:$I$89,3,0)*VLOOKUP('Données projet'!$B$10,Paramètres!$A$1:$I$89,5,0)</f>
        <v>14.11020000000018</v>
      </c>
      <c r="AK123" s="13">
        <f t="shared" si="89"/>
        <v>4.7783677814795205</v>
      </c>
      <c r="AL123" s="20">
        <f t="shared" si="58"/>
        <v>32.897588886077138</v>
      </c>
      <c r="AM123" s="59">
        <f t="shared" si="59"/>
        <v>326.23092221941044</v>
      </c>
      <c r="AN123" s="59">
        <f ca="1">AVERAGE(OFFSET($AM$3,0,0,'Données projet'!$E$10+1,1))-AVERAGE(OFFSET($H$3,0,0,'Données projet'!$E$10+1,1))</f>
        <v>427.33925047942938</v>
      </c>
      <c r="AO123" s="59">
        <f t="shared" si="90"/>
        <v>258.68277813905507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192.67516472354231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192.67516472354231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-0.37249999999998806</v>
      </c>
      <c r="BD123" s="12">
        <f>IF('Données projet'!$A$88&gt;35,BD122+BC123-BL122,IF(A123&lt;'Données projet'!$A$88,$BA$205^A123,IF(A123='Données projet'!$A$88,'Données projet'!$B$88,BD122+BC123-BL122)))</f>
        <v>329.20750000000044</v>
      </c>
      <c r="BE123" s="13">
        <f>BD123*VLOOKUP('Données projet'!$B$11,Paramètres!$A$1:$I$89,3,0)*VLOOKUP('Données projet'!$B$11,Paramètres!$A$1:$I$89,5,0)</f>
        <v>333.81640500000049</v>
      </c>
      <c r="BF123" s="13">
        <f t="shared" si="91"/>
        <v>78.221015013130113</v>
      </c>
      <c r="BG123" s="20">
        <f t="shared" si="61"/>
        <v>717.63183985620242</v>
      </c>
      <c r="BH123" s="59">
        <f t="shared" si="62"/>
        <v>1010.9651731895358</v>
      </c>
      <c r="BI123" s="59">
        <f ca="1">AVERAGE(OFFSET($BH$3,0,0,'Données projet'!$E$11+1,1))-AVERAGE(OFFSET($H$3,0,0,'Données projet'!$E$11+1,1))</f>
        <v>588.81597636287211</v>
      </c>
      <c r="BJ123" s="59">
        <f t="shared" si="92"/>
        <v>308.54448803271003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212.43864823080992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212.43864823080992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319</v>
      </c>
      <c r="BZ123" s="13">
        <f>BY123*VLOOKUP('Données projet'!$B$12,Paramètres!$A$1:$I$89,3,0)*VLOOKUP('Données projet'!$B$12,Paramètres!$A$1:$I$89,5,0)</f>
        <v>233.89079999999998</v>
      </c>
      <c r="CA123" s="13">
        <f t="shared" si="93"/>
        <v>57.123140349023068</v>
      </c>
      <c r="CB123" s="20">
        <f t="shared" si="64"/>
        <v>506.84927944121517</v>
      </c>
      <c r="CC123" s="59">
        <f t="shared" si="65"/>
        <v>800.18261277454849</v>
      </c>
      <c r="CD123" s="59">
        <f ca="1">AVERAGE(OFFSET($CC$3,0,0,'Données projet'!$E$12+1,1))-AVERAGE(OFFSET($H$3,0,0,'Données projet'!$E$12+1,1))</f>
        <v>328.55201074501201</v>
      </c>
      <c r="CE123" s="59">
        <f t="shared" si="94"/>
        <v>321.81422611044985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18.002725193433108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18.002725193433108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367.99999999999972</v>
      </c>
      <c r="CU123" s="17">
        <f>CT123*VLOOKUP('Données projet'!$B$13,Paramètres!$A$1:$I$89,3,0)*VLOOKUP('Données projet'!$B$13,Paramètres!$A$1:$I$89,5,0)</f>
        <v>292.78079999999977</v>
      </c>
      <c r="CV123" s="13">
        <f t="shared" si="95"/>
        <v>69.660903052386217</v>
      </c>
      <c r="CW123" s="20">
        <f t="shared" si="67"/>
        <v>631.25263281623893</v>
      </c>
      <c r="CX123" s="59">
        <f t="shared" si="68"/>
        <v>924.58596614957219</v>
      </c>
      <c r="CY123" s="59">
        <f ca="1">AVERAGE(OFFSET($CX$3,0,0,'Données projet'!$E$13+1,1))-AVERAGE(OFFSET($H$3,0,0,'Données projet'!$E$13+1,1))</f>
        <v>405.40026823646758</v>
      </c>
      <c r="CZ123" s="59">
        <f t="shared" si="96"/>
        <v>393.0787141050053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27.91109252717035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27.91109252717035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328.00000000000006</v>
      </c>
      <c r="DP123" s="17">
        <f>DO123*VLOOKUP('Données projet'!$B$14,Paramètres!$A$1:$I$89,3,0)*VLOOKUP('Données projet'!$B$14,Paramètres!$A$1:$I$89,5,0)</f>
        <v>255.84000000000006</v>
      </c>
      <c r="DQ123" s="13">
        <f t="shared" si="97"/>
        <v>61.834803371075836</v>
      </c>
      <c r="DR123" s="20">
        <f t="shared" si="70"/>
        <v>553.28361587129041</v>
      </c>
      <c r="DS123" s="59">
        <f t="shared" si="71"/>
        <v>846.61694920462378</v>
      </c>
      <c r="DT123" s="59">
        <f ca="1">AVERAGE(OFFSET($DS$3,0,0,'Données projet'!$E$14+1,1))-AVERAGE(OFFSET($H$3,0,0,'Données projet'!$E$14+1,1))</f>
        <v>288.82868507674738</v>
      </c>
      <c r="DU123" s="59">
        <f t="shared" si="98"/>
        <v>283.48738729114024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18.349158707287806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18.349158707287806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266.99999999999983</v>
      </c>
      <c r="EK123" s="17">
        <f>EJ123*VLOOKUP('Données projet'!$B$15,Paramètres!$A$1:$I$89,3,0)*VLOOKUP('Données projet'!$B$15,Paramètres!$A$1:$I$89,5,0)</f>
        <v>216.59039999999987</v>
      </c>
      <c r="EL123" s="13">
        <f t="shared" si="99"/>
        <v>53.373153688190904</v>
      </c>
      <c r="EM123" s="20">
        <f t="shared" si="73"/>
        <v>470.18652267359886</v>
      </c>
      <c r="EN123" s="59">
        <f t="shared" si="74"/>
        <v>763.51985600693217</v>
      </c>
      <c r="EO123" s="59">
        <f ca="1">AVERAGE(OFFSET($EN$3,0,0,'Données projet'!$E$15+1,1))-AVERAGE(OFFSET($H$3,0,0,'Données projet'!$E$15+1,1))</f>
        <v>304.26232113495314</v>
      </c>
      <c r="EP123" s="59">
        <f t="shared" si="100"/>
        <v>297.47246687305056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20.033474401189366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20.033474401189366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6">
        <f t="shared" si="56"/>
        <v>256.66666666666669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-0.37249999999998806</v>
      </c>
      <c r="N124" s="13">
        <f>IF('Données projet'!$A$36&gt;35,N123+M124-V123,IF(A124&lt;'Données projet'!$A$36,$K$205^A124,IF(A124='Données projet'!$A$36,'Données projet'!$B$36,N123+M124-V123)))</f>
        <v>328.83500000000043</v>
      </c>
      <c r="O124" s="13">
        <f>N124*VLOOKUP('Données projet'!$B$9,Paramètres!$A$1:$I$89,3,0)*VLOOKUP('Données projet'!$B$9,Paramètres!$A$1:$I$89,5,0)</f>
        <v>297.52990800000038</v>
      </c>
      <c r="P124" s="13">
        <f t="shared" si="87"/>
        <v>70.658388410389392</v>
      </c>
      <c r="Q124" s="20">
        <f t="shared" si="107"/>
        <v>641.26128291476209</v>
      </c>
      <c r="R124" s="59">
        <f t="shared" si="55"/>
        <v>934.59461624809546</v>
      </c>
      <c r="S124" s="59">
        <f ca="1">AVERAGE(OFFSET($R$3,0,0,'Données projet'!$E$9+1,1))-AVERAGE(OFFSET($H$3,0,0,'Données projet'!$E$9+1,1))</f>
        <v>530.15029472203241</v>
      </c>
      <c r="T124" s="59">
        <f t="shared" si="88"/>
        <v>279.93992816625956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185.84347143076167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185.84347143076167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16.750000000000213</v>
      </c>
      <c r="AJ124" s="13">
        <f>AI124*VLOOKUP('Données projet'!$B$10,Paramètres!$A$1:$I$89,3,0)*VLOOKUP('Données projet'!$B$10,Paramètres!$A$1:$I$89,5,0)</f>
        <v>14.11020000000018</v>
      </c>
      <c r="AK124" s="13">
        <f t="shared" si="89"/>
        <v>4.7783677814795205</v>
      </c>
      <c r="AL124" s="20">
        <f t="shared" si="58"/>
        <v>32.897588886077138</v>
      </c>
      <c r="AM124" s="59">
        <f t="shared" si="59"/>
        <v>326.23092221941044</v>
      </c>
      <c r="AN124" s="59">
        <f ca="1">AVERAGE(OFFSET($AM$3,0,0,'Données projet'!$E$10+1,1))-AVERAGE(OFFSET($H$3,0,0,'Données projet'!$E$10+1,1))</f>
        <v>427.33925047942938</v>
      </c>
      <c r="AO124" s="59">
        <f t="shared" si="90"/>
        <v>258.68277813905507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188.89692226355996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188.89692226355996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-0.37249999999998806</v>
      </c>
      <c r="BD124" s="12">
        <f>IF('Données projet'!$A$88&gt;35,BD123+BC124-BL123,IF(A124&lt;'Données projet'!$A$88,$BA$205^A124,IF(A124='Données projet'!$A$88,'Données projet'!$B$88,BD123+BC124-BL123)))</f>
        <v>328.83500000000043</v>
      </c>
      <c r="BE124" s="13">
        <f>BD124*VLOOKUP('Données projet'!$B$11,Paramètres!$A$1:$I$89,3,0)*VLOOKUP('Données projet'!$B$11,Paramètres!$A$1:$I$89,5,0)</f>
        <v>333.43869000000046</v>
      </c>
      <c r="BF124" s="13">
        <f t="shared" si="91"/>
        <v>78.142804646517234</v>
      </c>
      <c r="BG124" s="20">
        <f t="shared" si="61"/>
        <v>716.83776984268491</v>
      </c>
      <c r="BH124" s="59">
        <f t="shared" si="62"/>
        <v>1010.1711031760183</v>
      </c>
      <c r="BI124" s="59">
        <f ca="1">AVERAGE(OFFSET($BH$3,0,0,'Données projet'!$E$11+1,1))-AVERAGE(OFFSET($H$3,0,0,'Données projet'!$E$11+1,1))</f>
        <v>588.81597636287211</v>
      </c>
      <c r="BJ124" s="59">
        <f t="shared" si="92"/>
        <v>308.54448803271003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208.2728559137847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208.2728559137847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319</v>
      </c>
      <c r="BZ124" s="13">
        <f>BY124*VLOOKUP('Données projet'!$B$12,Paramètres!$A$1:$I$89,3,0)*VLOOKUP('Données projet'!$B$12,Paramètres!$A$1:$I$89,5,0)</f>
        <v>233.89079999999998</v>
      </c>
      <c r="CA124" s="13">
        <f t="shared" si="93"/>
        <v>57.123140349023068</v>
      </c>
      <c r="CB124" s="20">
        <f t="shared" si="64"/>
        <v>506.84927944121517</v>
      </c>
      <c r="CC124" s="59">
        <f t="shared" si="65"/>
        <v>800.18261277454849</v>
      </c>
      <c r="CD124" s="59">
        <f ca="1">AVERAGE(OFFSET($CC$3,0,0,'Données projet'!$E$12+1,1))-AVERAGE(OFFSET($H$3,0,0,'Données projet'!$E$12+1,1))</f>
        <v>328.55201074501201</v>
      </c>
      <c r="CE124" s="59">
        <f t="shared" si="94"/>
        <v>321.81422611044985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17.649702732968009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17.649702732968009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367.99999999999972</v>
      </c>
      <c r="CU124" s="17">
        <f>CT124*VLOOKUP('Données projet'!$B$13,Paramètres!$A$1:$I$89,3,0)*VLOOKUP('Données projet'!$B$13,Paramètres!$A$1:$I$89,5,0)</f>
        <v>292.78079999999977</v>
      </c>
      <c r="CV124" s="13">
        <f t="shared" si="95"/>
        <v>69.660903052386217</v>
      </c>
      <c r="CW124" s="20">
        <f t="shared" si="67"/>
        <v>631.25263281623893</v>
      </c>
      <c r="CX124" s="59">
        <f t="shared" si="68"/>
        <v>924.58596614957219</v>
      </c>
      <c r="CY124" s="59">
        <f ca="1">AVERAGE(OFFSET($CX$3,0,0,'Données projet'!$E$13+1,1))-AVERAGE(OFFSET($H$3,0,0,'Données projet'!$E$13+1,1))</f>
        <v>405.40026823646758</v>
      </c>
      <c r="CZ124" s="59">
        <f t="shared" si="96"/>
        <v>393.0787141050053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27.363773026797993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27.363773026797993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328.00000000000006</v>
      </c>
      <c r="DP124" s="17">
        <f>DO124*VLOOKUP('Données projet'!$B$14,Paramètres!$A$1:$I$89,3,0)*VLOOKUP('Données projet'!$B$14,Paramètres!$A$1:$I$89,5,0)</f>
        <v>255.84000000000006</v>
      </c>
      <c r="DQ124" s="13">
        <f t="shared" si="97"/>
        <v>61.834803371075836</v>
      </c>
      <c r="DR124" s="20">
        <f t="shared" si="70"/>
        <v>553.28361587129041</v>
      </c>
      <c r="DS124" s="59">
        <f t="shared" si="71"/>
        <v>846.61694920462378</v>
      </c>
      <c r="DT124" s="59">
        <f ca="1">AVERAGE(OFFSET($DS$3,0,0,'Données projet'!$E$14+1,1))-AVERAGE(OFFSET($H$3,0,0,'Données projet'!$E$14+1,1))</f>
        <v>288.82868507674738</v>
      </c>
      <c r="DU124" s="59">
        <f t="shared" si="98"/>
        <v>283.48738729114024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17.989342896919599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17.989342896919599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266.99999999999983</v>
      </c>
      <c r="EK124" s="17">
        <f>EJ124*VLOOKUP('Données projet'!$B$15,Paramètres!$A$1:$I$89,3,0)*VLOOKUP('Données projet'!$B$15,Paramètres!$A$1:$I$89,5,0)</f>
        <v>216.59039999999987</v>
      </c>
      <c r="EL124" s="13">
        <f t="shared" si="99"/>
        <v>53.373153688190904</v>
      </c>
      <c r="EM124" s="20">
        <f t="shared" si="73"/>
        <v>470.18652267359886</v>
      </c>
      <c r="EN124" s="59">
        <f t="shared" si="74"/>
        <v>763.51985600693217</v>
      </c>
      <c r="EO124" s="59">
        <f ca="1">AVERAGE(OFFSET($EN$3,0,0,'Données projet'!$E$15+1,1))-AVERAGE(OFFSET($H$3,0,0,'Données projet'!$E$15+1,1))</f>
        <v>304.26232113495314</v>
      </c>
      <c r="EP124" s="59">
        <f t="shared" si="100"/>
        <v>297.47246687305056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19.64063018739488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19.64063018739488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6">
        <f t="shared" si="56"/>
        <v>256.66666666666669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-0.37249999999998806</v>
      </c>
      <c r="N125" s="13">
        <f>IF('Données projet'!$A$36&gt;35,N124+M125-V124,IF(A125&lt;'Données projet'!$A$36,$K$205^A125,IF(A125='Données projet'!$A$36,'Données projet'!$B$36,N124+M125-V124)))</f>
        <v>328.46250000000043</v>
      </c>
      <c r="O125" s="13">
        <f>N125*VLOOKUP('Données projet'!$B$9,Paramètres!$A$1:$I$89,3,0)*VLOOKUP('Données projet'!$B$9,Paramètres!$A$1:$I$89,5,0)</f>
        <v>297.19287000000037</v>
      </c>
      <c r="P125" s="13">
        <f t="shared" si="87"/>
        <v>70.587659605576917</v>
      </c>
      <c r="Q125" s="20">
        <f t="shared" si="107"/>
        <v>640.55108906304713</v>
      </c>
      <c r="R125" s="59">
        <f t="shared" si="55"/>
        <v>933.88442239638039</v>
      </c>
      <c r="S125" s="59">
        <f ca="1">AVERAGE(OFFSET($R$3,0,0,'Données projet'!$E$9+1,1))-AVERAGE(OFFSET($H$3,0,0,'Données projet'!$E$9+1,1))</f>
        <v>530.15029472203241</v>
      </c>
      <c r="T125" s="59">
        <f t="shared" si="88"/>
        <v>279.93992816625956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182.1991943093293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182.1991943093293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16.750000000000213</v>
      </c>
      <c r="AJ125" s="13">
        <f>AI125*VLOOKUP('Données projet'!$B$10,Paramètres!$A$1:$I$89,3,0)*VLOOKUP('Données projet'!$B$10,Paramètres!$A$1:$I$89,5,0)</f>
        <v>14.11020000000018</v>
      </c>
      <c r="AK125" s="13">
        <f t="shared" si="89"/>
        <v>4.7783677814795205</v>
      </c>
      <c r="AL125" s="20">
        <f t="shared" si="58"/>
        <v>32.897588886077138</v>
      </c>
      <c r="AM125" s="59">
        <f t="shared" si="59"/>
        <v>326.23092221941044</v>
      </c>
      <c r="AN125" s="59">
        <f ca="1">AVERAGE(OFFSET($AM$3,0,0,'Données projet'!$E$10+1,1))-AVERAGE(OFFSET($H$3,0,0,'Données projet'!$E$10+1,1))</f>
        <v>427.33925047942938</v>
      </c>
      <c r="AO125" s="59">
        <f t="shared" si="90"/>
        <v>258.68277813905507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185.19276883371751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185.19276883371751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-0.37249999999998806</v>
      </c>
      <c r="BD125" s="12">
        <f>IF('Données projet'!$A$88&gt;35,BD124+BC125-BL124,IF(A125&lt;'Données projet'!$A$88,$BA$205^A125,IF(A125='Données projet'!$A$88,'Données projet'!$B$88,BD124+BC125-BL124)))</f>
        <v>328.46250000000043</v>
      </c>
      <c r="BE125" s="13">
        <f>BD125*VLOOKUP('Données projet'!$B$11,Paramètres!$A$1:$I$89,3,0)*VLOOKUP('Données projet'!$B$11,Paramètres!$A$1:$I$89,5,0)</f>
        <v>333.0609750000005</v>
      </c>
      <c r="BF125" s="13">
        <f t="shared" si="91"/>
        <v>78.064583966684552</v>
      </c>
      <c r="BG125" s="20">
        <f t="shared" si="61"/>
        <v>716.04368186697639</v>
      </c>
      <c r="BH125" s="59">
        <f t="shared" si="62"/>
        <v>1009.3770152003096</v>
      </c>
      <c r="BI125" s="59">
        <f ca="1">AVERAGE(OFFSET($BH$3,0,0,'Données projet'!$E$11+1,1))-AVERAGE(OFFSET($H$3,0,0,'Données projet'!$E$11+1,1))</f>
        <v>588.81597636287211</v>
      </c>
      <c r="BJ125" s="59">
        <f t="shared" si="92"/>
        <v>308.54448803271003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204.18875224321394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204.18875224321394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319</v>
      </c>
      <c r="BZ125" s="13">
        <f>BY125*VLOOKUP('Données projet'!$B$12,Paramètres!$A$1:$I$89,3,0)*VLOOKUP('Données projet'!$B$12,Paramètres!$A$1:$I$89,5,0)</f>
        <v>233.89079999999998</v>
      </c>
      <c r="CA125" s="13">
        <f t="shared" si="93"/>
        <v>57.123140349023068</v>
      </c>
      <c r="CB125" s="20">
        <f t="shared" si="64"/>
        <v>506.84927944121517</v>
      </c>
      <c r="CC125" s="59">
        <f t="shared" si="65"/>
        <v>800.18261277454849</v>
      </c>
      <c r="CD125" s="59">
        <f ca="1">AVERAGE(OFFSET($CC$3,0,0,'Données projet'!$E$12+1,1))-AVERAGE(OFFSET($H$3,0,0,'Données projet'!$E$12+1,1))</f>
        <v>328.55201074501201</v>
      </c>
      <c r="CE125" s="59">
        <f t="shared" si="94"/>
        <v>321.81422611044985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17.303602827630193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17.303602827630193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367.99999999999972</v>
      </c>
      <c r="CU125" s="17">
        <f>CT125*VLOOKUP('Données projet'!$B$13,Paramètres!$A$1:$I$89,3,0)*VLOOKUP('Données projet'!$B$13,Paramètres!$A$1:$I$89,5,0)</f>
        <v>292.78079999999977</v>
      </c>
      <c r="CV125" s="13">
        <f t="shared" si="95"/>
        <v>69.660903052386217</v>
      </c>
      <c r="CW125" s="20">
        <f t="shared" si="67"/>
        <v>631.25263281623893</v>
      </c>
      <c r="CX125" s="59">
        <f t="shared" si="68"/>
        <v>924.58596614957219</v>
      </c>
      <c r="CY125" s="59">
        <f ca="1">AVERAGE(OFFSET($CX$3,0,0,'Données projet'!$E$13+1,1))-AVERAGE(OFFSET($H$3,0,0,'Données projet'!$E$13+1,1))</f>
        <v>405.40026823646758</v>
      </c>
      <c r="CZ125" s="59">
        <f t="shared" si="96"/>
        <v>393.0787141050053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26.827186127996004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26.827186127996004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328.00000000000006</v>
      </c>
      <c r="DP125" s="17">
        <f>DO125*VLOOKUP('Données projet'!$B$14,Paramètres!$A$1:$I$89,3,0)*VLOOKUP('Données projet'!$B$14,Paramètres!$A$1:$I$89,5,0)</f>
        <v>255.84000000000006</v>
      </c>
      <c r="DQ125" s="13">
        <f t="shared" si="97"/>
        <v>61.834803371075836</v>
      </c>
      <c r="DR125" s="20">
        <f t="shared" si="70"/>
        <v>553.28361587129041</v>
      </c>
      <c r="DS125" s="59">
        <f t="shared" si="71"/>
        <v>846.61694920462378</v>
      </c>
      <c r="DT125" s="59">
        <f ca="1">AVERAGE(OFFSET($DS$3,0,0,'Données projet'!$E$14+1,1))-AVERAGE(OFFSET($H$3,0,0,'Données projet'!$E$14+1,1))</f>
        <v>288.82868507674738</v>
      </c>
      <c r="DU125" s="59">
        <f t="shared" si="98"/>
        <v>283.48738729114024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17.636582855126736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17.636582855126736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266.99999999999983</v>
      </c>
      <c r="EK125" s="17">
        <f>EJ125*VLOOKUP('Données projet'!$B$15,Paramètres!$A$1:$I$89,3,0)*VLOOKUP('Données projet'!$B$15,Paramètres!$A$1:$I$89,5,0)</f>
        <v>216.59039999999987</v>
      </c>
      <c r="EL125" s="13">
        <f t="shared" si="99"/>
        <v>53.373153688190904</v>
      </c>
      <c r="EM125" s="20">
        <f t="shared" si="73"/>
        <v>470.18652267359886</v>
      </c>
      <c r="EN125" s="59">
        <f t="shared" si="74"/>
        <v>763.51985600693217</v>
      </c>
      <c r="EO125" s="59">
        <f ca="1">AVERAGE(OFFSET($EN$3,0,0,'Données projet'!$E$15+1,1))-AVERAGE(OFFSET($H$3,0,0,'Données projet'!$E$15+1,1))</f>
        <v>304.26232113495314</v>
      </c>
      <c r="EP125" s="59">
        <f t="shared" si="100"/>
        <v>297.47246687305056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19.255489409021592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19.255489409021592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6">
        <f t="shared" si="56"/>
        <v>256.66666666666669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>
        <f>VLOOKUP(A126,'Données projet'!$A$35:$I$55,2,0)</f>
        <v>328.09</v>
      </c>
      <c r="L126" s="12">
        <f>VLOOKUP(A126,'Données projet'!$A$35:$I$55,9,0)</f>
        <v>-0.37249999999998806</v>
      </c>
      <c r="M126" s="12">
        <f t="array" ref="M126">INDEX(L:L,MIN(IF(ISNUMBER(L126:L322),ROW(L126:L322),"")))</f>
        <v>-0.37249999999998806</v>
      </c>
      <c r="N126" s="13">
        <f>IF('Données projet'!$A$36&gt;35,N125+M126-V125,IF(A126&lt;'Données projet'!$A$36,$K$205^A126,IF(A126='Données projet'!$A$36,'Données projet'!$B$36,N125+M126-V125)))</f>
        <v>328.09000000000043</v>
      </c>
      <c r="O126" s="13">
        <f>N126*VLOOKUP('Données projet'!$B$9,Paramètres!$A$1:$I$89,3,0)*VLOOKUP('Données projet'!$B$9,Paramètres!$A$1:$I$89,5,0)</f>
        <v>296.85583200000036</v>
      </c>
      <c r="P126" s="13">
        <f t="shared" si="87"/>
        <v>70.516921463523971</v>
      </c>
      <c r="Q126" s="20">
        <f t="shared" si="107"/>
        <v>639.84087894897141</v>
      </c>
      <c r="R126" s="59">
        <f t="shared" si="55"/>
        <v>933.17421228230478</v>
      </c>
      <c r="S126" s="59">
        <f ca="1">AVERAGE(OFFSET($R$3,0,0,'Données projet'!$E$9+1,1))-AVERAGE(OFFSET($H$3,0,0,'Données projet'!$E$9+1,1))</f>
        <v>530.15029472203241</v>
      </c>
      <c r="T126" s="59">
        <f t="shared" si="88"/>
        <v>279.93992816625956</v>
      </c>
      <c r="U126" s="15">
        <f>IF(ISNA(VLOOKUP(A126,'Données projet'!$A$35:$I$55,3,0)),0,VLOOKUP(A126,'Données projet'!$A$35:$I$55,3,0))</f>
        <v>12</v>
      </c>
      <c r="V126" s="15">
        <f>IF(ISNA(VLOOKUP(A126,'Données projet'!$A$35:$I$55,4,0)),0,VLOOKUP(A126,'Données projet'!$A$35:$I$55,4,0))</f>
        <v>100.6</v>
      </c>
      <c r="W126" s="16">
        <f>IF(ISNA(VLOOKUP(A126,'Données projet'!$A$35:$I$55,5,0)),0%,VLOOKUP(A126,'Données projet'!$A$35:$I$55,5,0)*VLOOKUP('Données projet'!$B$9,Paramètres!$A$1:$I$89,7,0))</f>
        <v>0.43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221.89431125036498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221.89431125036498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16.750000000000213</v>
      </c>
      <c r="AJ126" s="13">
        <f>AI126*VLOOKUP('Données projet'!$B$10,Paramètres!$A$1:$I$89,3,0)*VLOOKUP('Données projet'!$B$10,Paramètres!$A$1:$I$89,5,0)</f>
        <v>14.11020000000018</v>
      </c>
      <c r="AK126" s="13">
        <f t="shared" si="89"/>
        <v>4.7783677814795205</v>
      </c>
      <c r="AL126" s="20">
        <f t="shared" si="58"/>
        <v>32.897588886077138</v>
      </c>
      <c r="AM126" s="59">
        <f t="shared" si="59"/>
        <v>326.23092221941044</v>
      </c>
      <c r="AN126" s="59">
        <f ca="1">AVERAGE(OFFSET($AM$3,0,0,'Données projet'!$E$10+1,1))-AVERAGE(OFFSET($H$3,0,0,'Données projet'!$E$10+1,1))</f>
        <v>427.33925047942938</v>
      </c>
      <c r="AO126" s="59">
        <f t="shared" si="90"/>
        <v>258.68277813905507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181.56125159332379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181.56125159332379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>
        <f>VLOOKUP(A126,'Données projet'!$A$87:$I$107,2,0)</f>
        <v>328.09</v>
      </c>
      <c r="BB126" s="12">
        <f>VLOOKUP(A126,'Données projet'!$A$87:$I$107,9,0)</f>
        <v>-0.37249999999998806</v>
      </c>
      <c r="BC126" s="12">
        <f t="array" ref="BC126">INDEX(BB:BB,MIN(IF(ISNUMBER(BB126:BB322),ROW(BB126:BB322),"")))</f>
        <v>-0.37249999999998806</v>
      </c>
      <c r="BD126" s="12">
        <f>IF('Données projet'!$A$88&gt;35,BD125+BC126-BL125,IF(A126&lt;'Données projet'!$A$88,$BA$205^A126,IF(A126='Données projet'!$A$88,'Données projet'!$B$88,BD125+BC126-BL125)))</f>
        <v>328.09000000000043</v>
      </c>
      <c r="BE126" s="13">
        <f>BD126*VLOOKUP('Données projet'!$B$11,Paramètres!$A$1:$I$89,3,0)*VLOOKUP('Données projet'!$B$11,Paramètres!$A$1:$I$89,5,0)</f>
        <v>332.68326000000047</v>
      </c>
      <c r="BF126" s="13">
        <f t="shared" si="91"/>
        <v>77.986352960573853</v>
      </c>
      <c r="BG126" s="20">
        <f t="shared" si="61"/>
        <v>715.24957590633358</v>
      </c>
      <c r="BH126" s="59">
        <f t="shared" si="62"/>
        <v>1008.5829092396668</v>
      </c>
      <c r="BI126" s="59">
        <f ca="1">AVERAGE(OFFSET($BH$3,0,0,'Données projet'!$E$11+1,1))-AVERAGE(OFFSET($H$3,0,0,'Données projet'!$E$11+1,1))</f>
        <v>588.81597636287211</v>
      </c>
      <c r="BJ126" s="59">
        <f t="shared" si="92"/>
        <v>308.54448803271003</v>
      </c>
      <c r="BK126" s="15">
        <f>IF(ISNA(VLOOKUP(A126,'Données projet'!$A$87:$I$107,3,0)),0,VLOOKUP(A126,'Données projet'!$A$87:$I$107,3,0))</f>
        <v>12</v>
      </c>
      <c r="BL126" s="15">
        <f>IF(ISNA(VLOOKUP(A126,'Données projet'!$A$87:$I$107,4,0)),0,VLOOKUP(A126,'Données projet'!$A$87:$I$107,4,0))</f>
        <v>100.6</v>
      </c>
      <c r="BM126" s="16">
        <f>IF(ISNA(VLOOKUP(A126,'Données projet'!$A$87:$I$107,5,0)),0%,VLOOKUP(A126,'Données projet'!$A$87:$I$107,5,0)*VLOOKUP('Données projet'!$B$11,Paramètres!$A$1:$I$89,7,0))</f>
        <v>0.43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248.67465915989186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248.67465915989186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319</v>
      </c>
      <c r="BZ126" s="13">
        <f>BY126*VLOOKUP('Données projet'!$B$12,Paramètres!$A$1:$I$89,3,0)*VLOOKUP('Données projet'!$B$12,Paramètres!$A$1:$I$89,5,0)</f>
        <v>233.89079999999998</v>
      </c>
      <c r="CA126" s="13">
        <f t="shared" si="93"/>
        <v>57.123140349023068</v>
      </c>
      <c r="CB126" s="20">
        <f t="shared" si="64"/>
        <v>506.84927944121517</v>
      </c>
      <c r="CC126" s="59">
        <f t="shared" si="65"/>
        <v>800.18261277454849</v>
      </c>
      <c r="CD126" s="59">
        <f ca="1">AVERAGE(OFFSET($CC$3,0,0,'Données projet'!$E$12+1,1))-AVERAGE(OFFSET($H$3,0,0,'Données projet'!$E$12+1,1))</f>
        <v>328.55201074501201</v>
      </c>
      <c r="CE126" s="59">
        <f t="shared" si="94"/>
        <v>321.81422611044985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16.964289730335953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16.964289730335953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367.99999999999972</v>
      </c>
      <c r="CU126" s="17">
        <f>CT126*VLOOKUP('Données projet'!$B$13,Paramètres!$A$1:$I$89,3,0)*VLOOKUP('Données projet'!$B$13,Paramètres!$A$1:$I$89,5,0)</f>
        <v>292.78079999999977</v>
      </c>
      <c r="CV126" s="13">
        <f t="shared" si="95"/>
        <v>69.660903052386217</v>
      </c>
      <c r="CW126" s="20">
        <f t="shared" si="67"/>
        <v>631.25263281623893</v>
      </c>
      <c r="CX126" s="59">
        <f t="shared" si="68"/>
        <v>924.58596614957219</v>
      </c>
      <c r="CY126" s="59">
        <f ca="1">AVERAGE(OFFSET($CX$3,0,0,'Données projet'!$E$13+1,1))-AVERAGE(OFFSET($H$3,0,0,'Données projet'!$E$13+1,1))</f>
        <v>405.40026823646758</v>
      </c>
      <c r="CZ126" s="59">
        <f t="shared" si="96"/>
        <v>393.0787141050053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26.301121370993833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26.301121370993833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328.00000000000006</v>
      </c>
      <c r="DP126" s="17">
        <f>DO126*VLOOKUP('Données projet'!$B$14,Paramètres!$A$1:$I$89,3,0)*VLOOKUP('Données projet'!$B$14,Paramètres!$A$1:$I$89,5,0)</f>
        <v>255.84000000000006</v>
      </c>
      <c r="DQ126" s="13">
        <f t="shared" si="97"/>
        <v>61.834803371075836</v>
      </c>
      <c r="DR126" s="20">
        <f t="shared" si="70"/>
        <v>553.28361587129041</v>
      </c>
      <c r="DS126" s="59">
        <f t="shared" si="71"/>
        <v>846.61694920462378</v>
      </c>
      <c r="DT126" s="59">
        <f ca="1">AVERAGE(OFFSET($DS$3,0,0,'Données projet'!$E$14+1,1))-AVERAGE(OFFSET($H$3,0,0,'Données projet'!$E$14+1,1))</f>
        <v>288.82868507674738</v>
      </c>
      <c r="DU126" s="59">
        <f t="shared" si="98"/>
        <v>283.48738729114024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17.290740222591051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17.290740222591051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266.99999999999983</v>
      </c>
      <c r="EK126" s="17">
        <f>EJ126*VLOOKUP('Données projet'!$B$15,Paramètres!$A$1:$I$89,3,0)*VLOOKUP('Données projet'!$B$15,Paramètres!$A$1:$I$89,5,0)</f>
        <v>216.59039999999987</v>
      </c>
      <c r="EL126" s="13">
        <f t="shared" si="99"/>
        <v>53.373153688190904</v>
      </c>
      <c r="EM126" s="20">
        <f t="shared" si="73"/>
        <v>470.18652267359886</v>
      </c>
      <c r="EN126" s="59">
        <f t="shared" si="74"/>
        <v>763.51985600693217</v>
      </c>
      <c r="EO126" s="59">
        <f ca="1">AVERAGE(OFFSET($EN$3,0,0,'Données projet'!$E$15+1,1))-AVERAGE(OFFSET($H$3,0,0,'Données projet'!$E$15+1,1))</f>
        <v>304.26232113495314</v>
      </c>
      <c r="EP126" s="59">
        <f t="shared" si="100"/>
        <v>297.47246687305056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18.877901006399526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18.877901006399526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6">
        <f t="shared" si="56"/>
        <v>256.66666666666669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0.19750000000000512</v>
      </c>
      <c r="N127" s="13">
        <f>IF('Données projet'!$A$36&gt;35,N126+M127-V126,IF(A127&lt;'Données projet'!$A$36,$K$205^A127,IF(A127='Données projet'!$A$36,'Données projet'!$B$36,N126+M127-V126)))</f>
        <v>227.68750000000043</v>
      </c>
      <c r="O127" s="13">
        <f>N127*VLOOKUP('Données projet'!$B$9,Paramètres!$A$1:$I$89,3,0)*VLOOKUP('Données projet'!$B$9,Paramètres!$A$1:$I$89,5,0)</f>
        <v>206.01165000000037</v>
      </c>
      <c r="P127" s="13">
        <f t="shared" si="87"/>
        <v>51.063060633166664</v>
      </c>
      <c r="Q127" s="20">
        <f t="shared" si="107"/>
        <v>447.73845435276593</v>
      </c>
      <c r="R127" s="59">
        <f t="shared" si="55"/>
        <v>741.07178768609924</v>
      </c>
      <c r="S127" s="59">
        <f ca="1">AVERAGE(OFFSET($R$3,0,0,'Données projet'!$E$9+1,1))-AVERAGE(OFFSET($H$3,0,0,'Données projet'!$E$9+1,1))</f>
        <v>530.15029472203241</v>
      </c>
      <c r="T127" s="59">
        <f t="shared" si="88"/>
        <v>279.93992816625956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217.54309914891127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217.54309914891127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16.750000000000213</v>
      </c>
      <c r="AJ127" s="13">
        <f>AI127*VLOOKUP('Données projet'!$B$10,Paramètres!$A$1:$I$89,3,0)*VLOOKUP('Données projet'!$B$10,Paramètres!$A$1:$I$89,5,0)</f>
        <v>14.11020000000018</v>
      </c>
      <c r="AK127" s="13">
        <f t="shared" si="89"/>
        <v>4.7783677814795205</v>
      </c>
      <c r="AL127" s="20">
        <f t="shared" si="58"/>
        <v>32.897588886077138</v>
      </c>
      <c r="AM127" s="59">
        <f t="shared" si="59"/>
        <v>326.23092221941044</v>
      </c>
      <c r="AN127" s="59">
        <f ca="1">AVERAGE(OFFSET($AM$3,0,0,'Données projet'!$E$10+1,1))-AVERAGE(OFFSET($H$3,0,0,'Données projet'!$E$10+1,1))</f>
        <v>427.33925047942938</v>
      </c>
      <c r="AO127" s="59">
        <f t="shared" si="90"/>
        <v>258.68277813905507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178.00094619100739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178.00094619100739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0.19750000000000512</v>
      </c>
      <c r="BD127" s="12">
        <f>IF('Données projet'!$A$88&gt;35,BD126+BC127-BL126,IF(A127&lt;'Données projet'!$A$88,$BA$205^A127,IF(A127='Données projet'!$A$88,'Données projet'!$B$88,BD126+BC127-BL126)))</f>
        <v>227.68750000000043</v>
      </c>
      <c r="BE127" s="13">
        <f>BD127*VLOOKUP('Données projet'!$B$11,Paramètres!$A$1:$I$89,3,0)*VLOOKUP('Données projet'!$B$11,Paramètres!$A$1:$I$89,5,0)</f>
        <v>230.87512500000042</v>
      </c>
      <c r="BF127" s="13">
        <f t="shared" si="91"/>
        <v>56.471862173466945</v>
      </c>
      <c r="BG127" s="20">
        <f t="shared" si="61"/>
        <v>500.46266932712228</v>
      </c>
      <c r="BH127" s="59">
        <f t="shared" si="62"/>
        <v>793.79600266045554</v>
      </c>
      <c r="BI127" s="59">
        <f ca="1">AVERAGE(OFFSET($BH$3,0,0,'Données projet'!$E$11+1,1))-AVERAGE(OFFSET($H$3,0,0,'Données projet'!$E$11+1,1))</f>
        <v>588.81597636287211</v>
      </c>
      <c r="BJ127" s="59">
        <f t="shared" si="92"/>
        <v>308.54448803271003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243.79830077033165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243.79830077033165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319</v>
      </c>
      <c r="BZ127" s="13">
        <f>BY127*VLOOKUP('Données projet'!$B$12,Paramètres!$A$1:$I$89,3,0)*VLOOKUP('Données projet'!$B$12,Paramètres!$A$1:$I$89,5,0)</f>
        <v>233.89079999999998</v>
      </c>
      <c r="CA127" s="13">
        <f t="shared" si="93"/>
        <v>57.123140349023068</v>
      </c>
      <c r="CB127" s="20">
        <f t="shared" si="64"/>
        <v>506.84927944121517</v>
      </c>
      <c r="CC127" s="59">
        <f t="shared" si="65"/>
        <v>800.18261277454849</v>
      </c>
      <c r="CD127" s="59">
        <f ca="1">AVERAGE(OFFSET($CC$3,0,0,'Données projet'!$E$12+1,1))-AVERAGE(OFFSET($H$3,0,0,'Données projet'!$E$12+1,1))</f>
        <v>328.55201074501201</v>
      </c>
      <c r="CE127" s="59">
        <f t="shared" si="94"/>
        <v>321.81422611044985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16.6316303559191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16.6316303559191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367.99999999999972</v>
      </c>
      <c r="CU127" s="17">
        <f>CT127*VLOOKUP('Données projet'!$B$13,Paramètres!$A$1:$I$89,3,0)*VLOOKUP('Données projet'!$B$13,Paramètres!$A$1:$I$89,5,0)</f>
        <v>292.78079999999977</v>
      </c>
      <c r="CV127" s="13">
        <f t="shared" si="95"/>
        <v>69.660903052386217</v>
      </c>
      <c r="CW127" s="20">
        <f t="shared" si="67"/>
        <v>631.25263281623893</v>
      </c>
      <c r="CX127" s="59">
        <f t="shared" si="68"/>
        <v>924.58596614957219</v>
      </c>
      <c r="CY127" s="59">
        <f ca="1">AVERAGE(OFFSET($CX$3,0,0,'Données projet'!$E$13+1,1))-AVERAGE(OFFSET($H$3,0,0,'Données projet'!$E$13+1,1))</f>
        <v>405.40026823646758</v>
      </c>
      <c r="CZ127" s="59">
        <f t="shared" si="96"/>
        <v>393.0787141050053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25.785372423008656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25.785372423008656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328.00000000000006</v>
      </c>
      <c r="DP127" s="17">
        <f>DO127*VLOOKUP('Données projet'!$B$14,Paramètres!$A$1:$I$89,3,0)*VLOOKUP('Données projet'!$B$14,Paramètres!$A$1:$I$89,5,0)</f>
        <v>255.84000000000006</v>
      </c>
      <c r="DQ127" s="13">
        <f t="shared" si="97"/>
        <v>61.834803371075836</v>
      </c>
      <c r="DR127" s="20">
        <f t="shared" si="70"/>
        <v>553.28361587129041</v>
      </c>
      <c r="DS127" s="59">
        <f t="shared" si="71"/>
        <v>846.61694920462378</v>
      </c>
      <c r="DT127" s="59">
        <f ca="1">AVERAGE(OFFSET($DS$3,0,0,'Données projet'!$E$14+1,1))-AVERAGE(OFFSET($H$3,0,0,'Données projet'!$E$14+1,1))</f>
        <v>288.82868507674738</v>
      </c>
      <c r="DU127" s="59">
        <f t="shared" si="98"/>
        <v>283.48738729114024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16.951679353136214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16.951679353136214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266.99999999999983</v>
      </c>
      <c r="EK127" s="17">
        <f>EJ127*VLOOKUP('Données projet'!$B$15,Paramètres!$A$1:$I$89,3,0)*VLOOKUP('Données projet'!$B$15,Paramètres!$A$1:$I$89,5,0)</f>
        <v>216.59039999999987</v>
      </c>
      <c r="EL127" s="13">
        <f t="shared" si="99"/>
        <v>53.373153688190904</v>
      </c>
      <c r="EM127" s="20">
        <f t="shared" si="73"/>
        <v>470.18652267359886</v>
      </c>
      <c r="EN127" s="59">
        <f t="shared" si="74"/>
        <v>763.51985600693217</v>
      </c>
      <c r="EO127" s="59">
        <f ca="1">AVERAGE(OFFSET($EN$3,0,0,'Données projet'!$E$15+1,1))-AVERAGE(OFFSET($H$3,0,0,'Données projet'!$E$15+1,1))</f>
        <v>304.26232113495314</v>
      </c>
      <c r="EP127" s="59">
        <f t="shared" si="100"/>
        <v>297.47246687305056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18.507716882046694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18.507716882046694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6">
        <f t="shared" si="56"/>
        <v>256.66666666666669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0.19750000000000512</v>
      </c>
      <c r="N128" s="13">
        <f>IF('Données projet'!$A$36&gt;35,N127+M128-V127,IF(A128&lt;'Données projet'!$A$36,$K$205^A128,IF(A128='Données projet'!$A$36,'Données projet'!$B$36,N127+M128-V127)))</f>
        <v>227.88500000000045</v>
      </c>
      <c r="O128" s="13">
        <f>N128*VLOOKUP('Données projet'!$B$9,Paramètres!$A$1:$I$89,3,0)*VLOOKUP('Données projet'!$B$9,Paramètres!$A$1:$I$89,5,0)</f>
        <v>206.19034800000037</v>
      </c>
      <c r="P128" s="13">
        <f t="shared" si="87"/>
        <v>51.102195921911175</v>
      </c>
      <c r="Q128" s="20">
        <f t="shared" si="107"/>
        <v>448.11784733066253</v>
      </c>
      <c r="R128" s="59">
        <f t="shared" si="55"/>
        <v>741.45118066399584</v>
      </c>
      <c r="S128" s="59">
        <f ca="1">AVERAGE(OFFSET($R$3,0,0,'Données projet'!$E$9+1,1))-AVERAGE(OFFSET($H$3,0,0,'Données projet'!$E$9+1,1))</f>
        <v>530.15029472203241</v>
      </c>
      <c r="T128" s="59">
        <f t="shared" si="88"/>
        <v>279.93992816625956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213.27721166278974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213.27721166278974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16.750000000000213</v>
      </c>
      <c r="AJ128" s="13">
        <f>AI128*VLOOKUP('Données projet'!$B$10,Paramètres!$A$1:$I$89,3,0)*VLOOKUP('Données projet'!$B$10,Paramètres!$A$1:$I$89,5,0)</f>
        <v>14.11020000000018</v>
      </c>
      <c r="AK128" s="13">
        <f t="shared" si="89"/>
        <v>4.7783677814795205</v>
      </c>
      <c r="AL128" s="20">
        <f t="shared" si="58"/>
        <v>32.897588886077138</v>
      </c>
      <c r="AM128" s="59">
        <f t="shared" si="59"/>
        <v>326.23092221941044</v>
      </c>
      <c r="AN128" s="59">
        <f ca="1">AVERAGE(OFFSET($AM$3,0,0,'Données projet'!$E$10+1,1))-AVERAGE(OFFSET($H$3,0,0,'Données projet'!$E$10+1,1))</f>
        <v>427.33925047942938</v>
      </c>
      <c r="AO128" s="59">
        <f t="shared" si="90"/>
        <v>258.68277813905507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174.51045620605854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174.51045620605854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0.19750000000000512</v>
      </c>
      <c r="BD128" s="12">
        <f>IF('Données projet'!$A$88&gt;35,BD127+BC128-BL127,IF(A128&lt;'Données projet'!$A$88,$BA$205^A128,IF(A128='Données projet'!$A$88,'Données projet'!$B$88,BD127+BC128-BL127)))</f>
        <v>227.88500000000045</v>
      </c>
      <c r="BE128" s="13">
        <f>BD128*VLOOKUP('Données projet'!$B$11,Paramètres!$A$1:$I$89,3,0)*VLOOKUP('Données projet'!$B$11,Paramètres!$A$1:$I$89,5,0)</f>
        <v>231.07539000000048</v>
      </c>
      <c r="BF128" s="13">
        <f t="shared" si="91"/>
        <v>56.515142826931459</v>
      </c>
      <c r="BG128" s="20">
        <f t="shared" si="61"/>
        <v>500.88684467357308</v>
      </c>
      <c r="BH128" s="59">
        <f t="shared" si="62"/>
        <v>794.22017800690639</v>
      </c>
      <c r="BI128" s="59">
        <f ca="1">AVERAGE(OFFSET($BH$3,0,0,'Données projet'!$E$11+1,1))-AVERAGE(OFFSET($H$3,0,0,'Données projet'!$E$11+1,1))</f>
        <v>588.81597636287211</v>
      </c>
      <c r="BJ128" s="59">
        <f t="shared" si="92"/>
        <v>308.54448803271003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239.01756479450577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239.01756479450577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319</v>
      </c>
      <c r="BZ128" s="13">
        <f>BY128*VLOOKUP('Données projet'!$B$12,Paramètres!$A$1:$I$89,3,0)*VLOOKUP('Données projet'!$B$12,Paramètres!$A$1:$I$89,5,0)</f>
        <v>233.89079999999998</v>
      </c>
      <c r="CA128" s="13">
        <f t="shared" si="93"/>
        <v>57.123140349023068</v>
      </c>
      <c r="CB128" s="20">
        <f t="shared" si="64"/>
        <v>506.84927944121517</v>
      </c>
      <c r="CC128" s="59">
        <f t="shared" si="65"/>
        <v>800.18261277454849</v>
      </c>
      <c r="CD128" s="59">
        <f ca="1">AVERAGE(OFFSET($CC$3,0,0,'Données projet'!$E$12+1,1))-AVERAGE(OFFSET($H$3,0,0,'Données projet'!$E$12+1,1))</f>
        <v>328.55201074501201</v>
      </c>
      <c r="CE128" s="59">
        <f t="shared" si="94"/>
        <v>321.81422611044985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16.305494228932378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16.305494228932378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367.99999999999972</v>
      </c>
      <c r="CU128" s="17">
        <f>CT128*VLOOKUP('Données projet'!$B$13,Paramètres!$A$1:$I$89,3,0)*VLOOKUP('Données projet'!$B$13,Paramètres!$A$1:$I$89,5,0)</f>
        <v>292.78079999999977</v>
      </c>
      <c r="CV128" s="13">
        <f t="shared" si="95"/>
        <v>69.660903052386217</v>
      </c>
      <c r="CW128" s="20">
        <f t="shared" si="67"/>
        <v>631.25263281623893</v>
      </c>
      <c r="CX128" s="59">
        <f t="shared" si="68"/>
        <v>924.58596614957219</v>
      </c>
      <c r="CY128" s="59">
        <f ca="1">AVERAGE(OFFSET($CX$3,0,0,'Données projet'!$E$13+1,1))-AVERAGE(OFFSET($H$3,0,0,'Données projet'!$E$13+1,1))</f>
        <v>405.40026823646758</v>
      </c>
      <c r="CZ128" s="59">
        <f t="shared" si="96"/>
        <v>393.0787141050053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25.27973699731767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25.27973699731767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328.00000000000006</v>
      </c>
      <c r="DP128" s="17">
        <f>DO128*VLOOKUP('Données projet'!$B$14,Paramètres!$A$1:$I$89,3,0)*VLOOKUP('Données projet'!$B$14,Paramètres!$A$1:$I$89,5,0)</f>
        <v>255.84000000000006</v>
      </c>
      <c r="DQ128" s="13">
        <f t="shared" si="97"/>
        <v>61.834803371075836</v>
      </c>
      <c r="DR128" s="20">
        <f t="shared" si="70"/>
        <v>553.28361587129041</v>
      </c>
      <c r="DS128" s="59">
        <f t="shared" si="71"/>
        <v>846.61694920462378</v>
      </c>
      <c r="DT128" s="59">
        <f ca="1">AVERAGE(OFFSET($DS$3,0,0,'Données projet'!$E$14+1,1))-AVERAGE(OFFSET($H$3,0,0,'Données projet'!$E$14+1,1))</f>
        <v>288.82868507674738</v>
      </c>
      <c r="DU128" s="59">
        <f t="shared" si="98"/>
        <v>283.48738729114024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16.619267260524676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16.619267260524676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266.99999999999983</v>
      </c>
      <c r="EK128" s="17">
        <f>EJ128*VLOOKUP('Données projet'!$B$15,Paramètres!$A$1:$I$89,3,0)*VLOOKUP('Données projet'!$B$15,Paramètres!$A$1:$I$89,5,0)</f>
        <v>216.59039999999987</v>
      </c>
      <c r="EL128" s="13">
        <f t="shared" si="99"/>
        <v>53.373153688190904</v>
      </c>
      <c r="EM128" s="20">
        <f t="shared" si="73"/>
        <v>470.18652267359886</v>
      </c>
      <c r="EN128" s="59">
        <f t="shared" si="74"/>
        <v>763.51985600693217</v>
      </c>
      <c r="EO128" s="59">
        <f ca="1">AVERAGE(OFFSET($EN$3,0,0,'Données projet'!$E$15+1,1))-AVERAGE(OFFSET($H$3,0,0,'Données projet'!$E$15+1,1))</f>
        <v>304.26232113495314</v>
      </c>
      <c r="EP128" s="59">
        <f t="shared" si="100"/>
        <v>297.47246687305056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18.1447918425824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18.1447918425824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6">
        <f t="shared" si="56"/>
        <v>256.66666666666669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0.19750000000000512</v>
      </c>
      <c r="N129" s="13">
        <f>IF('Données projet'!$A$36&gt;35,N128+M129-V128,IF(A129&lt;'Données projet'!$A$36,$K$205^A129,IF(A129='Données projet'!$A$36,'Données projet'!$B$36,N128+M129-V128)))</f>
        <v>228.08250000000044</v>
      </c>
      <c r="O129" s="13">
        <f>N129*VLOOKUP('Données projet'!$B$9,Paramètres!$A$1:$I$89,3,0)*VLOOKUP('Données projet'!$B$9,Paramètres!$A$1:$I$89,5,0)</f>
        <v>206.3690460000004</v>
      </c>
      <c r="P129" s="13">
        <f t="shared" si="87"/>
        <v>51.141327262893078</v>
      </c>
      <c r="Q129" s="20">
        <f t="shared" si="107"/>
        <v>448.49723343287286</v>
      </c>
      <c r="R129" s="59">
        <f t="shared" si="55"/>
        <v>741.83056676620618</v>
      </c>
      <c r="S129" s="59">
        <f ca="1">AVERAGE(OFFSET($R$3,0,0,'Données projet'!$E$9+1,1))-AVERAGE(OFFSET($H$3,0,0,'Données projet'!$E$9+1,1))</f>
        <v>530.15029472203241</v>
      </c>
      <c r="T129" s="59">
        <f t="shared" si="88"/>
        <v>279.93992816625956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209.09497562833658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209.09497562833658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16.750000000000213</v>
      </c>
      <c r="AJ129" s="13">
        <f>AI129*VLOOKUP('Données projet'!$B$10,Paramètres!$A$1:$I$89,3,0)*VLOOKUP('Données projet'!$B$10,Paramètres!$A$1:$I$89,5,0)</f>
        <v>14.11020000000018</v>
      </c>
      <c r="AK129" s="13">
        <f t="shared" si="89"/>
        <v>4.7783677814795205</v>
      </c>
      <c r="AL129" s="20">
        <f t="shared" si="58"/>
        <v>32.897588886077138</v>
      </c>
      <c r="AM129" s="59">
        <f t="shared" si="59"/>
        <v>326.23092221941044</v>
      </c>
      <c r="AN129" s="59">
        <f ca="1">AVERAGE(OFFSET($AM$3,0,0,'Données projet'!$E$10+1,1))-AVERAGE(OFFSET($H$3,0,0,'Données projet'!$E$10+1,1))</f>
        <v>427.33925047942938</v>
      </c>
      <c r="AO129" s="59">
        <f t="shared" si="90"/>
        <v>258.68277813905507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171.08841260072586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171.08841260072586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0.19750000000000512</v>
      </c>
      <c r="BD129" s="12">
        <f>IF('Données projet'!$A$88&gt;35,BD128+BC129-BL128,IF(A129&lt;'Données projet'!$A$88,$BA$205^A129,IF(A129='Données projet'!$A$88,'Données projet'!$B$88,BD128+BC129-BL128)))</f>
        <v>228.08250000000044</v>
      </c>
      <c r="BE129" s="13">
        <f>BD129*VLOOKUP('Données projet'!$B$11,Paramètres!$A$1:$I$89,3,0)*VLOOKUP('Données projet'!$B$11,Paramètres!$A$1:$I$89,5,0)</f>
        <v>231.27565500000046</v>
      </c>
      <c r="BF129" s="13">
        <f t="shared" si="91"/>
        <v>56.558419114470617</v>
      </c>
      <c r="BG129" s="20">
        <f t="shared" si="61"/>
        <v>501.31101241603716</v>
      </c>
      <c r="BH129" s="59">
        <f t="shared" si="62"/>
        <v>794.64434574937047</v>
      </c>
      <c r="BI129" s="59">
        <f ca="1">AVERAGE(OFFSET($BH$3,0,0,'Données projet'!$E$11+1,1))-AVERAGE(OFFSET($H$3,0,0,'Données projet'!$E$11+1,1))</f>
        <v>588.81597636287211</v>
      </c>
      <c r="BJ129" s="59">
        <f t="shared" si="92"/>
        <v>308.54448803271003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234.33057613520484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234.33057613520484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319</v>
      </c>
      <c r="BZ129" s="13">
        <f>BY129*VLOOKUP('Données projet'!$B$12,Paramètres!$A$1:$I$89,3,0)*VLOOKUP('Données projet'!$B$12,Paramètres!$A$1:$I$89,5,0)</f>
        <v>233.89079999999998</v>
      </c>
      <c r="CA129" s="13">
        <f t="shared" si="93"/>
        <v>57.123140349023068</v>
      </c>
      <c r="CB129" s="20">
        <f t="shared" si="64"/>
        <v>506.84927944121517</v>
      </c>
      <c r="CC129" s="59">
        <f t="shared" si="65"/>
        <v>800.18261277454849</v>
      </c>
      <c r="CD129" s="59">
        <f ca="1">AVERAGE(OFFSET($CC$3,0,0,'Données projet'!$E$12+1,1))-AVERAGE(OFFSET($H$3,0,0,'Données projet'!$E$12+1,1))</f>
        <v>328.55201074501201</v>
      </c>
      <c r="CE129" s="59">
        <f t="shared" si="94"/>
        <v>321.81422611044985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15.985753432472471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15.985753432472471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367.99999999999972</v>
      </c>
      <c r="CU129" s="17">
        <f>CT129*VLOOKUP('Données projet'!$B$13,Paramètres!$A$1:$I$89,3,0)*VLOOKUP('Données projet'!$B$13,Paramètres!$A$1:$I$89,5,0)</f>
        <v>292.78079999999977</v>
      </c>
      <c r="CV129" s="13">
        <f t="shared" si="95"/>
        <v>69.660903052386217</v>
      </c>
      <c r="CW129" s="20">
        <f t="shared" si="67"/>
        <v>631.25263281623893</v>
      </c>
      <c r="CX129" s="59">
        <f t="shared" si="68"/>
        <v>924.58596614957219</v>
      </c>
      <c r="CY129" s="59">
        <f ca="1">AVERAGE(OFFSET($CX$3,0,0,'Données projet'!$E$13+1,1))-AVERAGE(OFFSET($H$3,0,0,'Données projet'!$E$13+1,1))</f>
        <v>405.40026823646758</v>
      </c>
      <c r="CZ129" s="59">
        <f t="shared" si="96"/>
        <v>393.0787141050053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24.784016773917326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24.784016773917326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328.00000000000006</v>
      </c>
      <c r="DP129" s="17">
        <f>DO129*VLOOKUP('Données projet'!$B$14,Paramètres!$A$1:$I$89,3,0)*VLOOKUP('Données projet'!$B$14,Paramètres!$A$1:$I$89,5,0)</f>
        <v>255.84000000000006</v>
      </c>
      <c r="DQ129" s="13">
        <f t="shared" si="97"/>
        <v>61.834803371075836</v>
      </c>
      <c r="DR129" s="20">
        <f t="shared" si="70"/>
        <v>553.28361587129041</v>
      </c>
      <c r="DS129" s="59">
        <f t="shared" si="71"/>
        <v>846.61694920462378</v>
      </c>
      <c r="DT129" s="59">
        <f ca="1">AVERAGE(OFFSET($DS$3,0,0,'Données projet'!$E$14+1,1))-AVERAGE(OFFSET($H$3,0,0,'Données projet'!$E$14+1,1))</f>
        <v>288.82868507674738</v>
      </c>
      <c r="DU129" s="59">
        <f t="shared" si="98"/>
        <v>283.48738729114024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16.293373566297895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16.293373566297895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266.99999999999983</v>
      </c>
      <c r="EK129" s="17">
        <f>EJ129*VLOOKUP('Données projet'!$B$15,Paramètres!$A$1:$I$89,3,0)*VLOOKUP('Données projet'!$B$15,Paramètres!$A$1:$I$89,5,0)</f>
        <v>216.59039999999987</v>
      </c>
      <c r="EL129" s="13">
        <f t="shared" si="99"/>
        <v>53.373153688190904</v>
      </c>
      <c r="EM129" s="20">
        <f t="shared" si="73"/>
        <v>470.18652267359886</v>
      </c>
      <c r="EN129" s="59">
        <f t="shared" si="74"/>
        <v>763.51985600693217</v>
      </c>
      <c r="EO129" s="59">
        <f ca="1">AVERAGE(OFFSET($EN$3,0,0,'Données projet'!$E$15+1,1))-AVERAGE(OFFSET($H$3,0,0,'Données projet'!$E$15+1,1))</f>
        <v>304.26232113495314</v>
      </c>
      <c r="EP129" s="59">
        <f t="shared" si="100"/>
        <v>297.47246687305056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17.788983541779587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17.788983541779587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6">
        <f t="shared" si="56"/>
        <v>256.66666666666669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>
        <f>VLOOKUP(A130,'Données projet'!$A$35:$I$55,2,0)</f>
        <v>228.28</v>
      </c>
      <c r="L130" s="12">
        <f>VLOOKUP(A130,'Données projet'!$A$35:$I$55,9,0)</f>
        <v>0.19750000000000512</v>
      </c>
      <c r="M130" s="12">
        <f t="array" ref="M130">INDEX(L:L,MIN(IF(ISNUMBER(L130:L326),ROW(L130:L326),"")))</f>
        <v>0.19750000000000512</v>
      </c>
      <c r="N130" s="13">
        <f>IF('Données projet'!$A$36&gt;35,N129+M130-V129,IF(A130&lt;'Données projet'!$A$36,$K$205^A130,IF(A130='Données projet'!$A$36,'Données projet'!$B$36,N129+M130-V129)))</f>
        <v>228.28000000000043</v>
      </c>
      <c r="O130" s="13">
        <f>N130*VLOOKUP('Données projet'!$B$9,Paramètres!$A$1:$I$89,3,0)*VLOOKUP('Données projet'!$B$9,Paramètres!$A$1:$I$89,5,0)</f>
        <v>206.54774400000036</v>
      </c>
      <c r="P130" s="13">
        <f t="shared" si="87"/>
        <v>51.180454659928444</v>
      </c>
      <c r="Q130" s="20">
        <f t="shared" si="107"/>
        <v>448.8766126660426</v>
      </c>
      <c r="R130" s="59">
        <f t="shared" si="55"/>
        <v>742.20994599937592</v>
      </c>
      <c r="S130" s="59">
        <f ca="1">AVERAGE(OFFSET($R$3,0,0,'Données projet'!$E$9+1,1))-AVERAGE(OFFSET($H$3,0,0,'Données projet'!$E$9+1,1))</f>
        <v>530.15029472203241</v>
      </c>
      <c r="T130" s="59">
        <f t="shared" si="88"/>
        <v>279.93992816625956</v>
      </c>
      <c r="U130" s="15">
        <f>IF(ISNA(VLOOKUP(A130,'Données projet'!$A$35:$I$55,3,0)),0,VLOOKUP(A130,'Données projet'!$A$35:$I$55,3,0))</f>
        <v>13</v>
      </c>
      <c r="V130" s="15">
        <f>IF(ISNA(VLOOKUP(A130,'Données projet'!$A$35:$I$55,4,0)),0,VLOOKUP(A130,'Données projet'!$A$35:$I$55,4,0))</f>
        <v>65.02</v>
      </c>
      <c r="W130" s="16">
        <f>IF(ISNA(VLOOKUP(A130,'Données projet'!$A$35:$I$55,5,0)),0%,VLOOKUP(A130,'Données projet'!$A$35:$I$55,5,0)*VLOOKUP('Données projet'!$B$9,Paramètres!$A$1:$I$89,7,0))</f>
        <v>0.43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232.95976996943133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232.95976996943133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16.750000000000213</v>
      </c>
      <c r="AJ130" s="13">
        <f>AI130*VLOOKUP('Données projet'!$B$10,Paramètres!$A$1:$I$89,3,0)*VLOOKUP('Données projet'!$B$10,Paramètres!$A$1:$I$89,5,0)</f>
        <v>14.11020000000018</v>
      </c>
      <c r="AK130" s="13">
        <f t="shared" si="89"/>
        <v>4.7783677814795205</v>
      </c>
      <c r="AL130" s="20">
        <f t="shared" si="58"/>
        <v>32.897588886077138</v>
      </c>
      <c r="AM130" s="59">
        <f t="shared" si="59"/>
        <v>326.23092221941044</v>
      </c>
      <c r="AN130" s="59">
        <f ca="1">AVERAGE(OFFSET($AM$3,0,0,'Données projet'!$E$10+1,1))-AVERAGE(OFFSET($H$3,0,0,'Données projet'!$E$10+1,1))</f>
        <v>427.33925047942938</v>
      </c>
      <c r="AO130" s="59">
        <f t="shared" si="90"/>
        <v>258.68277813905507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167.73347318325324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167.73347318325324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>
        <f>VLOOKUP(A130,'Données projet'!$A$87:$I$107,2,0)</f>
        <v>228.28</v>
      </c>
      <c r="BB130" s="12">
        <f>VLOOKUP(A130,'Données projet'!$A$87:$I$107,9,0)</f>
        <v>0.19750000000000512</v>
      </c>
      <c r="BC130" s="12">
        <f t="array" ref="BC130">INDEX(BB:BB,MIN(IF(ISNUMBER(BB130:BB326),ROW(BB130:BB326),"")))</f>
        <v>0.19750000000000512</v>
      </c>
      <c r="BD130" s="12">
        <f>IF('Données projet'!$A$88&gt;35,BD129+BC130-BL129,IF(A130&lt;'Données projet'!$A$88,$BA$205^A130,IF(A130='Données projet'!$A$88,'Données projet'!$B$88,BD129+BC130-BL129)))</f>
        <v>228.28000000000043</v>
      </c>
      <c r="BE130" s="13">
        <f>BD130*VLOOKUP('Données projet'!$B$11,Paramètres!$A$1:$I$89,3,0)*VLOOKUP('Données projet'!$B$11,Paramètres!$A$1:$I$89,5,0)</f>
        <v>231.47592000000046</v>
      </c>
      <c r="BF130" s="13">
        <f t="shared" si="91"/>
        <v>56.601691040304857</v>
      </c>
      <c r="BG130" s="20">
        <f t="shared" si="61"/>
        <v>501.73517256186511</v>
      </c>
      <c r="BH130" s="59">
        <f t="shared" si="62"/>
        <v>795.06850589519843</v>
      </c>
      <c r="BI130" s="59">
        <f ca="1">AVERAGE(OFFSET($BH$3,0,0,'Données projet'!$E$11+1,1))-AVERAGE(OFFSET($H$3,0,0,'Données projet'!$E$11+1,1))</f>
        <v>588.81597636287211</v>
      </c>
      <c r="BJ130" s="59">
        <f t="shared" si="92"/>
        <v>308.54448803271003</v>
      </c>
      <c r="BK130" s="15">
        <f>IF(ISNA(VLOOKUP(A130,'Données projet'!$A$87:$I$107,3,0)),0,VLOOKUP(A130,'Données projet'!$A$87:$I$107,3,0))</f>
        <v>13</v>
      </c>
      <c r="BL130" s="15">
        <f>IF(ISNA(VLOOKUP(A130,'Données projet'!$A$87:$I$107,4,0)),0,VLOOKUP(A130,'Données projet'!$A$87:$I$107,4,0))</f>
        <v>65.02</v>
      </c>
      <c r="BM130" s="16">
        <f>IF(ISNA(VLOOKUP(A130,'Données projet'!$A$87:$I$107,5,0)),0%,VLOOKUP(A130,'Données projet'!$A$87:$I$107,5,0)*VLOOKUP('Données projet'!$B$11,Paramètres!$A$1:$I$89,7,0))</f>
        <v>0.43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261.07560427608689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261.07560427608689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319</v>
      </c>
      <c r="BZ130" s="13">
        <f>BY130*VLOOKUP('Données projet'!$B$12,Paramètres!$A$1:$I$89,3,0)*VLOOKUP('Données projet'!$B$12,Paramètres!$A$1:$I$89,5,0)</f>
        <v>233.89079999999998</v>
      </c>
      <c r="CA130" s="13">
        <f t="shared" si="93"/>
        <v>57.123140349023068</v>
      </c>
      <c r="CB130" s="20">
        <f t="shared" si="64"/>
        <v>506.84927944121517</v>
      </c>
      <c r="CC130" s="59">
        <f t="shared" si="65"/>
        <v>800.18261277454849</v>
      </c>
      <c r="CD130" s="59">
        <f ca="1">AVERAGE(OFFSET($CC$3,0,0,'Données projet'!$E$12+1,1))-AVERAGE(OFFSET($H$3,0,0,'Données projet'!$E$12+1,1))</f>
        <v>328.55201074501201</v>
      </c>
      <c r="CE130" s="59">
        <f t="shared" si="94"/>
        <v>321.81422611044985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15.672282558008513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15.672282558008513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367.99999999999972</v>
      </c>
      <c r="CU130" s="17">
        <f>CT130*VLOOKUP('Données projet'!$B$13,Paramètres!$A$1:$I$89,3,0)*VLOOKUP('Données projet'!$B$13,Paramètres!$A$1:$I$89,5,0)</f>
        <v>292.78079999999977</v>
      </c>
      <c r="CV130" s="13">
        <f t="shared" si="95"/>
        <v>69.660903052386217</v>
      </c>
      <c r="CW130" s="20">
        <f t="shared" si="67"/>
        <v>631.25263281623893</v>
      </c>
      <c r="CX130" s="59">
        <f t="shared" si="68"/>
        <v>924.58596614957219</v>
      </c>
      <c r="CY130" s="59">
        <f ca="1">AVERAGE(OFFSET($CX$3,0,0,'Données projet'!$E$13+1,1))-AVERAGE(OFFSET($H$3,0,0,'Données projet'!$E$13+1,1))</f>
        <v>405.40026823646758</v>
      </c>
      <c r="CZ130" s="59">
        <f t="shared" si="96"/>
        <v>393.0787141050053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24.298017321738385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24.298017321738385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328.00000000000006</v>
      </c>
      <c r="DP130" s="17">
        <f>DO130*VLOOKUP('Données projet'!$B$14,Paramètres!$A$1:$I$89,3,0)*VLOOKUP('Données projet'!$B$14,Paramètres!$A$1:$I$89,5,0)</f>
        <v>255.84000000000006</v>
      </c>
      <c r="DQ130" s="13">
        <f t="shared" si="97"/>
        <v>61.834803371075836</v>
      </c>
      <c r="DR130" s="20">
        <f t="shared" si="70"/>
        <v>553.28361587129041</v>
      </c>
      <c r="DS130" s="59">
        <f t="shared" si="71"/>
        <v>846.61694920462378</v>
      </c>
      <c r="DT130" s="59">
        <f ca="1">AVERAGE(OFFSET($DS$3,0,0,'Données projet'!$E$14+1,1))-AVERAGE(OFFSET($H$3,0,0,'Données projet'!$E$14+1,1))</f>
        <v>288.82868507674738</v>
      </c>
      <c r="DU130" s="59">
        <f t="shared" si="98"/>
        <v>283.48738729114024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15.973870448639374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15.973870448639374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266.99999999999983</v>
      </c>
      <c r="EK130" s="17">
        <f>EJ130*VLOOKUP('Données projet'!$B$15,Paramètres!$A$1:$I$89,3,0)*VLOOKUP('Données projet'!$B$15,Paramètres!$A$1:$I$89,5,0)</f>
        <v>216.59039999999987</v>
      </c>
      <c r="EL130" s="13">
        <f t="shared" si="99"/>
        <v>53.373153688190904</v>
      </c>
      <c r="EM130" s="20">
        <f t="shared" si="73"/>
        <v>470.18652267359886</v>
      </c>
      <c r="EN130" s="59">
        <f t="shared" si="74"/>
        <v>763.51985600693217</v>
      </c>
      <c r="EO130" s="59">
        <f ca="1">AVERAGE(OFFSET($EN$3,0,0,'Données projet'!$E$15+1,1))-AVERAGE(OFFSET($H$3,0,0,'Données projet'!$E$15+1,1))</f>
        <v>304.26232113495314</v>
      </c>
      <c r="EP130" s="59">
        <f t="shared" si="100"/>
        <v>297.47246687305056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17.440152424733881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17.440152424733881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6">
        <f t="shared" si="56"/>
        <v>256.66666666666669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9.7500000000003695E-2</v>
      </c>
      <c r="N131" s="13">
        <f>IF('Données projet'!$A$36&gt;35,N130+M131-V130,IF(A131&lt;'Données projet'!$A$36,$K$205^A131,IF(A131='Données projet'!$A$36,'Données projet'!$B$36,N130+M131-V130)))</f>
        <v>163.35750000000041</v>
      </c>
      <c r="O131" s="13">
        <f>N131*VLOOKUP('Données projet'!$B$9,Paramètres!$A$1:$I$89,3,0)*VLOOKUP('Données projet'!$B$9,Paramètres!$A$1:$I$89,5,0)</f>
        <v>147.80586600000038</v>
      </c>
      <c r="P131" s="13">
        <f t="shared" si="87"/>
        <v>38.079533976001102</v>
      </c>
      <c r="Q131" s="20">
        <f t="shared" ref="Q131:Q153" si="108">(O131+P131)*0.475*44/12</f>
        <v>323.75040495820258</v>
      </c>
      <c r="R131" s="59">
        <f t="shared" ref="R131:R194" si="109">Q131+(I131+J131)*44/12</f>
        <v>617.08373829153584</v>
      </c>
      <c r="S131" s="59">
        <f ca="1">AVERAGE(OFFSET($R$3,0,0,'Données projet'!$E$9+1,1))-AVERAGE(OFFSET($H$3,0,0,'Données projet'!$E$9+1,1))</f>
        <v>530.15029472203241</v>
      </c>
      <c r="T131" s="59">
        <f t="shared" si="88"/>
        <v>279.93992816625956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228.3915709717601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228.3915709717601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16.750000000000213</v>
      </c>
      <c r="AJ131" s="13">
        <f>AI131*VLOOKUP('Données projet'!$B$10,Paramètres!$A$1:$I$89,3,0)*VLOOKUP('Données projet'!$B$10,Paramètres!$A$1:$I$89,5,0)</f>
        <v>14.11020000000018</v>
      </c>
      <c r="AK131" s="13">
        <f t="shared" si="89"/>
        <v>4.7783677814795205</v>
      </c>
      <c r="AL131" s="20">
        <f t="shared" si="58"/>
        <v>32.897588886077138</v>
      </c>
      <c r="AM131" s="59">
        <f t="shared" si="59"/>
        <v>326.23092221941044</v>
      </c>
      <c r="AN131" s="59">
        <f ca="1">AVERAGE(OFFSET($AM$3,0,0,'Données projet'!$E$10+1,1))-AVERAGE(OFFSET($H$3,0,0,'Données projet'!$E$10+1,1))</f>
        <v>427.33925047942938</v>
      </c>
      <c r="AO131" s="59">
        <f t="shared" si="90"/>
        <v>258.68277813905507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164.44432208144627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164.44432208144627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9.7500000000003695E-2</v>
      </c>
      <c r="BD131" s="12">
        <f>IF('Données projet'!$A$88&gt;35,BD130+BC131-BL130,IF(A131&lt;'Données projet'!$A$88,$BA$205^A131,IF(A131='Données projet'!$A$88,'Données projet'!$B$88,BD130+BC131-BL130)))</f>
        <v>163.35750000000041</v>
      </c>
      <c r="BE131" s="13">
        <f>BD131*VLOOKUP('Données projet'!$B$11,Paramètres!$A$1:$I$89,3,0)*VLOOKUP('Données projet'!$B$11,Paramètres!$A$1:$I$89,5,0)</f>
        <v>165.64450500000044</v>
      </c>
      <c r="BF131" s="13">
        <f t="shared" si="91"/>
        <v>42.113068971150504</v>
      </c>
      <c r="BG131" s="20">
        <f t="shared" si="61"/>
        <v>361.8444413330879</v>
      </c>
      <c r="BH131" s="59">
        <f t="shared" si="62"/>
        <v>655.17777466642121</v>
      </c>
      <c r="BI131" s="59">
        <f ca="1">AVERAGE(OFFSET($BH$3,0,0,'Données projet'!$E$11+1,1))-AVERAGE(OFFSET($H$3,0,0,'Données projet'!$E$11+1,1))</f>
        <v>588.81597636287211</v>
      </c>
      <c r="BJ131" s="59">
        <f t="shared" si="92"/>
        <v>308.54448803271003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255.95607091662777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255.95607091662777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319</v>
      </c>
      <c r="BZ131" s="13">
        <f>BY131*VLOOKUP('Données projet'!$B$12,Paramètres!$A$1:$I$89,3,0)*VLOOKUP('Données projet'!$B$12,Paramètres!$A$1:$I$89,5,0)</f>
        <v>233.89079999999998</v>
      </c>
      <c r="CA131" s="13">
        <f t="shared" si="93"/>
        <v>57.123140349023068</v>
      </c>
      <c r="CB131" s="20">
        <f t="shared" si="64"/>
        <v>506.84927944121517</v>
      </c>
      <c r="CC131" s="59">
        <f t="shared" si="65"/>
        <v>800.18261277454849</v>
      </c>
      <c r="CD131" s="59">
        <f ca="1">AVERAGE(OFFSET($CC$3,0,0,'Données projet'!$E$12+1,1))-AVERAGE(OFFSET($H$3,0,0,'Données projet'!$E$12+1,1))</f>
        <v>328.55201074501201</v>
      </c>
      <c r="CE131" s="59">
        <f t="shared" si="94"/>
        <v>321.81422611044985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15.364958656194439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15.364958656194439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367.99999999999972</v>
      </c>
      <c r="CU131" s="17">
        <f>CT131*VLOOKUP('Données projet'!$B$13,Paramètres!$A$1:$I$89,3,0)*VLOOKUP('Données projet'!$B$13,Paramètres!$A$1:$I$89,5,0)</f>
        <v>292.78079999999977</v>
      </c>
      <c r="CV131" s="13">
        <f t="shared" si="95"/>
        <v>69.660903052386217</v>
      </c>
      <c r="CW131" s="20">
        <f t="shared" si="67"/>
        <v>631.25263281623893</v>
      </c>
      <c r="CX131" s="59">
        <f t="shared" si="68"/>
        <v>924.58596614957219</v>
      </c>
      <c r="CY131" s="59">
        <f ca="1">AVERAGE(OFFSET($CX$3,0,0,'Données projet'!$E$13+1,1))-AVERAGE(OFFSET($H$3,0,0,'Données projet'!$E$13+1,1))</f>
        <v>405.40026823646758</v>
      </c>
      <c r="CZ131" s="59">
        <f t="shared" si="96"/>
        <v>393.0787141050053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23.821548022386274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23.821548022386274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328.00000000000006</v>
      </c>
      <c r="DP131" s="17">
        <f>DO131*VLOOKUP('Données projet'!$B$14,Paramètres!$A$1:$I$89,3,0)*VLOOKUP('Données projet'!$B$14,Paramètres!$A$1:$I$89,5,0)</f>
        <v>255.84000000000006</v>
      </c>
      <c r="DQ131" s="13">
        <f t="shared" si="97"/>
        <v>61.834803371075836</v>
      </c>
      <c r="DR131" s="20">
        <f t="shared" si="70"/>
        <v>553.28361587129041</v>
      </c>
      <c r="DS131" s="59">
        <f t="shared" si="71"/>
        <v>846.61694920462378</v>
      </c>
      <c r="DT131" s="59">
        <f ca="1">AVERAGE(OFFSET($DS$3,0,0,'Données projet'!$E$14+1,1))-AVERAGE(OFFSET($H$3,0,0,'Données projet'!$E$14+1,1))</f>
        <v>288.82868507674738</v>
      </c>
      <c r="DU131" s="59">
        <f t="shared" si="98"/>
        <v>283.48738729114024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15.660632592240479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15.660632592240479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266.99999999999983</v>
      </c>
      <c r="EK131" s="17">
        <f>EJ131*VLOOKUP('Données projet'!$B$15,Paramètres!$A$1:$I$89,3,0)*VLOOKUP('Données projet'!$B$15,Paramètres!$A$1:$I$89,5,0)</f>
        <v>216.59039999999987</v>
      </c>
      <c r="EL131" s="13">
        <f t="shared" si="99"/>
        <v>53.373153688190904</v>
      </c>
      <c r="EM131" s="20">
        <f t="shared" si="73"/>
        <v>470.18652267359886</v>
      </c>
      <c r="EN131" s="59">
        <f t="shared" si="74"/>
        <v>763.51985600693217</v>
      </c>
      <c r="EO131" s="59">
        <f ca="1">AVERAGE(OFFSET($EN$3,0,0,'Données projet'!$E$15+1,1))-AVERAGE(OFFSET($H$3,0,0,'Données projet'!$E$15+1,1))</f>
        <v>304.26232113495314</v>
      </c>
      <c r="EP131" s="59">
        <f t="shared" si="100"/>
        <v>297.47246687305056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17.098161673127468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17.098161673127468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6">
        <f t="shared" ref="H132:H195" si="110">(B132+E132+F132)*44/12+(C132+D132)*0.475*44/12</f>
        <v>256.66666666666669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9.7500000000003695E-2</v>
      </c>
      <c r="N132" s="13">
        <f>IF('Données projet'!$A$36&gt;35,N131+M132-V131,IF(A132&lt;'Données projet'!$A$36,$K$205^A132,IF(A132='Données projet'!$A$36,'Données projet'!$B$36,N131+M132-V131)))</f>
        <v>163.45500000000041</v>
      </c>
      <c r="O132" s="13">
        <f>N132*VLOOKUP('Données projet'!$B$9,Paramètres!$A$1:$I$89,3,0)*VLOOKUP('Données projet'!$B$9,Paramètres!$A$1:$I$89,5,0)</f>
        <v>147.89408400000036</v>
      </c>
      <c r="P132" s="13">
        <f t="shared" si="87"/>
        <v>38.099615551686391</v>
      </c>
      <c r="Q132" s="20">
        <f t="shared" si="108"/>
        <v>323.93902671918772</v>
      </c>
      <c r="R132" s="59">
        <f t="shared" si="109"/>
        <v>617.27236005252098</v>
      </c>
      <c r="S132" s="59">
        <f ca="1">AVERAGE(OFFSET($R$3,0,0,'Données projet'!$E$9+1,1))-AVERAGE(OFFSET($H$3,0,0,'Données projet'!$E$9+1,1))</f>
        <v>530.15029472203241</v>
      </c>
      <c r="T132" s="59">
        <f t="shared" si="88"/>
        <v>279.93992816625956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223.91295157010694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223.91295157010694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16.750000000000213</v>
      </c>
      <c r="AJ132" s="13">
        <f>AI132*VLOOKUP('Données projet'!$B$10,Paramètres!$A$1:$I$89,3,0)*VLOOKUP('Données projet'!$B$10,Paramètres!$A$1:$I$89,5,0)</f>
        <v>14.11020000000018</v>
      </c>
      <c r="AK132" s="13">
        <f t="shared" si="89"/>
        <v>4.7783677814795205</v>
      </c>
      <c r="AL132" s="20">
        <f t="shared" ref="AL132:AL153" si="112">(AJ132+AK132)*0.475*44/12</f>
        <v>32.897588886077138</v>
      </c>
      <c r="AM132" s="59">
        <f t="shared" ref="AM132:AM195" si="113">AL132+(AD132+AE132)*44/12</f>
        <v>326.23092221941044</v>
      </c>
      <c r="AN132" s="59">
        <f ca="1">AVERAGE(OFFSET($AM$3,0,0,'Données projet'!$E$10+1,1))-AVERAGE(OFFSET($H$3,0,0,'Données projet'!$E$10+1,1))</f>
        <v>427.33925047942938</v>
      </c>
      <c r="AO132" s="59">
        <f t="shared" si="90"/>
        <v>258.68277813905507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161.21966922656168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161.21966922656168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9.7500000000003695E-2</v>
      </c>
      <c r="BD132" s="12">
        <f>IF('Données projet'!$A$88&gt;35,BD131+BC132-BL131,IF(A132&lt;'Données projet'!$A$88,$BA$205^A132,IF(A132='Données projet'!$A$88,'Données projet'!$B$88,BD131+BC132-BL131)))</f>
        <v>163.45500000000041</v>
      </c>
      <c r="BE132" s="13">
        <f>BD132*VLOOKUP('Données projet'!$B$11,Paramètres!$A$1:$I$89,3,0)*VLOOKUP('Données projet'!$B$11,Paramètres!$A$1:$I$89,5,0)</f>
        <v>165.74337000000043</v>
      </c>
      <c r="BF132" s="13">
        <f t="shared" si="91"/>
        <v>42.135277666835059</v>
      </c>
      <c r="BG132" s="20">
        <f t="shared" ref="BG132:BG153" si="115">(BE132+BF132)*0.475*44/12</f>
        <v>362.05531135307177</v>
      </c>
      <c r="BH132" s="59">
        <f t="shared" ref="BH132:BH195" si="116">BG132+(AY132+AZ132)*44/12</f>
        <v>655.38864468640509</v>
      </c>
      <c r="BI132" s="59">
        <f ca="1">AVERAGE(OFFSET($BH$3,0,0,'Données projet'!$E$11+1,1))-AVERAGE(OFFSET($H$3,0,0,'Données projet'!$E$11+1,1))</f>
        <v>588.81597636287211</v>
      </c>
      <c r="BJ132" s="59">
        <f t="shared" si="92"/>
        <v>308.54448803271003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250.93692848374062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250.93692848374062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319</v>
      </c>
      <c r="BZ132" s="13">
        <f>BY132*VLOOKUP('Données projet'!$B$12,Paramètres!$A$1:$I$89,3,0)*VLOOKUP('Données projet'!$B$12,Paramètres!$A$1:$I$89,5,0)</f>
        <v>233.89079999999998</v>
      </c>
      <c r="CA132" s="13">
        <f t="shared" si="93"/>
        <v>57.123140349023068</v>
      </c>
      <c r="CB132" s="20">
        <f t="shared" ref="CB132:CB153" si="118">(BZ132+CA132)*0.475*44/12</f>
        <v>506.84927944121517</v>
      </c>
      <c r="CC132" s="59">
        <f t="shared" ref="CC132:CC195" si="119">CB132+(BT132+BU132)*44/12</f>
        <v>800.18261277454849</v>
      </c>
      <c r="CD132" s="59">
        <f ca="1">AVERAGE(OFFSET($CC$3,0,0,'Données projet'!$E$12+1,1))-AVERAGE(OFFSET($H$3,0,0,'Données projet'!$E$12+1,1))</f>
        <v>328.55201074501201</v>
      </c>
      <c r="CE132" s="59">
        <f t="shared" si="94"/>
        <v>321.81422611044985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15.063661188645868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15.063661188645868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367.99999999999972</v>
      </c>
      <c r="CU132" s="17">
        <f>CT132*VLOOKUP('Données projet'!$B$13,Paramètres!$A$1:$I$89,3,0)*VLOOKUP('Données projet'!$B$13,Paramètres!$A$1:$I$89,5,0)</f>
        <v>292.78079999999977</v>
      </c>
      <c r="CV132" s="13">
        <f t="shared" si="95"/>
        <v>69.660903052386217</v>
      </c>
      <c r="CW132" s="20">
        <f t="shared" ref="CW132:CW153" si="121">(CU132+CV132)*0.475*44/12</f>
        <v>631.25263281623893</v>
      </c>
      <c r="CX132" s="59">
        <f t="shared" ref="CX132:CX195" si="122">CW132+(CO132+CP132)*44/12</f>
        <v>924.58596614957219</v>
      </c>
      <c r="CY132" s="59">
        <f ca="1">AVERAGE(OFFSET($CX$3,0,0,'Données projet'!$E$13+1,1))-AVERAGE(OFFSET($H$3,0,0,'Données projet'!$E$13+1,1))</f>
        <v>405.40026823646758</v>
      </c>
      <c r="CZ132" s="59">
        <f t="shared" si="96"/>
        <v>393.0787141050053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23.354421995376882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23.354421995376882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328.00000000000006</v>
      </c>
      <c r="DP132" s="17">
        <f>DO132*VLOOKUP('Données projet'!$B$14,Paramètres!$A$1:$I$89,3,0)*VLOOKUP('Données projet'!$B$14,Paramètres!$A$1:$I$89,5,0)</f>
        <v>255.84000000000006</v>
      </c>
      <c r="DQ132" s="13">
        <f t="shared" si="97"/>
        <v>61.834803371075836</v>
      </c>
      <c r="DR132" s="20">
        <f t="shared" ref="DR132:DR153" si="124">(DP132+DQ132)*0.475*44/12</f>
        <v>553.28361587129041</v>
      </c>
      <c r="DS132" s="59">
        <f t="shared" ref="DS132:DS195" si="125">DR132+(DJ132+DK132)*44/12</f>
        <v>846.61694920462378</v>
      </c>
      <c r="DT132" s="59">
        <f ca="1">AVERAGE(OFFSET($DS$3,0,0,'Données projet'!$E$14+1,1))-AVERAGE(OFFSET($H$3,0,0,'Données projet'!$E$14+1,1))</f>
        <v>288.82868507674738</v>
      </c>
      <c r="DU132" s="59">
        <f t="shared" si="98"/>
        <v>283.48738729114024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15.353537139149338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15.353537139149338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266.99999999999983</v>
      </c>
      <c r="EK132" s="17">
        <f>EJ132*VLOOKUP('Données projet'!$B$15,Paramètres!$A$1:$I$89,3,0)*VLOOKUP('Données projet'!$B$15,Paramètres!$A$1:$I$89,5,0)</f>
        <v>216.59039999999987</v>
      </c>
      <c r="EL132" s="13">
        <f t="shared" si="99"/>
        <v>53.373153688190904</v>
      </c>
      <c r="EM132" s="20">
        <f t="shared" ref="EM132:EM153" si="127">(EK132+EL132)*0.475*44/12</f>
        <v>470.18652267359886</v>
      </c>
      <c r="EN132" s="59">
        <f t="shared" ref="EN132:EN195" si="128">EM132+(EE132+EF132)*44/12</f>
        <v>763.51985600693217</v>
      </c>
      <c r="EO132" s="59">
        <f ca="1">AVERAGE(OFFSET($EN$3,0,0,'Données projet'!$E$15+1,1))-AVERAGE(OFFSET($H$3,0,0,'Données projet'!$E$15+1,1))</f>
        <v>304.26232113495314</v>
      </c>
      <c r="EP132" s="59">
        <f t="shared" si="100"/>
        <v>297.47246687305056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16.762877151566297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16.762877151566297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6">
        <f t="shared" si="110"/>
        <v>256.66666666666669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9.7500000000003695E-2</v>
      </c>
      <c r="N133" s="13">
        <f>IF('Données projet'!$A$36&gt;35,N132+M133-V132,IF(A133&lt;'Données projet'!$A$36,$K$205^A133,IF(A133='Données projet'!$A$36,'Données projet'!$B$36,N132+M133-V132)))</f>
        <v>163.55250000000041</v>
      </c>
      <c r="O133" s="13">
        <f>N133*VLOOKUP('Données projet'!$B$9,Paramètres!$A$1:$I$89,3,0)*VLOOKUP('Données projet'!$B$9,Paramètres!$A$1:$I$89,5,0)</f>
        <v>147.98230200000037</v>
      </c>
      <c r="P133" s="13">
        <f t="shared" ref="P133:P196" si="141">EXP(-1.0587+0.8836*LN(O133)+0.284)</f>
        <v>38.119695733116984</v>
      </c>
      <c r="Q133" s="20">
        <f t="shared" si="108"/>
        <v>324.127646051846</v>
      </c>
      <c r="R133" s="59">
        <f t="shared" si="109"/>
        <v>617.46097938517937</v>
      </c>
      <c r="S133" s="59">
        <f ca="1">AVERAGE(OFFSET($R$3,0,0,'Données projet'!$E$9+1,1))-AVERAGE(OFFSET($H$3,0,0,'Données projet'!$E$9+1,1))</f>
        <v>530.15029472203241</v>
      </c>
      <c r="T133" s="59">
        <f t="shared" ref="T133:T196" si="142">$T$3</f>
        <v>279.93992816625956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219.5221551632321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219.5221551632321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16.750000000000213</v>
      </c>
      <c r="AJ133" s="13">
        <f>AI133*VLOOKUP('Données projet'!$B$10,Paramètres!$A$1:$I$89,3,0)*VLOOKUP('Données projet'!$B$10,Paramètres!$A$1:$I$89,5,0)</f>
        <v>14.11020000000018</v>
      </c>
      <c r="AK133" s="13">
        <f t="shared" ref="AK133:AK153" si="143">EXP(-1.0587+0.8836*LN(AJ133)+0.284)</f>
        <v>4.7783677814795205</v>
      </c>
      <c r="AL133" s="20">
        <f t="shared" si="112"/>
        <v>32.897588886077138</v>
      </c>
      <c r="AM133" s="59">
        <f t="shared" si="113"/>
        <v>326.23092221941044</v>
      </c>
      <c r="AN133" s="59">
        <f ca="1">AVERAGE(OFFSET($AM$3,0,0,'Données projet'!$E$10+1,1))-AVERAGE(OFFSET($H$3,0,0,'Données projet'!$E$10+1,1))</f>
        <v>427.33925047942938</v>
      </c>
      <c r="AO133" s="59">
        <f t="shared" ref="AO133:AO196" si="144">$AO$3</f>
        <v>258.68277813905507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158.05824984731731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158.05824984731731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9.7500000000003695E-2</v>
      </c>
      <c r="BD133" s="12">
        <f>IF('Données projet'!$A$88&gt;35,BD132+BC133-BL132,IF(A133&lt;'Données projet'!$A$88,$BA$205^A133,IF(A133='Données projet'!$A$88,'Données projet'!$B$88,BD132+BC133-BL132)))</f>
        <v>163.55250000000041</v>
      </c>
      <c r="BE133" s="13">
        <f>BD133*VLOOKUP('Données projet'!$B$11,Paramètres!$A$1:$I$89,3,0)*VLOOKUP('Données projet'!$B$11,Paramètres!$A$1:$I$89,5,0)</f>
        <v>165.84223500000041</v>
      </c>
      <c r="BF133" s="13">
        <f t="shared" ref="BF133:BF153" si="145">EXP(-1.0587+0.8836*LN(BE133)+0.284)</f>
        <v>42.157484820579974</v>
      </c>
      <c r="BG133" s="20">
        <f t="shared" si="115"/>
        <v>362.26617868751083</v>
      </c>
      <c r="BH133" s="59">
        <f t="shared" si="116"/>
        <v>655.59951202084414</v>
      </c>
      <c r="BI133" s="59">
        <f ca="1">AVERAGE(OFFSET($BH$3,0,0,'Données projet'!$E$11+1,1))-AVERAGE(OFFSET($H$3,0,0,'Données projet'!$E$11+1,1))</f>
        <v>588.81597636287211</v>
      </c>
      <c r="BJ133" s="59">
        <f t="shared" ref="BJ133:BJ196" si="146">$BJ$3</f>
        <v>308.54448803271003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246.01620837258778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246.01620837258778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319</v>
      </c>
      <c r="BZ133" s="13">
        <f>BY133*VLOOKUP('Données projet'!$B$12,Paramètres!$A$1:$I$89,3,0)*VLOOKUP('Données projet'!$B$12,Paramètres!$A$1:$I$89,5,0)</f>
        <v>233.89079999999998</v>
      </c>
      <c r="CA133" s="13">
        <f t="shared" ref="CA133:CA153" si="147">EXP(-1.0587+0.8836*LN(BZ133)+0.284)</f>
        <v>57.123140349023068</v>
      </c>
      <c r="CB133" s="20">
        <f t="shared" si="118"/>
        <v>506.84927944121517</v>
      </c>
      <c r="CC133" s="59">
        <f t="shared" si="119"/>
        <v>800.18261277454849</v>
      </c>
      <c r="CD133" s="59">
        <f ca="1">AVERAGE(OFFSET($CC$3,0,0,'Données projet'!$E$12+1,1))-AVERAGE(OFFSET($H$3,0,0,'Données projet'!$E$12+1,1))</f>
        <v>328.55201074501201</v>
      </c>
      <c r="CE133" s="59">
        <f t="shared" ref="CE133:CE196" si="148">$CE$3</f>
        <v>321.81422611044985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14.768271980662616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14.768271980662616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367.99999999999972</v>
      </c>
      <c r="CU133" s="17">
        <f>CT133*VLOOKUP('Données projet'!$B$13,Paramètres!$A$1:$I$89,3,0)*VLOOKUP('Données projet'!$B$13,Paramètres!$A$1:$I$89,5,0)</f>
        <v>292.78079999999977</v>
      </c>
      <c r="CV133" s="13">
        <f t="shared" ref="CV133:CV153" si="149">EXP(-1.0587+0.8836*LN(CU133)+0.284)</f>
        <v>69.660903052386217</v>
      </c>
      <c r="CW133" s="20">
        <f t="shared" si="121"/>
        <v>631.25263281623893</v>
      </c>
      <c r="CX133" s="59">
        <f t="shared" si="122"/>
        <v>924.58596614957219</v>
      </c>
      <c r="CY133" s="59">
        <f ca="1">AVERAGE(OFFSET($CX$3,0,0,'Données projet'!$E$13+1,1))-AVERAGE(OFFSET($H$3,0,0,'Données projet'!$E$13+1,1))</f>
        <v>405.40026823646758</v>
      </c>
      <c r="CZ133" s="59">
        <f t="shared" ref="CZ133:CZ196" si="150">$CZ$3</f>
        <v>393.0787141050053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22.8964560248384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22.8964560248384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328.00000000000006</v>
      </c>
      <c r="DP133" s="17">
        <f>DO133*VLOOKUP('Données projet'!$B$14,Paramètres!$A$1:$I$89,3,0)*VLOOKUP('Données projet'!$B$14,Paramètres!$A$1:$I$89,5,0)</f>
        <v>255.84000000000006</v>
      </c>
      <c r="DQ133" s="13">
        <f t="shared" ref="DQ133:DQ153" si="151">EXP(-1.0587+0.8836*LN(DP133)+0.284)</f>
        <v>61.834803371075836</v>
      </c>
      <c r="DR133" s="20">
        <f t="shared" si="124"/>
        <v>553.28361587129041</v>
      </c>
      <c r="DS133" s="59">
        <f t="shared" si="125"/>
        <v>846.61694920462378</v>
      </c>
      <c r="DT133" s="59">
        <f ca="1">AVERAGE(OFFSET($DS$3,0,0,'Données projet'!$E$14+1,1))-AVERAGE(OFFSET($H$3,0,0,'Données projet'!$E$14+1,1))</f>
        <v>288.82868507674738</v>
      </c>
      <c r="DU133" s="59">
        <f t="shared" ref="DU133:DU196" si="152">$DU$3</f>
        <v>283.48738729114024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15.052463640583584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15.052463640583584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266.99999999999983</v>
      </c>
      <c r="EK133" s="17">
        <f>EJ133*VLOOKUP('Données projet'!$B$15,Paramètres!$A$1:$I$89,3,0)*VLOOKUP('Données projet'!$B$15,Paramètres!$A$1:$I$89,5,0)</f>
        <v>216.59039999999987</v>
      </c>
      <c r="EL133" s="13">
        <f t="shared" ref="EL133:EL153" si="153">EXP(-1.0587+0.8836*LN(EK133)+0.284)</f>
        <v>53.373153688190904</v>
      </c>
      <c r="EM133" s="20">
        <f t="shared" si="127"/>
        <v>470.18652267359886</v>
      </c>
      <c r="EN133" s="59">
        <f t="shared" si="128"/>
        <v>763.51985600693217</v>
      </c>
      <c r="EO133" s="59">
        <f ca="1">AVERAGE(OFFSET($EN$3,0,0,'Données projet'!$E$15+1,1))-AVERAGE(OFFSET($H$3,0,0,'Données projet'!$E$15+1,1))</f>
        <v>304.26232113495314</v>
      </c>
      <c r="EP133" s="59">
        <f t="shared" ref="EP133:EP196" si="154">$EP$3</f>
        <v>297.47246687305056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16.434167354969574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16.434167354969574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6">
        <f t="shared" si="110"/>
        <v>256.66666666666669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>
        <f>VLOOKUP(A134,'Données projet'!$A$35:$I$55,2,0)</f>
        <v>163.65</v>
      </c>
      <c r="L134" s="12">
        <f>VLOOKUP(A134,'Données projet'!$A$35:$I$55,9,0)</f>
        <v>9.7500000000003695E-2</v>
      </c>
      <c r="M134" s="12">
        <f t="array" ref="M134">INDEX(L:L,MIN(IF(ISNUMBER(L134:L330),ROW(L134:L330),"")))</f>
        <v>9.7500000000003695E-2</v>
      </c>
      <c r="N134" s="13">
        <f>IF('Données projet'!$A$36&gt;35,N133+M134-V133,IF(A134&lt;'Données projet'!$A$36,$K$205^A134,IF(A134='Données projet'!$A$36,'Données projet'!$B$36,N133+M134-V133)))</f>
        <v>163.6500000000004</v>
      </c>
      <c r="O134" s="13">
        <f>N134*VLOOKUP('Données projet'!$B$9,Paramètres!$A$1:$I$89,3,0)*VLOOKUP('Données projet'!$B$9,Paramètres!$A$1:$I$89,5,0)</f>
        <v>148.07052000000036</v>
      </c>
      <c r="P134" s="13">
        <f t="shared" si="141"/>
        <v>38.139774521220701</v>
      </c>
      <c r="Q134" s="20">
        <f t="shared" si="108"/>
        <v>324.3162629577933</v>
      </c>
      <c r="R134" s="59">
        <f t="shared" si="109"/>
        <v>617.64959629112661</v>
      </c>
      <c r="S134" s="59">
        <f ca="1">AVERAGE(OFFSET($R$3,0,0,'Données projet'!$E$9+1,1))-AVERAGE(OFFSET($H$3,0,0,'Données projet'!$E$9+1,1))</f>
        <v>530.15029472203241</v>
      </c>
      <c r="T134" s="59">
        <f t="shared" si="142"/>
        <v>279.93992816625956</v>
      </c>
      <c r="U134" s="15">
        <f>IF(ISNA(VLOOKUP(A134,'Données projet'!$A$35:$I$55,3,0)),0,VLOOKUP(A134,'Données projet'!$A$35:$I$55,3,0))</f>
        <v>14</v>
      </c>
      <c r="V134" s="15">
        <f>IF(ISNA(VLOOKUP(A134,'Données projet'!$A$35:$I$55,4,0)),0,VLOOKUP(A134,'Données projet'!$A$35:$I$55,4,0))</f>
        <v>143.84</v>
      </c>
      <c r="W134" s="16">
        <f>IF(ISNA(VLOOKUP(A134,'Données projet'!$A$35:$I$55,5,0)),0%,VLOOKUP(A134,'Données projet'!$A$35:$I$55,5,0)*VLOOKUP('Données projet'!$B$9,Paramètres!$A$1:$I$89,7,0))</f>
        <v>0.43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277.08286059427138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277.08286059427138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16.750000000000213</v>
      </c>
      <c r="AJ134" s="13">
        <f>AI134*VLOOKUP('Données projet'!$B$10,Paramètres!$A$1:$I$89,3,0)*VLOOKUP('Données projet'!$B$10,Paramètres!$A$1:$I$89,5,0)</f>
        <v>14.11020000000018</v>
      </c>
      <c r="AK134" s="13">
        <f t="shared" si="143"/>
        <v>4.7783677814795205</v>
      </c>
      <c r="AL134" s="20">
        <f t="shared" si="112"/>
        <v>32.897588886077138</v>
      </c>
      <c r="AM134" s="59">
        <f t="shared" si="113"/>
        <v>326.23092221941044</v>
      </c>
      <c r="AN134" s="59">
        <f ca="1">AVERAGE(OFFSET($AM$3,0,0,'Données projet'!$E$10+1,1))-AVERAGE(OFFSET($H$3,0,0,'Données projet'!$E$10+1,1))</f>
        <v>427.33925047942938</v>
      </c>
      <c r="AO134" s="59">
        <f t="shared" si="144"/>
        <v>258.68277813905507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154.95882397382454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154.95882397382454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>
        <f>VLOOKUP(A134,'Données projet'!$A$87:$I$107,2,0)</f>
        <v>163.65</v>
      </c>
      <c r="BB134" s="12">
        <f>VLOOKUP(A134,'Données projet'!$A$87:$I$107,9,0)</f>
        <v>9.7500000000003695E-2</v>
      </c>
      <c r="BC134" s="12">
        <f t="array" ref="BC134">INDEX(BB:BB,MIN(IF(ISNUMBER(BB134:BB330),ROW(BB134:BB330),"")))</f>
        <v>9.7500000000003695E-2</v>
      </c>
      <c r="BD134" s="12">
        <f>IF('Données projet'!$A$88&gt;35,BD133+BC134-BL133,IF(A134&lt;'Données projet'!$A$88,$BA$205^A134,IF(A134='Données projet'!$A$88,'Données projet'!$B$88,BD133+BC134-BL133)))</f>
        <v>163.6500000000004</v>
      </c>
      <c r="BE134" s="13">
        <f>BD134*VLOOKUP('Données projet'!$B$11,Paramètres!$A$1:$I$89,3,0)*VLOOKUP('Données projet'!$B$11,Paramètres!$A$1:$I$89,5,0)</f>
        <v>165.94110000000043</v>
      </c>
      <c r="BF134" s="13">
        <f t="shared" si="145"/>
        <v>42.179690433411352</v>
      </c>
      <c r="BG134" s="20">
        <f t="shared" si="115"/>
        <v>362.47704333819223</v>
      </c>
      <c r="BH134" s="59">
        <f t="shared" si="116"/>
        <v>655.81037667152555</v>
      </c>
      <c r="BI134" s="59">
        <f ca="1">AVERAGE(OFFSET($BH$3,0,0,'Données projet'!$E$11+1,1))-AVERAGE(OFFSET($H$3,0,0,'Données projet'!$E$11+1,1))</f>
        <v>588.81597636287211</v>
      </c>
      <c r="BJ134" s="59">
        <f t="shared" si="146"/>
        <v>308.54448803271003</v>
      </c>
      <c r="BK134" s="15">
        <f>IF(ISNA(VLOOKUP(A134,'Données projet'!$A$87:$I$107,3,0)),0,VLOOKUP(A134,'Données projet'!$A$87:$I$107,3,0))</f>
        <v>14</v>
      </c>
      <c r="BL134" s="15">
        <f>IF(ISNA(VLOOKUP(A134,'Données projet'!$A$87:$I$107,4,0)),0,VLOOKUP(A134,'Données projet'!$A$87:$I$107,4,0))</f>
        <v>143.84</v>
      </c>
      <c r="BM134" s="16">
        <f>IF(ISNA(VLOOKUP(A134,'Données projet'!$A$87:$I$107,5,0)),0%,VLOOKUP(A134,'Données projet'!$A$87:$I$107,5,0)*VLOOKUP('Données projet'!$B$11,Paramètres!$A$1:$I$89,7,0))</f>
        <v>0.43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310.52389549358008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310.52389549358008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319</v>
      </c>
      <c r="BZ134" s="13">
        <f>BY134*VLOOKUP('Données projet'!$B$12,Paramètres!$A$1:$I$89,3,0)*VLOOKUP('Données projet'!$B$12,Paramètres!$A$1:$I$89,5,0)</f>
        <v>233.89079999999998</v>
      </c>
      <c r="CA134" s="13">
        <f t="shared" si="147"/>
        <v>57.123140349023068</v>
      </c>
      <c r="CB134" s="20">
        <f t="shared" si="118"/>
        <v>506.84927944121517</v>
      </c>
      <c r="CC134" s="59">
        <f t="shared" si="119"/>
        <v>800.18261277454849</v>
      </c>
      <c r="CD134" s="59">
        <f ca="1">AVERAGE(OFFSET($CC$3,0,0,'Données projet'!$E$12+1,1))-AVERAGE(OFFSET($H$3,0,0,'Données projet'!$E$12+1,1))</f>
        <v>328.55201074501201</v>
      </c>
      <c r="CE134" s="59">
        <f t="shared" si="148"/>
        <v>321.81422611044985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14.478675174878289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14.478675174878289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367.99999999999972</v>
      </c>
      <c r="CU134" s="17">
        <f>CT134*VLOOKUP('Données projet'!$B$13,Paramètres!$A$1:$I$89,3,0)*VLOOKUP('Données projet'!$B$13,Paramètres!$A$1:$I$89,5,0)</f>
        <v>292.78079999999977</v>
      </c>
      <c r="CV134" s="13">
        <f t="shared" si="149"/>
        <v>69.660903052386217</v>
      </c>
      <c r="CW134" s="20">
        <f t="shared" si="121"/>
        <v>631.25263281623893</v>
      </c>
      <c r="CX134" s="59">
        <f t="shared" si="122"/>
        <v>924.58596614957219</v>
      </c>
      <c r="CY134" s="59">
        <f ca="1">AVERAGE(OFFSET($CX$3,0,0,'Données projet'!$E$13+1,1))-AVERAGE(OFFSET($H$3,0,0,'Données projet'!$E$13+1,1))</f>
        <v>405.40026823646758</v>
      </c>
      <c r="CZ134" s="59">
        <f t="shared" si="150"/>
        <v>393.0787141050053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22.44747048765052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22.44747048765052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328.00000000000006</v>
      </c>
      <c r="DP134" s="17">
        <f>DO134*VLOOKUP('Données projet'!$B$14,Paramètres!$A$1:$I$89,3,0)*VLOOKUP('Données projet'!$B$14,Paramètres!$A$1:$I$89,5,0)</f>
        <v>255.84000000000006</v>
      </c>
      <c r="DQ134" s="13">
        <f t="shared" si="151"/>
        <v>61.834803371075836</v>
      </c>
      <c r="DR134" s="20">
        <f t="shared" si="124"/>
        <v>553.28361587129041</v>
      </c>
      <c r="DS134" s="59">
        <f t="shared" si="125"/>
        <v>846.61694920462378</v>
      </c>
      <c r="DT134" s="59">
        <f ca="1">AVERAGE(OFFSET($DS$3,0,0,'Données projet'!$E$14+1,1))-AVERAGE(OFFSET($H$3,0,0,'Données projet'!$E$14+1,1))</f>
        <v>288.82868507674738</v>
      </c>
      <c r="DU134" s="59">
        <f t="shared" si="152"/>
        <v>283.48738729114024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14.757294009688003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14.757294009688003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266.99999999999983</v>
      </c>
      <c r="EK134" s="17">
        <f>EJ134*VLOOKUP('Données projet'!$B$15,Paramètres!$A$1:$I$89,3,0)*VLOOKUP('Données projet'!$B$15,Paramètres!$A$1:$I$89,5,0)</f>
        <v>216.59039999999987</v>
      </c>
      <c r="EL134" s="13">
        <f t="shared" si="153"/>
        <v>53.373153688190904</v>
      </c>
      <c r="EM134" s="20">
        <f t="shared" si="127"/>
        <v>470.18652267359886</v>
      </c>
      <c r="EN134" s="59">
        <f t="shared" si="128"/>
        <v>763.51985600693217</v>
      </c>
      <c r="EO134" s="59">
        <f ca="1">AVERAGE(OFFSET($EN$3,0,0,'Données projet'!$E$15+1,1))-AVERAGE(OFFSET($H$3,0,0,'Données projet'!$E$15+1,1))</f>
        <v>304.26232113495314</v>
      </c>
      <c r="EP134" s="59">
        <f t="shared" si="154"/>
        <v>297.47246687305056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16.111903356990933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16.111903356990933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6">
        <f t="shared" si="110"/>
        <v>256.66666666666669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19.8100000000004</v>
      </c>
      <c r="O135" s="13">
        <f>N135*VLOOKUP('Données projet'!$B$9,Paramètres!$A$1:$I$89,3,0)*VLOOKUP('Données projet'!$B$9,Paramètres!$A$1:$I$89,5,0)</f>
        <v>17.924088000000364</v>
      </c>
      <c r="P135" s="13">
        <f t="shared" si="141"/>
        <v>5.9032212091029486</v>
      </c>
      <c r="Q135" s="20">
        <f t="shared" si="108"/>
        <v>41.499230205854936</v>
      </c>
      <c r="R135" s="59">
        <f t="shared" si="109"/>
        <v>334.83256353918824</v>
      </c>
      <c r="S135" s="59">
        <f ca="1">AVERAGE(OFFSET($R$3,0,0,'Données projet'!$E$9+1,1))-AVERAGE(OFFSET($H$3,0,0,'Données projet'!$E$9+1,1))</f>
        <v>530.15029472203241</v>
      </c>
      <c r="T135" s="59">
        <f t="shared" si="142"/>
        <v>279.93992816625956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271.64943470187495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271.64943470187495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16.750000000000213</v>
      </c>
      <c r="AJ135" s="13">
        <f>AI135*VLOOKUP('Données projet'!$B$10,Paramètres!$A$1:$I$89,3,0)*VLOOKUP('Données projet'!$B$10,Paramètres!$A$1:$I$89,5,0)</f>
        <v>14.11020000000018</v>
      </c>
      <c r="AK135" s="13">
        <f t="shared" si="143"/>
        <v>4.7783677814795205</v>
      </c>
      <c r="AL135" s="20">
        <f t="shared" si="112"/>
        <v>32.897588886077138</v>
      </c>
      <c r="AM135" s="59">
        <f t="shared" si="113"/>
        <v>326.23092221941044</v>
      </c>
      <c r="AN135" s="59">
        <f ca="1">AVERAGE(OFFSET($AM$3,0,0,'Données projet'!$E$10+1,1))-AVERAGE(OFFSET($H$3,0,0,'Données projet'!$E$10+1,1))</f>
        <v>427.33925047942938</v>
      </c>
      <c r="AO135" s="59">
        <f t="shared" si="144"/>
        <v>258.68277813905507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151.92017595124781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151.92017595124781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19.8100000000004</v>
      </c>
      <c r="BE135" s="13">
        <f>BD135*VLOOKUP('Données projet'!$B$11,Paramètres!$A$1:$I$89,3,0)*VLOOKUP('Données projet'!$B$11,Paramètres!$A$1:$I$89,5,0)</f>
        <v>20.08734000000041</v>
      </c>
      <c r="BF135" s="13">
        <f t="shared" si="145"/>
        <v>6.5285137703520215</v>
      </c>
      <c r="BG135" s="20">
        <f t="shared" si="115"/>
        <v>46.355945316697152</v>
      </c>
      <c r="BH135" s="59">
        <f t="shared" si="116"/>
        <v>339.68927865003047</v>
      </c>
      <c r="BI135" s="59">
        <f ca="1">AVERAGE(OFFSET($BH$3,0,0,'Données projet'!$E$11+1,1))-AVERAGE(OFFSET($H$3,0,0,'Données projet'!$E$11+1,1))</f>
        <v>588.81597636287211</v>
      </c>
      <c r="BJ135" s="59">
        <f t="shared" si="146"/>
        <v>308.54448803271003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304.43471130382545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304.43471130382545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319</v>
      </c>
      <c r="BZ135" s="13">
        <f>BY135*VLOOKUP('Données projet'!$B$12,Paramètres!$A$1:$I$89,3,0)*VLOOKUP('Données projet'!$B$12,Paramètres!$A$1:$I$89,5,0)</f>
        <v>233.89079999999998</v>
      </c>
      <c r="CA135" s="13">
        <f t="shared" si="147"/>
        <v>57.123140349023068</v>
      </c>
      <c r="CB135" s="20">
        <f t="shared" si="118"/>
        <v>506.84927944121517</v>
      </c>
      <c r="CC135" s="59">
        <f t="shared" si="119"/>
        <v>800.18261277454849</v>
      </c>
      <c r="CD135" s="59">
        <f ca="1">AVERAGE(OFFSET($CC$3,0,0,'Données projet'!$E$12+1,1))-AVERAGE(OFFSET($H$3,0,0,'Données projet'!$E$12+1,1))</f>
        <v>328.55201074501201</v>
      </c>
      <c r="CE135" s="59">
        <f t="shared" si="148"/>
        <v>321.81422611044985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14.194757185818782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14.194757185818782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367.99999999999972</v>
      </c>
      <c r="CU135" s="17">
        <f>CT135*VLOOKUP('Données projet'!$B$13,Paramètres!$A$1:$I$89,3,0)*VLOOKUP('Données projet'!$B$13,Paramètres!$A$1:$I$89,5,0)</f>
        <v>292.78079999999977</v>
      </c>
      <c r="CV135" s="13">
        <f t="shared" si="149"/>
        <v>69.660903052386217</v>
      </c>
      <c r="CW135" s="20">
        <f t="shared" si="121"/>
        <v>631.25263281623893</v>
      </c>
      <c r="CX135" s="59">
        <f t="shared" si="122"/>
        <v>924.58596614957219</v>
      </c>
      <c r="CY135" s="59">
        <f ca="1">AVERAGE(OFFSET($CX$3,0,0,'Données projet'!$E$13+1,1))-AVERAGE(OFFSET($H$3,0,0,'Données projet'!$E$13+1,1))</f>
        <v>405.40026823646758</v>
      </c>
      <c r="CZ135" s="59">
        <f t="shared" si="150"/>
        <v>393.0787141050053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22.007289282992758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22.007289282992758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328.00000000000006</v>
      </c>
      <c r="DP135" s="17">
        <f>DO135*VLOOKUP('Données projet'!$B$14,Paramètres!$A$1:$I$89,3,0)*VLOOKUP('Données projet'!$B$14,Paramètres!$A$1:$I$89,5,0)</f>
        <v>255.84000000000006</v>
      </c>
      <c r="DQ135" s="13">
        <f t="shared" si="151"/>
        <v>61.834803371075836</v>
      </c>
      <c r="DR135" s="20">
        <f t="shared" si="124"/>
        <v>553.28361587129041</v>
      </c>
      <c r="DS135" s="59">
        <f t="shared" si="125"/>
        <v>846.61694920462378</v>
      </c>
      <c r="DT135" s="59">
        <f ca="1">AVERAGE(OFFSET($DS$3,0,0,'Données projet'!$E$14+1,1))-AVERAGE(OFFSET($H$3,0,0,'Données projet'!$E$14+1,1))</f>
        <v>288.82868507674738</v>
      </c>
      <c r="DU135" s="59">
        <f t="shared" si="152"/>
        <v>283.48738729114024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14.467912475218586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14.467912475218586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266.99999999999983</v>
      </c>
      <c r="EK135" s="17">
        <f>EJ135*VLOOKUP('Données projet'!$B$15,Paramètres!$A$1:$I$89,3,0)*VLOOKUP('Données projet'!$B$15,Paramètres!$A$1:$I$89,5,0)</f>
        <v>216.59039999999987</v>
      </c>
      <c r="EL135" s="13">
        <f t="shared" si="153"/>
        <v>53.373153688190904</v>
      </c>
      <c r="EM135" s="20">
        <f t="shared" si="127"/>
        <v>470.18652267359886</v>
      </c>
      <c r="EN135" s="59">
        <f t="shared" si="128"/>
        <v>763.51985600693217</v>
      </c>
      <c r="EO135" s="59">
        <f ca="1">AVERAGE(OFFSET($EN$3,0,0,'Données projet'!$E$15+1,1))-AVERAGE(OFFSET($H$3,0,0,'Données projet'!$E$15+1,1))</f>
        <v>304.26232113495314</v>
      </c>
      <c r="EP135" s="59">
        <f t="shared" si="154"/>
        <v>297.47246687305056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15.795958759451024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15.795958759451024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6">
        <f t="shared" si="110"/>
        <v>256.66666666666669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19.8100000000004</v>
      </c>
      <c r="O136" s="13">
        <f>N136*VLOOKUP('Données projet'!$B$9,Paramètres!$A$1:$I$89,3,0)*VLOOKUP('Données projet'!$B$9,Paramètres!$A$1:$I$89,5,0)</f>
        <v>17.924088000000364</v>
      </c>
      <c r="P136" s="13">
        <f t="shared" si="141"/>
        <v>5.9032212091029486</v>
      </c>
      <c r="Q136" s="20">
        <f t="shared" si="108"/>
        <v>41.499230205854936</v>
      </c>
      <c r="R136" s="59">
        <f t="shared" si="109"/>
        <v>334.83256353918824</v>
      </c>
      <c r="S136" s="59">
        <f ca="1">AVERAGE(OFFSET($R$3,0,0,'Données projet'!$E$9+1,1))-AVERAGE(OFFSET($H$3,0,0,'Données projet'!$E$9+1,1))</f>
        <v>530.15029472203241</v>
      </c>
      <c r="T136" s="59">
        <f t="shared" si="142"/>
        <v>279.93992816625956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266.32255497716585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266.32255497716585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16.750000000000213</v>
      </c>
      <c r="AJ136" s="13">
        <f>AI136*VLOOKUP('Données projet'!$B$10,Paramètres!$A$1:$I$89,3,0)*VLOOKUP('Données projet'!$B$10,Paramètres!$A$1:$I$89,5,0)</f>
        <v>14.11020000000018</v>
      </c>
      <c r="AK136" s="13">
        <f t="shared" si="143"/>
        <v>4.7783677814795205</v>
      </c>
      <c r="AL136" s="20">
        <f t="shared" si="112"/>
        <v>32.897588886077138</v>
      </c>
      <c r="AM136" s="59">
        <f t="shared" si="113"/>
        <v>326.23092221941044</v>
      </c>
      <c r="AN136" s="59">
        <f ca="1">AVERAGE(OFFSET($AM$3,0,0,'Données projet'!$E$10+1,1))-AVERAGE(OFFSET($H$3,0,0,'Données projet'!$E$10+1,1))</f>
        <v>427.33925047942938</v>
      </c>
      <c r="AO136" s="59">
        <f t="shared" si="144"/>
        <v>258.68277813905507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148.94111396300156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148.94111396300156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19.8100000000004</v>
      </c>
      <c r="BE136" s="13">
        <f>BD136*VLOOKUP('Données projet'!$B$11,Paramètres!$A$1:$I$89,3,0)*VLOOKUP('Données projet'!$B$11,Paramètres!$A$1:$I$89,5,0)</f>
        <v>20.08734000000041</v>
      </c>
      <c r="BF136" s="13">
        <f t="shared" si="145"/>
        <v>6.5285137703520215</v>
      </c>
      <c r="BG136" s="20">
        <f t="shared" si="115"/>
        <v>46.355945316697152</v>
      </c>
      <c r="BH136" s="59">
        <f t="shared" si="116"/>
        <v>339.68927865003047</v>
      </c>
      <c r="BI136" s="59">
        <f ca="1">AVERAGE(OFFSET($BH$3,0,0,'Données projet'!$E$11+1,1))-AVERAGE(OFFSET($H$3,0,0,'Données projet'!$E$11+1,1))</f>
        <v>588.81597636287211</v>
      </c>
      <c r="BJ136" s="59">
        <f t="shared" si="146"/>
        <v>308.54448803271003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298.46493230199627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298.46493230199627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319</v>
      </c>
      <c r="BZ136" s="13">
        <f>BY136*VLOOKUP('Données projet'!$B$12,Paramètres!$A$1:$I$89,3,0)*VLOOKUP('Données projet'!$B$12,Paramètres!$A$1:$I$89,5,0)</f>
        <v>233.89079999999998</v>
      </c>
      <c r="CA136" s="13">
        <f t="shared" si="147"/>
        <v>57.123140349023068</v>
      </c>
      <c r="CB136" s="20">
        <f t="shared" si="118"/>
        <v>506.84927944121517</v>
      </c>
      <c r="CC136" s="59">
        <f t="shared" si="119"/>
        <v>800.18261277454849</v>
      </c>
      <c r="CD136" s="59">
        <f ca="1">AVERAGE(OFFSET($CC$3,0,0,'Données projet'!$E$12+1,1))-AVERAGE(OFFSET($H$3,0,0,'Données projet'!$E$12+1,1))</f>
        <v>328.55201074501201</v>
      </c>
      <c r="CE136" s="59">
        <f t="shared" si="148"/>
        <v>321.81422611044985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13.916406655351858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13.916406655351858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367.99999999999972</v>
      </c>
      <c r="CU136" s="17">
        <f>CT136*VLOOKUP('Données projet'!$B$13,Paramètres!$A$1:$I$89,3,0)*VLOOKUP('Données projet'!$B$13,Paramètres!$A$1:$I$89,5,0)</f>
        <v>292.78079999999977</v>
      </c>
      <c r="CV136" s="13">
        <f t="shared" si="149"/>
        <v>69.660903052386217</v>
      </c>
      <c r="CW136" s="20">
        <f t="shared" si="121"/>
        <v>631.25263281623893</v>
      </c>
      <c r="CX136" s="59">
        <f t="shared" si="122"/>
        <v>924.58596614957219</v>
      </c>
      <c r="CY136" s="59">
        <f ca="1">AVERAGE(OFFSET($CX$3,0,0,'Données projet'!$E$13+1,1))-AVERAGE(OFFSET($H$3,0,0,'Données projet'!$E$13+1,1))</f>
        <v>405.40026823646758</v>
      </c>
      <c r="CZ136" s="59">
        <f t="shared" si="150"/>
        <v>393.0787141050053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21.57573976327431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21.57573976327431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328.00000000000006</v>
      </c>
      <c r="DP136" s="17">
        <f>DO136*VLOOKUP('Données projet'!$B$14,Paramètres!$A$1:$I$89,3,0)*VLOOKUP('Données projet'!$B$14,Paramètres!$A$1:$I$89,5,0)</f>
        <v>255.84000000000006</v>
      </c>
      <c r="DQ136" s="13">
        <f t="shared" si="151"/>
        <v>61.834803371075836</v>
      </c>
      <c r="DR136" s="20">
        <f t="shared" si="124"/>
        <v>553.28361587129041</v>
      </c>
      <c r="DS136" s="59">
        <f t="shared" si="125"/>
        <v>846.61694920462378</v>
      </c>
      <c r="DT136" s="59">
        <f ca="1">AVERAGE(OFFSET($DS$3,0,0,'Données projet'!$E$14+1,1))-AVERAGE(OFFSET($H$3,0,0,'Données projet'!$E$14+1,1))</f>
        <v>288.82868507674738</v>
      </c>
      <c r="DU136" s="59">
        <f t="shared" si="152"/>
        <v>283.48738729114024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14.184205536134808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14.184205536134808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266.99999999999983</v>
      </c>
      <c r="EK136" s="17">
        <f>EJ136*VLOOKUP('Données projet'!$B$15,Paramètres!$A$1:$I$89,3,0)*VLOOKUP('Données projet'!$B$15,Paramètres!$A$1:$I$89,5,0)</f>
        <v>216.59039999999987</v>
      </c>
      <c r="EL136" s="13">
        <f t="shared" si="153"/>
        <v>53.373153688190904</v>
      </c>
      <c r="EM136" s="20">
        <f t="shared" si="127"/>
        <v>470.18652267359886</v>
      </c>
      <c r="EN136" s="59">
        <f t="shared" si="128"/>
        <v>763.51985600693217</v>
      </c>
      <c r="EO136" s="59">
        <f ca="1">AVERAGE(OFFSET($EN$3,0,0,'Données projet'!$E$15+1,1))-AVERAGE(OFFSET($H$3,0,0,'Données projet'!$E$15+1,1))</f>
        <v>304.26232113495314</v>
      </c>
      <c r="EP136" s="59">
        <f t="shared" si="154"/>
        <v>297.47246687305056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15.486209642761697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15.486209642761697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6">
        <f t="shared" si="110"/>
        <v>256.66666666666669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19.8100000000004</v>
      </c>
      <c r="O137" s="13">
        <f>N137*VLOOKUP('Données projet'!$B$9,Paramètres!$A$1:$I$89,3,0)*VLOOKUP('Données projet'!$B$9,Paramètres!$A$1:$I$89,5,0)</f>
        <v>17.924088000000364</v>
      </c>
      <c r="P137" s="13">
        <f t="shared" si="141"/>
        <v>5.9032212091029486</v>
      </c>
      <c r="Q137" s="20">
        <f t="shared" si="108"/>
        <v>41.499230205854936</v>
      </c>
      <c r="R137" s="59">
        <f t="shared" si="109"/>
        <v>334.83256353918824</v>
      </c>
      <c r="S137" s="59">
        <f ca="1">AVERAGE(OFFSET($R$3,0,0,'Données projet'!$E$9+1,1))-AVERAGE(OFFSET($H$3,0,0,'Données projet'!$E$9+1,1))</f>
        <v>530.15029472203241</v>
      </c>
      <c r="T137" s="59">
        <f t="shared" si="142"/>
        <v>279.93992816625956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261.10013211478247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261.10013211478247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16.750000000000213</v>
      </c>
      <c r="AJ137" s="13">
        <f>AI137*VLOOKUP('Données projet'!$B$10,Paramètres!$A$1:$I$89,3,0)*VLOOKUP('Données projet'!$B$10,Paramètres!$A$1:$I$89,5,0)</f>
        <v>14.11020000000018</v>
      </c>
      <c r="AK137" s="13">
        <f t="shared" si="143"/>
        <v>4.7783677814795205</v>
      </c>
      <c r="AL137" s="20">
        <f t="shared" si="112"/>
        <v>32.897588886077138</v>
      </c>
      <c r="AM137" s="59">
        <f t="shared" si="113"/>
        <v>326.23092221941044</v>
      </c>
      <c r="AN137" s="59">
        <f ca="1">AVERAGE(OFFSET($AM$3,0,0,'Données projet'!$E$10+1,1))-AVERAGE(OFFSET($H$3,0,0,'Données projet'!$E$10+1,1))</f>
        <v>427.33925047942938</v>
      </c>
      <c r="AO137" s="59">
        <f t="shared" si="144"/>
        <v>258.68277813905507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146.02046956329642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146.02046956329642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19.8100000000004</v>
      </c>
      <c r="BE137" s="13">
        <f>BD137*VLOOKUP('Données projet'!$B$11,Paramètres!$A$1:$I$89,3,0)*VLOOKUP('Données projet'!$B$11,Paramètres!$A$1:$I$89,5,0)</f>
        <v>20.08734000000041</v>
      </c>
      <c r="BF137" s="13">
        <f t="shared" si="145"/>
        <v>6.5285137703520215</v>
      </c>
      <c r="BG137" s="20">
        <f t="shared" si="115"/>
        <v>46.355945316697152</v>
      </c>
      <c r="BH137" s="59">
        <f t="shared" si="116"/>
        <v>339.68927865003047</v>
      </c>
      <c r="BI137" s="59">
        <f ca="1">AVERAGE(OFFSET($BH$3,0,0,'Données projet'!$E$11+1,1))-AVERAGE(OFFSET($H$3,0,0,'Données projet'!$E$11+1,1))</f>
        <v>588.81597636287211</v>
      </c>
      <c r="BJ137" s="59">
        <f t="shared" si="146"/>
        <v>308.54448803271003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292.61221702518731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292.61221702518731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319</v>
      </c>
      <c r="BZ137" s="13">
        <f>BY137*VLOOKUP('Données projet'!$B$12,Paramètres!$A$1:$I$89,3,0)*VLOOKUP('Données projet'!$B$12,Paramètres!$A$1:$I$89,5,0)</f>
        <v>233.89079999999998</v>
      </c>
      <c r="CA137" s="13">
        <f t="shared" si="147"/>
        <v>57.123140349023068</v>
      </c>
      <c r="CB137" s="20">
        <f t="shared" si="118"/>
        <v>506.84927944121517</v>
      </c>
      <c r="CC137" s="59">
        <f t="shared" si="119"/>
        <v>800.18261277454849</v>
      </c>
      <c r="CD137" s="59">
        <f ca="1">AVERAGE(OFFSET($CC$3,0,0,'Données projet'!$E$12+1,1))-AVERAGE(OFFSET($H$3,0,0,'Données projet'!$E$12+1,1))</f>
        <v>328.55201074501201</v>
      </c>
      <c r="CE137" s="59">
        <f t="shared" si="148"/>
        <v>321.81422611044985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13.643514409010331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13.643514409010331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367.99999999999972</v>
      </c>
      <c r="CU137" s="17">
        <f>CT137*VLOOKUP('Données projet'!$B$13,Paramètres!$A$1:$I$89,3,0)*VLOOKUP('Données projet'!$B$13,Paramètres!$A$1:$I$89,5,0)</f>
        <v>292.78079999999977</v>
      </c>
      <c r="CV137" s="13">
        <f t="shared" si="149"/>
        <v>69.660903052386217</v>
      </c>
      <c r="CW137" s="20">
        <f t="shared" si="121"/>
        <v>631.25263281623893</v>
      </c>
      <c r="CX137" s="59">
        <f t="shared" si="122"/>
        <v>924.58596614957219</v>
      </c>
      <c r="CY137" s="59">
        <f ca="1">AVERAGE(OFFSET($CX$3,0,0,'Données projet'!$E$13+1,1))-AVERAGE(OFFSET($H$3,0,0,'Données projet'!$E$13+1,1))</f>
        <v>405.40026823646758</v>
      </c>
      <c r="CZ137" s="59">
        <f t="shared" si="150"/>
        <v>393.0787141050053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21.152652666418323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21.152652666418323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328.00000000000006</v>
      </c>
      <c r="DP137" s="17">
        <f>DO137*VLOOKUP('Données projet'!$B$14,Paramètres!$A$1:$I$89,3,0)*VLOOKUP('Données projet'!$B$14,Paramètres!$A$1:$I$89,5,0)</f>
        <v>255.84000000000006</v>
      </c>
      <c r="DQ137" s="13">
        <f t="shared" si="151"/>
        <v>61.834803371075836</v>
      </c>
      <c r="DR137" s="20">
        <f t="shared" si="124"/>
        <v>553.28361587129041</v>
      </c>
      <c r="DS137" s="59">
        <f t="shared" si="125"/>
        <v>846.61694920462378</v>
      </c>
      <c r="DT137" s="59">
        <f ca="1">AVERAGE(OFFSET($DS$3,0,0,'Données projet'!$E$14+1,1))-AVERAGE(OFFSET($H$3,0,0,'Données projet'!$E$14+1,1))</f>
        <v>288.82868507674738</v>
      </c>
      <c r="DU137" s="59">
        <f t="shared" si="152"/>
        <v>283.48738729114024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13.906061917082315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13.906061917082315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266.99999999999983</v>
      </c>
      <c r="EK137" s="17">
        <f>EJ137*VLOOKUP('Données projet'!$B$15,Paramètres!$A$1:$I$89,3,0)*VLOOKUP('Données projet'!$B$15,Paramètres!$A$1:$I$89,5,0)</f>
        <v>216.59039999999987</v>
      </c>
      <c r="EL137" s="13">
        <f t="shared" si="153"/>
        <v>53.373153688190904</v>
      </c>
      <c r="EM137" s="20">
        <f t="shared" si="127"/>
        <v>470.18652267359886</v>
      </c>
      <c r="EN137" s="59">
        <f t="shared" si="128"/>
        <v>763.51985600693217</v>
      </c>
      <c r="EO137" s="59">
        <f ca="1">AVERAGE(OFFSET($EN$3,0,0,'Données projet'!$E$15+1,1))-AVERAGE(OFFSET($H$3,0,0,'Données projet'!$E$15+1,1))</f>
        <v>304.26232113495314</v>
      </c>
      <c r="EP137" s="59">
        <f t="shared" si="154"/>
        <v>297.47246687305056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15.182534517322342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15.182534517322342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6">
        <f t="shared" si="110"/>
        <v>256.66666666666669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19.8100000000004</v>
      </c>
      <c r="O138" s="13">
        <f>N138*VLOOKUP('Données projet'!$B$9,Paramètres!$A$1:$I$89,3,0)*VLOOKUP('Données projet'!$B$9,Paramètres!$A$1:$I$89,5,0)</f>
        <v>17.924088000000364</v>
      </c>
      <c r="P138" s="13">
        <f t="shared" si="141"/>
        <v>5.9032212091029486</v>
      </c>
      <c r="Q138" s="20">
        <f t="shared" si="108"/>
        <v>41.499230205854936</v>
      </c>
      <c r="R138" s="59">
        <f t="shared" si="109"/>
        <v>334.83256353918824</v>
      </c>
      <c r="S138" s="59">
        <f ca="1">AVERAGE(OFFSET($R$3,0,0,'Données projet'!$E$9+1,1))-AVERAGE(OFFSET($H$3,0,0,'Données projet'!$E$9+1,1))</f>
        <v>530.15029472203241</v>
      </c>
      <c r="T138" s="59">
        <f t="shared" si="142"/>
        <v>279.93992816625956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255.98011777936702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255.98011777936702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16.750000000000213</v>
      </c>
      <c r="AJ138" s="13">
        <f>AI138*VLOOKUP('Données projet'!$B$10,Paramètres!$A$1:$I$89,3,0)*VLOOKUP('Données projet'!$B$10,Paramètres!$A$1:$I$89,5,0)</f>
        <v>14.11020000000018</v>
      </c>
      <c r="AK138" s="13">
        <f t="shared" si="143"/>
        <v>4.7783677814795205</v>
      </c>
      <c r="AL138" s="20">
        <f t="shared" si="112"/>
        <v>32.897588886077138</v>
      </c>
      <c r="AM138" s="59">
        <f t="shared" si="113"/>
        <v>326.23092221941044</v>
      </c>
      <c r="AN138" s="59">
        <f ca="1">AVERAGE(OFFSET($AM$3,0,0,'Données projet'!$E$10+1,1))-AVERAGE(OFFSET($H$3,0,0,'Données projet'!$E$10+1,1))</f>
        <v>427.33925047942938</v>
      </c>
      <c r="AO138" s="59">
        <f t="shared" si="144"/>
        <v>258.68277813905507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143.1570972188523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143.1570972188523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19.8100000000004</v>
      </c>
      <c r="BE138" s="13">
        <f>BD138*VLOOKUP('Données projet'!$B$11,Paramètres!$A$1:$I$89,3,0)*VLOOKUP('Données projet'!$B$11,Paramètres!$A$1:$I$89,5,0)</f>
        <v>20.08734000000041</v>
      </c>
      <c r="BF138" s="13">
        <f t="shared" si="145"/>
        <v>6.5285137703520215</v>
      </c>
      <c r="BG138" s="20">
        <f t="shared" si="115"/>
        <v>46.355945316697152</v>
      </c>
      <c r="BH138" s="59">
        <f t="shared" si="116"/>
        <v>339.68927865003047</v>
      </c>
      <c r="BI138" s="59">
        <f ca="1">AVERAGE(OFFSET($BH$3,0,0,'Données projet'!$E$11+1,1))-AVERAGE(OFFSET($H$3,0,0,'Données projet'!$E$11+1,1))</f>
        <v>588.81597636287211</v>
      </c>
      <c r="BJ138" s="59">
        <f t="shared" si="146"/>
        <v>308.54448803271003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286.87426992515276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286.87426992515276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319</v>
      </c>
      <c r="BZ138" s="13">
        <f>BY138*VLOOKUP('Données projet'!$B$12,Paramètres!$A$1:$I$89,3,0)*VLOOKUP('Données projet'!$B$12,Paramètres!$A$1:$I$89,5,0)</f>
        <v>233.89079999999998</v>
      </c>
      <c r="CA138" s="13">
        <f t="shared" si="147"/>
        <v>57.123140349023068</v>
      </c>
      <c r="CB138" s="20">
        <f t="shared" si="118"/>
        <v>506.84927944121517</v>
      </c>
      <c r="CC138" s="59">
        <f t="shared" si="119"/>
        <v>800.18261277454849</v>
      </c>
      <c r="CD138" s="59">
        <f ca="1">AVERAGE(OFFSET($CC$3,0,0,'Données projet'!$E$12+1,1))-AVERAGE(OFFSET($H$3,0,0,'Données projet'!$E$12+1,1))</f>
        <v>328.55201074501201</v>
      </c>
      <c r="CE138" s="59">
        <f t="shared" si="148"/>
        <v>321.81422611044985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13.375973413171726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13.375973413171726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367.99999999999972</v>
      </c>
      <c r="CU138" s="17">
        <f>CT138*VLOOKUP('Données projet'!$B$13,Paramètres!$A$1:$I$89,3,0)*VLOOKUP('Données projet'!$B$13,Paramètres!$A$1:$I$89,5,0)</f>
        <v>292.78079999999977</v>
      </c>
      <c r="CV138" s="13">
        <f t="shared" si="149"/>
        <v>69.660903052386217</v>
      </c>
      <c r="CW138" s="20">
        <f t="shared" si="121"/>
        <v>631.25263281623893</v>
      </c>
      <c r="CX138" s="59">
        <f t="shared" si="122"/>
        <v>924.58596614957219</v>
      </c>
      <c r="CY138" s="59">
        <f ca="1">AVERAGE(OFFSET($CX$3,0,0,'Données projet'!$E$13+1,1))-AVERAGE(OFFSET($H$3,0,0,'Données projet'!$E$13+1,1))</f>
        <v>405.40026823646758</v>
      </c>
      <c r="CZ138" s="59">
        <f t="shared" si="150"/>
        <v>393.0787141050053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20.737862049474035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20.737862049474035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328.00000000000006</v>
      </c>
      <c r="DP138" s="17">
        <f>DO138*VLOOKUP('Données projet'!$B$14,Paramètres!$A$1:$I$89,3,0)*VLOOKUP('Données projet'!$B$14,Paramètres!$A$1:$I$89,5,0)</f>
        <v>255.84000000000006</v>
      </c>
      <c r="DQ138" s="13">
        <f t="shared" si="151"/>
        <v>61.834803371075836</v>
      </c>
      <c r="DR138" s="20">
        <f t="shared" si="124"/>
        <v>553.28361587129041</v>
      </c>
      <c r="DS138" s="59">
        <f t="shared" si="125"/>
        <v>846.61694920462378</v>
      </c>
      <c r="DT138" s="59">
        <f ca="1">AVERAGE(OFFSET($DS$3,0,0,'Données projet'!$E$14+1,1))-AVERAGE(OFFSET($H$3,0,0,'Données projet'!$E$14+1,1))</f>
        <v>288.82868507674738</v>
      </c>
      <c r="DU138" s="59">
        <f t="shared" si="152"/>
        <v>283.48738729114024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13.633372524748586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13.633372524748586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266.99999999999983</v>
      </c>
      <c r="EK138" s="17">
        <f>EJ138*VLOOKUP('Données projet'!$B$15,Paramètres!$A$1:$I$89,3,0)*VLOOKUP('Données projet'!$B$15,Paramètres!$A$1:$I$89,5,0)</f>
        <v>216.59039999999987</v>
      </c>
      <c r="EL138" s="13">
        <f t="shared" si="153"/>
        <v>53.373153688190904</v>
      </c>
      <c r="EM138" s="20">
        <f t="shared" si="127"/>
        <v>470.18652267359886</v>
      </c>
      <c r="EN138" s="59">
        <f t="shared" si="128"/>
        <v>763.51985600693217</v>
      </c>
      <c r="EO138" s="59">
        <f ca="1">AVERAGE(OFFSET($EN$3,0,0,'Données projet'!$E$15+1,1))-AVERAGE(OFFSET($H$3,0,0,'Données projet'!$E$15+1,1))</f>
        <v>304.26232113495314</v>
      </c>
      <c r="EP138" s="59">
        <f t="shared" si="154"/>
        <v>297.47246687305056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14.884814275869315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14.884814275869315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6">
        <f t="shared" si="110"/>
        <v>256.66666666666669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19.8100000000004</v>
      </c>
      <c r="O139" s="13">
        <f>N139*VLOOKUP('Données projet'!$B$9,Paramètres!$A$1:$I$89,3,0)*VLOOKUP('Données projet'!$B$9,Paramètres!$A$1:$I$89,5,0)</f>
        <v>17.924088000000364</v>
      </c>
      <c r="P139" s="13">
        <f t="shared" si="141"/>
        <v>5.9032212091029486</v>
      </c>
      <c r="Q139" s="20">
        <f t="shared" si="108"/>
        <v>41.499230205854936</v>
      </c>
      <c r="R139" s="59">
        <f t="shared" si="109"/>
        <v>334.83256353918824</v>
      </c>
      <c r="S139" s="59">
        <f ca="1">AVERAGE(OFFSET($R$3,0,0,'Données projet'!$E$9+1,1))-AVERAGE(OFFSET($H$3,0,0,'Données projet'!$E$9+1,1))</f>
        <v>530.15029472203241</v>
      </c>
      <c r="T139" s="59">
        <f t="shared" si="142"/>
        <v>279.93992816625956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250.96050380216869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250.96050380216869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16.750000000000213</v>
      </c>
      <c r="AJ139" s="13">
        <f>AI139*VLOOKUP('Données projet'!$B$10,Paramètres!$A$1:$I$89,3,0)*VLOOKUP('Données projet'!$B$10,Paramètres!$A$1:$I$89,5,0)</f>
        <v>14.11020000000018</v>
      </c>
      <c r="AK139" s="13">
        <f t="shared" si="143"/>
        <v>4.7783677814795205</v>
      </c>
      <c r="AL139" s="20">
        <f t="shared" si="112"/>
        <v>32.897588886077138</v>
      </c>
      <c r="AM139" s="59">
        <f t="shared" si="113"/>
        <v>326.23092221941044</v>
      </c>
      <c r="AN139" s="59">
        <f ca="1">AVERAGE(OFFSET($AM$3,0,0,'Données projet'!$E$10+1,1))-AVERAGE(OFFSET($H$3,0,0,'Données projet'!$E$10+1,1))</f>
        <v>427.33925047942938</v>
      </c>
      <c r="AO139" s="59">
        <f t="shared" si="144"/>
        <v>258.68277813905507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140.34987385959806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140.34987385959806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19.8100000000004</v>
      </c>
      <c r="BE139" s="13">
        <f>BD139*VLOOKUP('Données projet'!$B$11,Paramètres!$A$1:$I$89,3,0)*VLOOKUP('Données projet'!$B$11,Paramètres!$A$1:$I$89,5,0)</f>
        <v>20.08734000000041</v>
      </c>
      <c r="BF139" s="13">
        <f t="shared" si="145"/>
        <v>6.5285137703520215</v>
      </c>
      <c r="BG139" s="20">
        <f t="shared" si="115"/>
        <v>46.355945316697152</v>
      </c>
      <c r="BH139" s="59">
        <f t="shared" si="116"/>
        <v>339.68927865003047</v>
      </c>
      <c r="BI139" s="59">
        <f ca="1">AVERAGE(OFFSET($BH$3,0,0,'Données projet'!$E$11+1,1))-AVERAGE(OFFSET($H$3,0,0,'Données projet'!$E$11+1,1))</f>
        <v>588.81597636287211</v>
      </c>
      <c r="BJ139" s="59">
        <f t="shared" si="146"/>
        <v>308.54448803271003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281.24884046794773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281.24884046794773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319</v>
      </c>
      <c r="BZ139" s="13">
        <f>BY139*VLOOKUP('Données projet'!$B$12,Paramètres!$A$1:$I$89,3,0)*VLOOKUP('Données projet'!$B$12,Paramètres!$A$1:$I$89,5,0)</f>
        <v>233.89079999999998</v>
      </c>
      <c r="CA139" s="13">
        <f t="shared" si="147"/>
        <v>57.123140349023068</v>
      </c>
      <c r="CB139" s="20">
        <f t="shared" si="118"/>
        <v>506.84927944121517</v>
      </c>
      <c r="CC139" s="59">
        <f t="shared" si="119"/>
        <v>800.18261277454849</v>
      </c>
      <c r="CD139" s="59">
        <f ca="1">AVERAGE(OFFSET($CC$3,0,0,'Données projet'!$E$12+1,1))-AVERAGE(OFFSET($H$3,0,0,'Données projet'!$E$12+1,1))</f>
        <v>328.55201074501201</v>
      </c>
      <c r="CE139" s="59">
        <f t="shared" si="148"/>
        <v>321.81422611044985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13.113678733077622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13.113678733077622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367.99999999999972</v>
      </c>
      <c r="CU139" s="17">
        <f>CT139*VLOOKUP('Données projet'!$B$13,Paramètres!$A$1:$I$89,3,0)*VLOOKUP('Données projet'!$B$13,Paramètres!$A$1:$I$89,5,0)</f>
        <v>292.78079999999977</v>
      </c>
      <c r="CV139" s="13">
        <f t="shared" si="149"/>
        <v>69.660903052386217</v>
      </c>
      <c r="CW139" s="20">
        <f t="shared" si="121"/>
        <v>631.25263281623893</v>
      </c>
      <c r="CX139" s="59">
        <f t="shared" si="122"/>
        <v>924.58596614957219</v>
      </c>
      <c r="CY139" s="59">
        <f ca="1">AVERAGE(OFFSET($CX$3,0,0,'Données projet'!$E$13+1,1))-AVERAGE(OFFSET($H$3,0,0,'Données projet'!$E$13+1,1))</f>
        <v>405.40026823646758</v>
      </c>
      <c r="CZ139" s="59">
        <f t="shared" si="150"/>
        <v>393.0787141050053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20.331205223530731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20.331205223530731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328.00000000000006</v>
      </c>
      <c r="DP139" s="17">
        <f>DO139*VLOOKUP('Données projet'!$B$14,Paramètres!$A$1:$I$89,3,0)*VLOOKUP('Données projet'!$B$14,Paramètres!$A$1:$I$89,5,0)</f>
        <v>255.84000000000006</v>
      </c>
      <c r="DQ139" s="13">
        <f t="shared" si="151"/>
        <v>61.834803371075836</v>
      </c>
      <c r="DR139" s="20">
        <f t="shared" si="124"/>
        <v>553.28361587129041</v>
      </c>
      <c r="DS139" s="59">
        <f t="shared" si="125"/>
        <v>846.61694920462378</v>
      </c>
      <c r="DT139" s="59">
        <f ca="1">AVERAGE(OFFSET($DS$3,0,0,'Données projet'!$E$14+1,1))-AVERAGE(OFFSET($H$3,0,0,'Données projet'!$E$14+1,1))</f>
        <v>288.82868507674738</v>
      </c>
      <c r="DU139" s="59">
        <f t="shared" si="152"/>
        <v>283.48738729114024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13.366030405074415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13.366030405074415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266.99999999999983</v>
      </c>
      <c r="EK139" s="17">
        <f>EJ139*VLOOKUP('Données projet'!$B$15,Paramètres!$A$1:$I$89,3,0)*VLOOKUP('Données projet'!$B$15,Paramètres!$A$1:$I$89,5,0)</f>
        <v>216.59039999999987</v>
      </c>
      <c r="EL139" s="13">
        <f t="shared" si="153"/>
        <v>53.373153688190904</v>
      </c>
      <c r="EM139" s="20">
        <f t="shared" si="127"/>
        <v>470.18652267359886</v>
      </c>
      <c r="EN139" s="59">
        <f t="shared" si="128"/>
        <v>763.51985600693217</v>
      </c>
      <c r="EO139" s="59">
        <f ca="1">AVERAGE(OFFSET($EN$3,0,0,'Données projet'!$E$15+1,1))-AVERAGE(OFFSET($H$3,0,0,'Données projet'!$E$15+1,1))</f>
        <v>304.26232113495314</v>
      </c>
      <c r="EP139" s="59">
        <f t="shared" si="154"/>
        <v>297.47246687305056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14.592932146759765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14.592932146759765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6">
        <f t="shared" si="110"/>
        <v>256.66666666666669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19.8100000000004</v>
      </c>
      <c r="O140" s="13">
        <f>N140*VLOOKUP('Données projet'!$B$9,Paramètres!$A$1:$I$89,3,0)*VLOOKUP('Données projet'!$B$9,Paramètres!$A$1:$I$89,5,0)</f>
        <v>17.924088000000364</v>
      </c>
      <c r="P140" s="13">
        <f t="shared" si="141"/>
        <v>5.9032212091029486</v>
      </c>
      <c r="Q140" s="20">
        <f t="shared" si="108"/>
        <v>41.499230205854936</v>
      </c>
      <c r="R140" s="59">
        <f t="shared" si="109"/>
        <v>334.83256353918824</v>
      </c>
      <c r="S140" s="59">
        <f ca="1">AVERAGE(OFFSET($R$3,0,0,'Données projet'!$E$9+1,1))-AVERAGE(OFFSET($H$3,0,0,'Données projet'!$E$9+1,1))</f>
        <v>530.15029472203241</v>
      </c>
      <c r="T140" s="59">
        <f t="shared" si="142"/>
        <v>279.93992816625956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246.039321393401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246.039321393401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16.750000000000213</v>
      </c>
      <c r="AJ140" s="13">
        <f>AI140*VLOOKUP('Données projet'!$B$10,Paramètres!$A$1:$I$89,3,0)*VLOOKUP('Données projet'!$B$10,Paramètres!$A$1:$I$89,5,0)</f>
        <v>14.11020000000018</v>
      </c>
      <c r="AK140" s="13">
        <f t="shared" si="143"/>
        <v>4.7783677814795205</v>
      </c>
      <c r="AL140" s="20">
        <f t="shared" si="112"/>
        <v>32.897588886077138</v>
      </c>
      <c r="AM140" s="59">
        <f t="shared" si="113"/>
        <v>326.23092221941044</v>
      </c>
      <c r="AN140" s="59">
        <f ca="1">AVERAGE(OFFSET($AM$3,0,0,'Données projet'!$E$10+1,1))-AVERAGE(OFFSET($H$3,0,0,'Données projet'!$E$10+1,1))</f>
        <v>427.33925047942938</v>
      </c>
      <c r="AO140" s="59">
        <f t="shared" si="144"/>
        <v>258.68277813905507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137.59769843818162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137.59769843818162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19.8100000000004</v>
      </c>
      <c r="BE140" s="13">
        <f>BD140*VLOOKUP('Données projet'!$B$11,Paramètres!$A$1:$I$89,3,0)*VLOOKUP('Données projet'!$B$11,Paramètres!$A$1:$I$89,5,0)</f>
        <v>20.08734000000041</v>
      </c>
      <c r="BF140" s="13">
        <f t="shared" si="145"/>
        <v>6.5285137703520215</v>
      </c>
      <c r="BG140" s="20">
        <f t="shared" si="115"/>
        <v>46.355945316697152</v>
      </c>
      <c r="BH140" s="59">
        <f t="shared" si="116"/>
        <v>339.68927865003047</v>
      </c>
      <c r="BI140" s="59">
        <f ca="1">AVERAGE(OFFSET($BH$3,0,0,'Données projet'!$E$11+1,1))-AVERAGE(OFFSET($H$3,0,0,'Données projet'!$E$11+1,1))</f>
        <v>588.81597636287211</v>
      </c>
      <c r="BJ140" s="59">
        <f t="shared" si="146"/>
        <v>308.54448803271003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275.73372225122529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275.73372225122529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319</v>
      </c>
      <c r="BZ140" s="13">
        <f>BY140*VLOOKUP('Données projet'!$B$12,Paramètres!$A$1:$I$89,3,0)*VLOOKUP('Données projet'!$B$12,Paramètres!$A$1:$I$89,5,0)</f>
        <v>233.89079999999998</v>
      </c>
      <c r="CA140" s="13">
        <f t="shared" si="147"/>
        <v>57.123140349023068</v>
      </c>
      <c r="CB140" s="20">
        <f t="shared" si="118"/>
        <v>506.84927944121517</v>
      </c>
      <c r="CC140" s="59">
        <f t="shared" si="119"/>
        <v>800.18261277454849</v>
      </c>
      <c r="CD140" s="59">
        <f ca="1">AVERAGE(OFFSET($CC$3,0,0,'Données projet'!$E$12+1,1))-AVERAGE(OFFSET($H$3,0,0,'Données projet'!$E$12+1,1))</f>
        <v>328.55201074501201</v>
      </c>
      <c r="CE140" s="59">
        <f t="shared" si="148"/>
        <v>321.81422611044985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12.856527491676205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12.856527491676205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367.99999999999972</v>
      </c>
      <c r="CU140" s="17">
        <f>CT140*VLOOKUP('Données projet'!$B$13,Paramètres!$A$1:$I$89,3,0)*VLOOKUP('Données projet'!$B$13,Paramètres!$A$1:$I$89,5,0)</f>
        <v>292.78079999999977</v>
      </c>
      <c r="CV140" s="13">
        <f t="shared" si="149"/>
        <v>69.660903052386217</v>
      </c>
      <c r="CW140" s="20">
        <f t="shared" si="121"/>
        <v>631.25263281623893</v>
      </c>
      <c r="CX140" s="59">
        <f t="shared" si="122"/>
        <v>924.58596614957219</v>
      </c>
      <c r="CY140" s="59">
        <f ca="1">AVERAGE(OFFSET($CX$3,0,0,'Données projet'!$E$13+1,1))-AVERAGE(OFFSET($H$3,0,0,'Données projet'!$E$13+1,1))</f>
        <v>405.40026823646758</v>
      </c>
      <c r="CZ140" s="59">
        <f t="shared" si="150"/>
        <v>393.0787141050053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19.932522689908001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19.932522689908001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328.00000000000006</v>
      </c>
      <c r="DP140" s="17">
        <f>DO140*VLOOKUP('Données projet'!$B$14,Paramètres!$A$1:$I$89,3,0)*VLOOKUP('Données projet'!$B$14,Paramètres!$A$1:$I$89,5,0)</f>
        <v>255.84000000000006</v>
      </c>
      <c r="DQ140" s="13">
        <f t="shared" si="151"/>
        <v>61.834803371075836</v>
      </c>
      <c r="DR140" s="20">
        <f t="shared" si="124"/>
        <v>553.28361587129041</v>
      </c>
      <c r="DS140" s="59">
        <f t="shared" si="125"/>
        <v>846.61694920462378</v>
      </c>
      <c r="DT140" s="59">
        <f ca="1">AVERAGE(OFFSET($DS$3,0,0,'Données projet'!$E$14+1,1))-AVERAGE(OFFSET($H$3,0,0,'Données projet'!$E$14+1,1))</f>
        <v>288.82868507674738</v>
      </c>
      <c r="DU140" s="59">
        <f t="shared" si="152"/>
        <v>283.48738729114024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13.103930701304463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13.103930701304463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266.99999999999983</v>
      </c>
      <c r="EK140" s="17">
        <f>EJ140*VLOOKUP('Données projet'!$B$15,Paramètres!$A$1:$I$89,3,0)*VLOOKUP('Données projet'!$B$15,Paramètres!$A$1:$I$89,5,0)</f>
        <v>216.59039999999987</v>
      </c>
      <c r="EL140" s="13">
        <f t="shared" si="153"/>
        <v>53.373153688190904</v>
      </c>
      <c r="EM140" s="20">
        <f t="shared" si="127"/>
        <v>470.18652267359886</v>
      </c>
      <c r="EN140" s="59">
        <f t="shared" si="128"/>
        <v>763.51985600693217</v>
      </c>
      <c r="EO140" s="59">
        <f ca="1">AVERAGE(OFFSET($EN$3,0,0,'Données projet'!$E$15+1,1))-AVERAGE(OFFSET($H$3,0,0,'Données projet'!$E$15+1,1))</f>
        <v>304.26232113495314</v>
      </c>
      <c r="EP140" s="59">
        <f t="shared" si="154"/>
        <v>297.47246687305056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14.306773648171534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14.306773648171534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6">
        <f t="shared" si="110"/>
        <v>256.66666666666669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19.8100000000004</v>
      </c>
      <c r="O141" s="13">
        <f>N141*VLOOKUP('Données projet'!$B$9,Paramètres!$A$1:$I$89,3,0)*VLOOKUP('Données projet'!$B$9,Paramètres!$A$1:$I$89,5,0)</f>
        <v>17.924088000000364</v>
      </c>
      <c r="P141" s="13">
        <f t="shared" si="141"/>
        <v>5.9032212091029486</v>
      </c>
      <c r="Q141" s="20">
        <f t="shared" si="108"/>
        <v>41.499230205854936</v>
      </c>
      <c r="R141" s="59">
        <f t="shared" si="109"/>
        <v>334.83256353918824</v>
      </c>
      <c r="S141" s="59">
        <f ca="1">AVERAGE(OFFSET($R$3,0,0,'Données projet'!$E$9+1,1))-AVERAGE(OFFSET($H$3,0,0,'Données projet'!$E$9+1,1))</f>
        <v>530.15029472203241</v>
      </c>
      <c r="T141" s="59">
        <f t="shared" si="142"/>
        <v>279.93992816625956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241.21464037004435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241.21464037004435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16.750000000000213</v>
      </c>
      <c r="AJ141" s="13">
        <f>AI141*VLOOKUP('Données projet'!$B$10,Paramètres!$A$1:$I$89,3,0)*VLOOKUP('Données projet'!$B$10,Paramètres!$A$1:$I$89,5,0)</f>
        <v>14.11020000000018</v>
      </c>
      <c r="AK141" s="13">
        <f t="shared" si="143"/>
        <v>4.7783677814795205</v>
      </c>
      <c r="AL141" s="20">
        <f t="shared" si="112"/>
        <v>32.897588886077138</v>
      </c>
      <c r="AM141" s="59">
        <f t="shared" si="113"/>
        <v>326.23092221941044</v>
      </c>
      <c r="AN141" s="59">
        <f ca="1">AVERAGE(OFFSET($AM$3,0,0,'Données projet'!$E$10+1,1))-AVERAGE(OFFSET($H$3,0,0,'Données projet'!$E$10+1,1))</f>
        <v>427.33925047942938</v>
      </c>
      <c r="AO141" s="59">
        <f t="shared" si="144"/>
        <v>258.68277813905507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134.8994914981179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134.8994914981179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19.8100000000004</v>
      </c>
      <c r="BE141" s="13">
        <f>BD141*VLOOKUP('Données projet'!$B$11,Paramètres!$A$1:$I$89,3,0)*VLOOKUP('Données projet'!$B$11,Paramètres!$A$1:$I$89,5,0)</f>
        <v>20.08734000000041</v>
      </c>
      <c r="BF141" s="13">
        <f t="shared" si="145"/>
        <v>6.5285137703520215</v>
      </c>
      <c r="BG141" s="20">
        <f t="shared" si="115"/>
        <v>46.355945316697152</v>
      </c>
      <c r="BH141" s="59">
        <f t="shared" si="116"/>
        <v>339.68927865003047</v>
      </c>
      <c r="BI141" s="59">
        <f ca="1">AVERAGE(OFFSET($BH$3,0,0,'Données projet'!$E$11+1,1))-AVERAGE(OFFSET($H$3,0,0,'Données projet'!$E$11+1,1))</f>
        <v>588.81597636287211</v>
      </c>
      <c r="BJ141" s="59">
        <f t="shared" si="146"/>
        <v>308.54448803271003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270.32675213884283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270.32675213884283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319</v>
      </c>
      <c r="BZ141" s="13">
        <f>BY141*VLOOKUP('Données projet'!$B$12,Paramètres!$A$1:$I$89,3,0)*VLOOKUP('Données projet'!$B$12,Paramètres!$A$1:$I$89,5,0)</f>
        <v>233.89079999999998</v>
      </c>
      <c r="CA141" s="13">
        <f t="shared" si="147"/>
        <v>57.123140349023068</v>
      </c>
      <c r="CB141" s="20">
        <f t="shared" si="118"/>
        <v>506.84927944121517</v>
      </c>
      <c r="CC141" s="59">
        <f t="shared" si="119"/>
        <v>800.18261277454849</v>
      </c>
      <c r="CD141" s="59">
        <f ca="1">AVERAGE(OFFSET($CC$3,0,0,'Données projet'!$E$12+1,1))-AVERAGE(OFFSET($H$3,0,0,'Données projet'!$E$12+1,1))</f>
        <v>328.55201074501201</v>
      </c>
      <c r="CE141" s="59">
        <f t="shared" si="148"/>
        <v>321.81422611044985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12.6044188292719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12.6044188292719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367.99999999999972</v>
      </c>
      <c r="CU141" s="17">
        <f>CT141*VLOOKUP('Données projet'!$B$13,Paramètres!$A$1:$I$89,3,0)*VLOOKUP('Données projet'!$B$13,Paramètres!$A$1:$I$89,5,0)</f>
        <v>292.78079999999977</v>
      </c>
      <c r="CV141" s="13">
        <f t="shared" si="149"/>
        <v>69.660903052386217</v>
      </c>
      <c r="CW141" s="20">
        <f t="shared" si="121"/>
        <v>631.25263281623893</v>
      </c>
      <c r="CX141" s="59">
        <f t="shared" si="122"/>
        <v>924.58596614957219</v>
      </c>
      <c r="CY141" s="59">
        <f ca="1">AVERAGE(OFFSET($CX$3,0,0,'Données projet'!$E$13+1,1))-AVERAGE(OFFSET($H$3,0,0,'Données projet'!$E$13+1,1))</f>
        <v>405.40026823646758</v>
      </c>
      <c r="CZ141" s="59">
        <f t="shared" si="150"/>
        <v>393.0787141050053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19.54165807759728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19.54165807759728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328.00000000000006</v>
      </c>
      <c r="DP141" s="17">
        <f>DO141*VLOOKUP('Données projet'!$B$14,Paramètres!$A$1:$I$89,3,0)*VLOOKUP('Données projet'!$B$14,Paramètres!$A$1:$I$89,5,0)</f>
        <v>255.84000000000006</v>
      </c>
      <c r="DQ141" s="13">
        <f t="shared" si="151"/>
        <v>61.834803371075836</v>
      </c>
      <c r="DR141" s="20">
        <f t="shared" si="124"/>
        <v>553.28361587129041</v>
      </c>
      <c r="DS141" s="59">
        <f t="shared" si="125"/>
        <v>846.61694920462378</v>
      </c>
      <c r="DT141" s="59">
        <f ca="1">AVERAGE(OFFSET($DS$3,0,0,'Données projet'!$E$14+1,1))-AVERAGE(OFFSET($H$3,0,0,'Données projet'!$E$14+1,1))</f>
        <v>288.82868507674738</v>
      </c>
      <c r="DU141" s="59">
        <f t="shared" si="152"/>
        <v>283.48738729114024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12.846970612860407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12.846970612860407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266.99999999999983</v>
      </c>
      <c r="EK141" s="17">
        <f>EJ141*VLOOKUP('Données projet'!$B$15,Paramètres!$A$1:$I$89,3,0)*VLOOKUP('Données projet'!$B$15,Paramètres!$A$1:$I$89,5,0)</f>
        <v>216.59039999999987</v>
      </c>
      <c r="EL141" s="13">
        <f t="shared" si="153"/>
        <v>53.373153688190904</v>
      </c>
      <c r="EM141" s="20">
        <f t="shared" si="127"/>
        <v>470.18652267359886</v>
      </c>
      <c r="EN141" s="59">
        <f t="shared" si="128"/>
        <v>763.51985600693217</v>
      </c>
      <c r="EO141" s="59">
        <f ca="1">AVERAGE(OFFSET($EN$3,0,0,'Données projet'!$E$15+1,1))-AVERAGE(OFFSET($H$3,0,0,'Données projet'!$E$15+1,1))</f>
        <v>304.26232113495314</v>
      </c>
      <c r="EP141" s="59">
        <f t="shared" si="154"/>
        <v>297.47246687305056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14.026226543201169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14.026226543201169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6">
        <f t="shared" si="110"/>
        <v>256.66666666666669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19.8100000000004</v>
      </c>
      <c r="O142" s="13">
        <f>N142*VLOOKUP('Données projet'!$B$9,Paramètres!$A$1:$I$89,3,0)*VLOOKUP('Données projet'!$B$9,Paramètres!$A$1:$I$89,5,0)</f>
        <v>17.924088000000364</v>
      </c>
      <c r="P142" s="13">
        <f t="shared" si="141"/>
        <v>5.9032212091029486</v>
      </c>
      <c r="Q142" s="20">
        <f t="shared" si="108"/>
        <v>41.499230205854936</v>
      </c>
      <c r="R142" s="59">
        <f t="shared" si="109"/>
        <v>334.83256353918824</v>
      </c>
      <c r="S142" s="59">
        <f ca="1">AVERAGE(OFFSET($R$3,0,0,'Données projet'!$E$9+1,1))-AVERAGE(OFFSET($H$3,0,0,'Données projet'!$E$9+1,1))</f>
        <v>530.15029472203241</v>
      </c>
      <c r="T142" s="59">
        <f t="shared" si="142"/>
        <v>279.93992816625956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236.48456839879088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236.48456839879088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16.750000000000213</v>
      </c>
      <c r="AJ142" s="13">
        <f>AI142*VLOOKUP('Données projet'!$B$10,Paramètres!$A$1:$I$89,3,0)*VLOOKUP('Données projet'!$B$10,Paramètres!$A$1:$I$89,5,0)</f>
        <v>14.11020000000018</v>
      </c>
      <c r="AK142" s="13">
        <f t="shared" si="143"/>
        <v>4.7783677814795205</v>
      </c>
      <c r="AL142" s="20">
        <f t="shared" si="112"/>
        <v>32.897588886077138</v>
      </c>
      <c r="AM142" s="59">
        <f t="shared" si="113"/>
        <v>326.23092221941044</v>
      </c>
      <c r="AN142" s="59">
        <f ca="1">AVERAGE(OFFSET($AM$3,0,0,'Données projet'!$E$10+1,1))-AVERAGE(OFFSET($H$3,0,0,'Données projet'!$E$10+1,1))</f>
        <v>427.33925047942938</v>
      </c>
      <c r="AO142" s="59">
        <f t="shared" si="144"/>
        <v>258.68277813905507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132.25419475040508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132.25419475040508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19.8100000000004</v>
      </c>
      <c r="BE142" s="13">
        <f>BD142*VLOOKUP('Données projet'!$B$11,Paramètres!$A$1:$I$89,3,0)*VLOOKUP('Données projet'!$B$11,Paramètres!$A$1:$I$89,5,0)</f>
        <v>20.08734000000041</v>
      </c>
      <c r="BF142" s="13">
        <f t="shared" si="145"/>
        <v>6.5285137703520215</v>
      </c>
      <c r="BG142" s="20">
        <f t="shared" si="115"/>
        <v>46.355945316697152</v>
      </c>
      <c r="BH142" s="59">
        <f t="shared" si="116"/>
        <v>339.68927865003047</v>
      </c>
      <c r="BI142" s="59">
        <f ca="1">AVERAGE(OFFSET($BH$3,0,0,'Données projet'!$E$11+1,1))-AVERAGE(OFFSET($H$3,0,0,'Données projet'!$E$11+1,1))</f>
        <v>588.81597636287211</v>
      </c>
      <c r="BJ142" s="59">
        <f t="shared" si="146"/>
        <v>308.54448803271003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265.02580941243809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265.02580941243809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319</v>
      </c>
      <c r="BZ142" s="13">
        <f>BY142*VLOOKUP('Données projet'!$B$12,Paramètres!$A$1:$I$89,3,0)*VLOOKUP('Données projet'!$B$12,Paramètres!$A$1:$I$89,5,0)</f>
        <v>233.89079999999998</v>
      </c>
      <c r="CA142" s="13">
        <f t="shared" si="147"/>
        <v>57.123140349023068</v>
      </c>
      <c r="CB142" s="20">
        <f t="shared" si="118"/>
        <v>506.84927944121517</v>
      </c>
      <c r="CC142" s="59">
        <f t="shared" si="119"/>
        <v>800.18261277454849</v>
      </c>
      <c r="CD142" s="59">
        <f ca="1">AVERAGE(OFFSET($CC$3,0,0,'Données projet'!$E$12+1,1))-AVERAGE(OFFSET($H$3,0,0,'Données projet'!$E$12+1,1))</f>
        <v>328.55201074501201</v>
      </c>
      <c r="CE142" s="59">
        <f t="shared" si="148"/>
        <v>321.81422611044985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12.357253863966243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12.357253863966243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367.99999999999972</v>
      </c>
      <c r="CU142" s="17">
        <f>CT142*VLOOKUP('Données projet'!$B$13,Paramètres!$A$1:$I$89,3,0)*VLOOKUP('Données projet'!$B$13,Paramètres!$A$1:$I$89,5,0)</f>
        <v>292.78079999999977</v>
      </c>
      <c r="CV142" s="13">
        <f t="shared" si="149"/>
        <v>69.660903052386217</v>
      </c>
      <c r="CW142" s="20">
        <f t="shared" si="121"/>
        <v>631.25263281623893</v>
      </c>
      <c r="CX142" s="59">
        <f t="shared" si="122"/>
        <v>924.58596614957219</v>
      </c>
      <c r="CY142" s="59">
        <f ca="1">AVERAGE(OFFSET($CX$3,0,0,'Données projet'!$E$13+1,1))-AVERAGE(OFFSET($H$3,0,0,'Données projet'!$E$13+1,1))</f>
        <v>405.40026823646758</v>
      </c>
      <c r="CZ142" s="59">
        <f t="shared" si="150"/>
        <v>393.0787141050053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19.158458081930096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19.158458081930096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328.00000000000006</v>
      </c>
      <c r="DP142" s="17">
        <f>DO142*VLOOKUP('Données projet'!$B$14,Paramètres!$A$1:$I$89,3,0)*VLOOKUP('Données projet'!$B$14,Paramètres!$A$1:$I$89,5,0)</f>
        <v>255.84000000000006</v>
      </c>
      <c r="DQ142" s="13">
        <f t="shared" si="151"/>
        <v>61.834803371075836</v>
      </c>
      <c r="DR142" s="20">
        <f t="shared" si="124"/>
        <v>553.28361587129041</v>
      </c>
      <c r="DS142" s="59">
        <f t="shared" si="125"/>
        <v>846.61694920462378</v>
      </c>
      <c r="DT142" s="59">
        <f ca="1">AVERAGE(OFFSET($DS$3,0,0,'Données projet'!$E$14+1,1))-AVERAGE(OFFSET($H$3,0,0,'Données projet'!$E$14+1,1))</f>
        <v>288.82868507674738</v>
      </c>
      <c r="DU142" s="59">
        <f t="shared" si="152"/>
        <v>283.48738729114024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12.59504935502056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12.59504935502056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266.99999999999983</v>
      </c>
      <c r="EK142" s="17">
        <f>EJ142*VLOOKUP('Données projet'!$B$15,Paramètres!$A$1:$I$89,3,0)*VLOOKUP('Données projet'!$B$15,Paramètres!$A$1:$I$89,5,0)</f>
        <v>216.59039999999987</v>
      </c>
      <c r="EL142" s="13">
        <f t="shared" si="153"/>
        <v>53.373153688190904</v>
      </c>
      <c r="EM142" s="20">
        <f t="shared" si="127"/>
        <v>470.18652267359886</v>
      </c>
      <c r="EN142" s="59">
        <f t="shared" si="128"/>
        <v>763.51985600693217</v>
      </c>
      <c r="EO142" s="59">
        <f ca="1">AVERAGE(OFFSET($EN$3,0,0,'Données projet'!$E$15+1,1))-AVERAGE(OFFSET($H$3,0,0,'Données projet'!$E$15+1,1))</f>
        <v>304.26232113495314</v>
      </c>
      <c r="EP142" s="59">
        <f t="shared" si="154"/>
        <v>297.47246687305056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13.751180795842433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13.751180795842433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6">
        <f t="shared" si="110"/>
        <v>256.66666666666669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19.8100000000004</v>
      </c>
      <c r="O143" s="13">
        <f>N143*VLOOKUP('Données projet'!$B$9,Paramètres!$A$1:$I$89,3,0)*VLOOKUP('Données projet'!$B$9,Paramètres!$A$1:$I$89,5,0)</f>
        <v>17.924088000000364</v>
      </c>
      <c r="P143" s="13">
        <f t="shared" si="141"/>
        <v>5.9032212091029486</v>
      </c>
      <c r="Q143" s="20">
        <f t="shared" si="108"/>
        <v>41.499230205854936</v>
      </c>
      <c r="R143" s="59">
        <f t="shared" si="109"/>
        <v>334.83256353918824</v>
      </c>
      <c r="S143" s="59">
        <f ca="1">AVERAGE(OFFSET($R$3,0,0,'Données projet'!$E$9+1,1))-AVERAGE(OFFSET($H$3,0,0,'Données projet'!$E$9+1,1))</f>
        <v>530.15029472203241</v>
      </c>
      <c r="T143" s="59">
        <f t="shared" si="142"/>
        <v>279.93992816625956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231.84725025383466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231.84725025383466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16.750000000000213</v>
      </c>
      <c r="AJ143" s="13">
        <f>AI143*VLOOKUP('Données projet'!$B$10,Paramètres!$A$1:$I$89,3,0)*VLOOKUP('Données projet'!$B$10,Paramètres!$A$1:$I$89,5,0)</f>
        <v>14.11020000000018</v>
      </c>
      <c r="AK143" s="13">
        <f t="shared" si="143"/>
        <v>4.7783677814795205</v>
      </c>
      <c r="AL143" s="20">
        <f t="shared" si="112"/>
        <v>32.897588886077138</v>
      </c>
      <c r="AM143" s="59">
        <f t="shared" si="113"/>
        <v>326.23092221941044</v>
      </c>
      <c r="AN143" s="59">
        <f ca="1">AVERAGE(OFFSET($AM$3,0,0,'Données projet'!$E$10+1,1))-AVERAGE(OFFSET($H$3,0,0,'Données projet'!$E$10+1,1))</f>
        <v>427.33925047942938</v>
      </c>
      <c r="AO143" s="59">
        <f t="shared" si="144"/>
        <v>258.68277813905507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129.66077065844323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129.66077065844323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19.8100000000004</v>
      </c>
      <c r="BE143" s="13">
        <f>BD143*VLOOKUP('Données projet'!$B$11,Paramètres!$A$1:$I$89,3,0)*VLOOKUP('Données projet'!$B$11,Paramètres!$A$1:$I$89,5,0)</f>
        <v>20.08734000000041</v>
      </c>
      <c r="BF143" s="13">
        <f t="shared" si="145"/>
        <v>6.5285137703520215</v>
      </c>
      <c r="BG143" s="20">
        <f t="shared" si="115"/>
        <v>46.355945316697152</v>
      </c>
      <c r="BH143" s="59">
        <f t="shared" si="116"/>
        <v>339.68927865003047</v>
      </c>
      <c r="BI143" s="59">
        <f ca="1">AVERAGE(OFFSET($BH$3,0,0,'Données projet'!$E$11+1,1))-AVERAGE(OFFSET($H$3,0,0,'Données projet'!$E$11+1,1))</f>
        <v>588.81597636287211</v>
      </c>
      <c r="BJ143" s="59">
        <f t="shared" si="146"/>
        <v>308.54448803271003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259.82881493964231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259.82881493964231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319</v>
      </c>
      <c r="BZ143" s="13">
        <f>BY143*VLOOKUP('Données projet'!$B$12,Paramètres!$A$1:$I$89,3,0)*VLOOKUP('Données projet'!$B$12,Paramètres!$A$1:$I$89,5,0)</f>
        <v>233.89079999999998</v>
      </c>
      <c r="CA143" s="13">
        <f t="shared" si="147"/>
        <v>57.123140349023068</v>
      </c>
      <c r="CB143" s="20">
        <f t="shared" si="118"/>
        <v>506.84927944121517</v>
      </c>
      <c r="CC143" s="59">
        <f t="shared" si="119"/>
        <v>800.18261277454849</v>
      </c>
      <c r="CD143" s="59">
        <f ca="1">AVERAGE(OFFSET($CC$3,0,0,'Données projet'!$E$12+1,1))-AVERAGE(OFFSET($H$3,0,0,'Données projet'!$E$12+1,1))</f>
        <v>328.55201074501201</v>
      </c>
      <c r="CE143" s="59">
        <f t="shared" si="148"/>
        <v>321.81422611044985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12.114935652874486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12.114935652874486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367.99999999999972</v>
      </c>
      <c r="CU143" s="17">
        <f>CT143*VLOOKUP('Données projet'!$B$13,Paramètres!$A$1:$I$89,3,0)*VLOOKUP('Données projet'!$B$13,Paramètres!$A$1:$I$89,5,0)</f>
        <v>292.78079999999977</v>
      </c>
      <c r="CV143" s="13">
        <f t="shared" si="149"/>
        <v>69.660903052386217</v>
      </c>
      <c r="CW143" s="20">
        <f t="shared" si="121"/>
        <v>631.25263281623893</v>
      </c>
      <c r="CX143" s="59">
        <f t="shared" si="122"/>
        <v>924.58596614957219</v>
      </c>
      <c r="CY143" s="59">
        <f ca="1">AVERAGE(OFFSET($CX$3,0,0,'Données projet'!$E$13+1,1))-AVERAGE(OFFSET($H$3,0,0,'Données projet'!$E$13+1,1))</f>
        <v>405.40026823646758</v>
      </c>
      <c r="CZ143" s="59">
        <f t="shared" si="150"/>
        <v>393.0787141050053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18.78277240444903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18.78277240444903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328.00000000000006</v>
      </c>
      <c r="DP143" s="17">
        <f>DO143*VLOOKUP('Données projet'!$B$14,Paramètres!$A$1:$I$89,3,0)*VLOOKUP('Données projet'!$B$14,Paramètres!$A$1:$I$89,5,0)</f>
        <v>255.84000000000006</v>
      </c>
      <c r="DQ143" s="13">
        <f t="shared" si="151"/>
        <v>61.834803371075836</v>
      </c>
      <c r="DR143" s="20">
        <f t="shared" si="124"/>
        <v>553.28361587129041</v>
      </c>
      <c r="DS143" s="59">
        <f t="shared" si="125"/>
        <v>846.61694920462378</v>
      </c>
      <c r="DT143" s="59">
        <f ca="1">AVERAGE(OFFSET($DS$3,0,0,'Données projet'!$E$14+1,1))-AVERAGE(OFFSET($H$3,0,0,'Données projet'!$E$14+1,1))</f>
        <v>288.82868507674738</v>
      </c>
      <c r="DU143" s="59">
        <f t="shared" si="152"/>
        <v>283.48738729114024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12.348068119390158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12.348068119390158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266.99999999999983</v>
      </c>
      <c r="EK143" s="17">
        <f>EJ143*VLOOKUP('Données projet'!$B$15,Paramètres!$A$1:$I$89,3,0)*VLOOKUP('Données projet'!$B$15,Paramètres!$A$1:$I$89,5,0)</f>
        <v>216.59039999999987</v>
      </c>
      <c r="EL143" s="13">
        <f t="shared" si="153"/>
        <v>53.373153688190904</v>
      </c>
      <c r="EM143" s="20">
        <f t="shared" si="127"/>
        <v>470.18652267359886</v>
      </c>
      <c r="EN143" s="59">
        <f t="shared" si="128"/>
        <v>763.51985600693217</v>
      </c>
      <c r="EO143" s="59">
        <f ca="1">AVERAGE(OFFSET($EN$3,0,0,'Données projet'!$E$15+1,1))-AVERAGE(OFFSET($H$3,0,0,'Données projet'!$E$15+1,1))</f>
        <v>304.26232113495314</v>
      </c>
      <c r="EP143" s="59">
        <f t="shared" si="154"/>
        <v>297.47246687305056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13.481528527828063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13.481528527828063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6">
        <f t="shared" si="110"/>
        <v>256.66666666666669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19.8100000000004</v>
      </c>
      <c r="O144" s="13">
        <f>N144*VLOOKUP('Données projet'!$B$9,Paramètres!$A$1:$I$89,3,0)*VLOOKUP('Données projet'!$B$9,Paramètres!$A$1:$I$89,5,0)</f>
        <v>17.924088000000364</v>
      </c>
      <c r="P144" s="13">
        <f t="shared" si="141"/>
        <v>5.9032212091029486</v>
      </c>
      <c r="Q144" s="20">
        <f t="shared" si="108"/>
        <v>41.499230205854936</v>
      </c>
      <c r="R144" s="59">
        <f t="shared" si="109"/>
        <v>334.83256353918824</v>
      </c>
      <c r="S144" s="59">
        <f ca="1">AVERAGE(OFFSET($R$3,0,0,'Données projet'!$E$9+1,1))-AVERAGE(OFFSET($H$3,0,0,'Données projet'!$E$9+1,1))</f>
        <v>530.15029472203241</v>
      </c>
      <c r="T144" s="59">
        <f t="shared" si="142"/>
        <v>279.93992816625956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227.30086708921627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227.30086708921627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16.750000000000213</v>
      </c>
      <c r="AJ144" s="13">
        <f>AI144*VLOOKUP('Données projet'!$B$10,Paramètres!$A$1:$I$89,3,0)*VLOOKUP('Données projet'!$B$10,Paramètres!$A$1:$I$89,5,0)</f>
        <v>14.11020000000018</v>
      </c>
      <c r="AK144" s="13">
        <f t="shared" si="143"/>
        <v>4.7783677814795205</v>
      </c>
      <c r="AL144" s="20">
        <f t="shared" si="112"/>
        <v>32.897588886077138</v>
      </c>
      <c r="AM144" s="59">
        <f t="shared" si="113"/>
        <v>326.23092221941044</v>
      </c>
      <c r="AN144" s="59">
        <f ca="1">AVERAGE(OFFSET($AM$3,0,0,'Données projet'!$E$10+1,1))-AVERAGE(OFFSET($H$3,0,0,'Données projet'!$E$10+1,1))</f>
        <v>427.33925047942938</v>
      </c>
      <c r="AO144" s="59">
        <f t="shared" si="144"/>
        <v>258.68277813905507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127.11820203109224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127.11820203109224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19.8100000000004</v>
      </c>
      <c r="BE144" s="13">
        <f>BD144*VLOOKUP('Données projet'!$B$11,Paramètres!$A$1:$I$89,3,0)*VLOOKUP('Données projet'!$B$11,Paramètres!$A$1:$I$89,5,0)</f>
        <v>20.08734000000041</v>
      </c>
      <c r="BF144" s="13">
        <f t="shared" si="145"/>
        <v>6.5285137703520215</v>
      </c>
      <c r="BG144" s="20">
        <f t="shared" si="115"/>
        <v>46.355945316697152</v>
      </c>
      <c r="BH144" s="59">
        <f t="shared" si="116"/>
        <v>339.68927865003047</v>
      </c>
      <c r="BI144" s="59">
        <f ca="1">AVERAGE(OFFSET($BH$3,0,0,'Données projet'!$E$11+1,1))-AVERAGE(OFFSET($H$3,0,0,'Données projet'!$E$11+1,1))</f>
        <v>588.81597636287211</v>
      </c>
      <c r="BJ144" s="59">
        <f t="shared" si="146"/>
        <v>308.54448803271003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254.73373035860445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254.73373035860445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319</v>
      </c>
      <c r="BZ144" s="13">
        <f>BY144*VLOOKUP('Données projet'!$B$12,Paramètres!$A$1:$I$89,3,0)*VLOOKUP('Données projet'!$B$12,Paramètres!$A$1:$I$89,5,0)</f>
        <v>233.89079999999998</v>
      </c>
      <c r="CA144" s="13">
        <f t="shared" si="147"/>
        <v>57.123140349023068</v>
      </c>
      <c r="CB144" s="20">
        <f t="shared" si="118"/>
        <v>506.84927944121517</v>
      </c>
      <c r="CC144" s="59">
        <f t="shared" si="119"/>
        <v>800.18261277454849</v>
      </c>
      <c r="CD144" s="59">
        <f ca="1">AVERAGE(OFFSET($CC$3,0,0,'Données projet'!$E$12+1,1))-AVERAGE(OFFSET($H$3,0,0,'Données projet'!$E$12+1,1))</f>
        <v>328.55201074501201</v>
      </c>
      <c r="CE144" s="59">
        <f t="shared" si="148"/>
        <v>321.81422611044985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11.877369154102725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11.877369154102725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367.99999999999972</v>
      </c>
      <c r="CU144" s="17">
        <f>CT144*VLOOKUP('Données projet'!$B$13,Paramètres!$A$1:$I$89,3,0)*VLOOKUP('Données projet'!$B$13,Paramètres!$A$1:$I$89,5,0)</f>
        <v>292.78079999999977</v>
      </c>
      <c r="CV144" s="13">
        <f t="shared" si="149"/>
        <v>69.660903052386217</v>
      </c>
      <c r="CW144" s="20">
        <f t="shared" si="121"/>
        <v>631.25263281623893</v>
      </c>
      <c r="CX144" s="59">
        <f t="shared" si="122"/>
        <v>924.58596614957219</v>
      </c>
      <c r="CY144" s="59">
        <f ca="1">AVERAGE(OFFSET($CX$3,0,0,'Données projet'!$E$13+1,1))-AVERAGE(OFFSET($H$3,0,0,'Données projet'!$E$13+1,1))</f>
        <v>405.40026823646758</v>
      </c>
      <c r="CZ144" s="59">
        <f t="shared" si="150"/>
        <v>393.0787141050053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18.414453693957729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18.414453693957729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328.00000000000006</v>
      </c>
      <c r="DP144" s="17">
        <f>DO144*VLOOKUP('Données projet'!$B$14,Paramètres!$A$1:$I$89,3,0)*VLOOKUP('Données projet'!$B$14,Paramètres!$A$1:$I$89,5,0)</f>
        <v>255.84000000000006</v>
      </c>
      <c r="DQ144" s="13">
        <f t="shared" si="151"/>
        <v>61.834803371075836</v>
      </c>
      <c r="DR144" s="20">
        <f t="shared" si="124"/>
        <v>553.28361587129041</v>
      </c>
      <c r="DS144" s="59">
        <f t="shared" si="125"/>
        <v>846.61694920462378</v>
      </c>
      <c r="DT144" s="59">
        <f ca="1">AVERAGE(OFFSET($DS$3,0,0,'Données projet'!$E$14+1,1))-AVERAGE(OFFSET($H$3,0,0,'Données projet'!$E$14+1,1))</f>
        <v>288.82868507674738</v>
      </c>
      <c r="DU144" s="59">
        <f t="shared" si="152"/>
        <v>283.48738729114024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12.105930035146788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12.105930035146788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266.99999999999983</v>
      </c>
      <c r="EK144" s="17">
        <f>EJ144*VLOOKUP('Données projet'!$B$15,Paramètres!$A$1:$I$89,3,0)*VLOOKUP('Données projet'!$B$15,Paramètres!$A$1:$I$89,5,0)</f>
        <v>216.59039999999987</v>
      </c>
      <c r="EL144" s="13">
        <f t="shared" si="153"/>
        <v>53.373153688190904</v>
      </c>
      <c r="EM144" s="20">
        <f t="shared" si="127"/>
        <v>470.18652267359886</v>
      </c>
      <c r="EN144" s="59">
        <f t="shared" si="128"/>
        <v>763.51985600693217</v>
      </c>
      <c r="EO144" s="59">
        <f ca="1">AVERAGE(OFFSET($EN$3,0,0,'Données projet'!$E$15+1,1))-AVERAGE(OFFSET($H$3,0,0,'Données projet'!$E$15+1,1))</f>
        <v>304.26232113495314</v>
      </c>
      <c r="EP144" s="59">
        <f t="shared" si="154"/>
        <v>297.47246687305056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13.21716397631781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13.21716397631781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6">
        <f t="shared" si="110"/>
        <v>256.66666666666669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19.8100000000004</v>
      </c>
      <c r="O145" s="13">
        <f>N145*VLOOKUP('Données projet'!$B$9,Paramètres!$A$1:$I$89,3,0)*VLOOKUP('Données projet'!$B$9,Paramètres!$A$1:$I$89,5,0)</f>
        <v>17.924088000000364</v>
      </c>
      <c r="P145" s="13">
        <f t="shared" si="141"/>
        <v>5.9032212091029486</v>
      </c>
      <c r="Q145" s="20">
        <f t="shared" si="108"/>
        <v>41.499230205854936</v>
      </c>
      <c r="R145" s="59">
        <f t="shared" si="109"/>
        <v>334.83256353918824</v>
      </c>
      <c r="S145" s="59">
        <f ca="1">AVERAGE(OFFSET($R$3,0,0,'Données projet'!$E$9+1,1))-AVERAGE(OFFSET($H$3,0,0,'Données projet'!$E$9+1,1))</f>
        <v>530.15029472203241</v>
      </c>
      <c r="T145" s="59">
        <f t="shared" si="142"/>
        <v>279.93992816625956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222.84363572543612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222.84363572543612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16.750000000000213</v>
      </c>
      <c r="AJ145" s="13">
        <f>AI145*VLOOKUP('Données projet'!$B$10,Paramètres!$A$1:$I$89,3,0)*VLOOKUP('Données projet'!$B$10,Paramètres!$A$1:$I$89,5,0)</f>
        <v>14.11020000000018</v>
      </c>
      <c r="AK145" s="13">
        <f t="shared" si="143"/>
        <v>4.7783677814795205</v>
      </c>
      <c r="AL145" s="20">
        <f t="shared" si="112"/>
        <v>32.897588886077138</v>
      </c>
      <c r="AM145" s="59">
        <f t="shared" si="113"/>
        <v>326.23092221941044</v>
      </c>
      <c r="AN145" s="59">
        <f ca="1">AVERAGE(OFFSET($AM$3,0,0,'Données projet'!$E$10+1,1))-AVERAGE(OFFSET($H$3,0,0,'Données projet'!$E$10+1,1))</f>
        <v>427.33925047942938</v>
      </c>
      <c r="AO145" s="59">
        <f t="shared" si="144"/>
        <v>258.68277813905507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124.62549162370986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124.62549162370986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19.8100000000004</v>
      </c>
      <c r="BE145" s="13">
        <f>BD145*VLOOKUP('Données projet'!$B$11,Paramètres!$A$1:$I$89,3,0)*VLOOKUP('Données projet'!$B$11,Paramètres!$A$1:$I$89,5,0)</f>
        <v>20.08734000000041</v>
      </c>
      <c r="BF145" s="13">
        <f t="shared" si="145"/>
        <v>6.5285137703520215</v>
      </c>
      <c r="BG145" s="20">
        <f t="shared" si="115"/>
        <v>46.355945316697152</v>
      </c>
      <c r="BH145" s="59">
        <f t="shared" si="116"/>
        <v>339.68927865003047</v>
      </c>
      <c r="BI145" s="59">
        <f ca="1">AVERAGE(OFFSET($BH$3,0,0,'Données projet'!$E$11+1,1))-AVERAGE(OFFSET($H$3,0,0,'Données projet'!$E$11+1,1))</f>
        <v>588.81597636287211</v>
      </c>
      <c r="BJ145" s="59">
        <f t="shared" si="146"/>
        <v>308.54448803271003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249.73855727850599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249.73855727850599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319</v>
      </c>
      <c r="BZ145" s="13">
        <f>BY145*VLOOKUP('Données projet'!$B$12,Paramètres!$A$1:$I$89,3,0)*VLOOKUP('Données projet'!$B$12,Paramètres!$A$1:$I$89,5,0)</f>
        <v>233.89079999999998</v>
      </c>
      <c r="CA145" s="13">
        <f t="shared" si="147"/>
        <v>57.123140349023068</v>
      </c>
      <c r="CB145" s="20">
        <f t="shared" si="118"/>
        <v>506.84927944121517</v>
      </c>
      <c r="CC145" s="59">
        <f t="shared" si="119"/>
        <v>800.18261277454849</v>
      </c>
      <c r="CD145" s="59">
        <f ca="1">AVERAGE(OFFSET($CC$3,0,0,'Données projet'!$E$12+1,1))-AVERAGE(OFFSET($H$3,0,0,'Données projet'!$E$12+1,1))</f>
        <v>328.55201074501201</v>
      </c>
      <c r="CE145" s="59">
        <f t="shared" si="148"/>
        <v>321.81422611044985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11.644461189470622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11.644461189470622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367.99999999999972</v>
      </c>
      <c r="CU145" s="17">
        <f>CT145*VLOOKUP('Données projet'!$B$13,Paramètres!$A$1:$I$89,3,0)*VLOOKUP('Données projet'!$B$13,Paramètres!$A$1:$I$89,5,0)</f>
        <v>292.78079999999977</v>
      </c>
      <c r="CV145" s="13">
        <f t="shared" si="149"/>
        <v>69.660903052386217</v>
      </c>
      <c r="CW145" s="20">
        <f t="shared" si="121"/>
        <v>631.25263281623893</v>
      </c>
      <c r="CX145" s="59">
        <f t="shared" si="122"/>
        <v>924.58596614957219</v>
      </c>
      <c r="CY145" s="59">
        <f ca="1">AVERAGE(OFFSET($CX$3,0,0,'Données projet'!$E$13+1,1))-AVERAGE(OFFSET($H$3,0,0,'Données projet'!$E$13+1,1))</f>
        <v>405.40026823646758</v>
      </c>
      <c r="CZ145" s="59">
        <f t="shared" si="150"/>
        <v>393.0787141050053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18.053357488726931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18.053357488726931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328.00000000000006</v>
      </c>
      <c r="DP145" s="17">
        <f>DO145*VLOOKUP('Données projet'!$B$14,Paramètres!$A$1:$I$89,3,0)*VLOOKUP('Données projet'!$B$14,Paramètres!$A$1:$I$89,5,0)</f>
        <v>255.84000000000006</v>
      </c>
      <c r="DQ145" s="13">
        <f t="shared" si="151"/>
        <v>61.834803371075836</v>
      </c>
      <c r="DR145" s="20">
        <f t="shared" si="124"/>
        <v>553.28361587129041</v>
      </c>
      <c r="DS145" s="59">
        <f t="shared" si="125"/>
        <v>846.61694920462378</v>
      </c>
      <c r="DT145" s="59">
        <f ca="1">AVERAGE(OFFSET($DS$3,0,0,'Données projet'!$E$14+1,1))-AVERAGE(OFFSET($H$3,0,0,'Données projet'!$E$14+1,1))</f>
        <v>288.82868507674738</v>
      </c>
      <c r="DU145" s="59">
        <f t="shared" si="152"/>
        <v>283.48738729114024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11.868540131045782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11.868540131045782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266.99999999999983</v>
      </c>
      <c r="EK145" s="17">
        <f>EJ145*VLOOKUP('Données projet'!$B$15,Paramètres!$A$1:$I$89,3,0)*VLOOKUP('Données projet'!$B$15,Paramètres!$A$1:$I$89,5,0)</f>
        <v>216.59039999999987</v>
      </c>
      <c r="EL145" s="13">
        <f t="shared" si="153"/>
        <v>53.373153688190904</v>
      </c>
      <c r="EM145" s="20">
        <f t="shared" si="127"/>
        <v>470.18652267359886</v>
      </c>
      <c r="EN145" s="59">
        <f t="shared" si="128"/>
        <v>763.51985600693217</v>
      </c>
      <c r="EO145" s="59">
        <f ca="1">AVERAGE(OFFSET($EN$3,0,0,'Données projet'!$E$15+1,1))-AVERAGE(OFFSET($H$3,0,0,'Données projet'!$E$15+1,1))</f>
        <v>304.26232113495314</v>
      </c>
      <c r="EP145" s="59">
        <f t="shared" si="154"/>
        <v>297.47246687305056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12.957983452416219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12.957983452416219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6">
        <f t="shared" si="110"/>
        <v>256.66666666666669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19.8100000000004</v>
      </c>
      <c r="O146" s="13">
        <f>N146*VLOOKUP('Données projet'!$B$9,Paramètres!$A$1:$I$89,3,0)*VLOOKUP('Données projet'!$B$9,Paramètres!$A$1:$I$89,5,0)</f>
        <v>17.924088000000364</v>
      </c>
      <c r="P146" s="13">
        <f t="shared" si="141"/>
        <v>5.9032212091029486</v>
      </c>
      <c r="Q146" s="20">
        <f t="shared" si="108"/>
        <v>41.499230205854936</v>
      </c>
      <c r="R146" s="59">
        <f t="shared" si="109"/>
        <v>334.83256353918824</v>
      </c>
      <c r="S146" s="59">
        <f ca="1">AVERAGE(OFFSET($R$3,0,0,'Données projet'!$E$9+1,1))-AVERAGE(OFFSET($H$3,0,0,'Données projet'!$E$9+1,1))</f>
        <v>530.15029472203241</v>
      </c>
      <c r="T146" s="59">
        <f t="shared" si="142"/>
        <v>279.93992816625956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218.47380795005699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218.47380795005699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16.750000000000213</v>
      </c>
      <c r="AJ146" s="13">
        <f>AI146*VLOOKUP('Données projet'!$B$10,Paramètres!$A$1:$I$89,3,0)*VLOOKUP('Données projet'!$B$10,Paramètres!$A$1:$I$89,5,0)</f>
        <v>14.11020000000018</v>
      </c>
      <c r="AK146" s="13">
        <f t="shared" si="143"/>
        <v>4.7783677814795205</v>
      </c>
      <c r="AL146" s="20">
        <f t="shared" si="112"/>
        <v>32.897588886077138</v>
      </c>
      <c r="AM146" s="59">
        <f t="shared" si="113"/>
        <v>326.23092221941044</v>
      </c>
      <c r="AN146" s="59">
        <f ca="1">AVERAGE(OFFSET($AM$3,0,0,'Données projet'!$E$10+1,1))-AVERAGE(OFFSET($H$3,0,0,'Données projet'!$E$10+1,1))</f>
        <v>427.33925047942938</v>
      </c>
      <c r="AO146" s="59">
        <f t="shared" si="144"/>
        <v>258.68277813905507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122.18166174701304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122.18166174701304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19.8100000000004</v>
      </c>
      <c r="BE146" s="13">
        <f>BD146*VLOOKUP('Données projet'!$B$11,Paramètres!$A$1:$I$89,3,0)*VLOOKUP('Données projet'!$B$11,Paramètres!$A$1:$I$89,5,0)</f>
        <v>20.08734000000041</v>
      </c>
      <c r="BF146" s="13">
        <f t="shared" si="145"/>
        <v>6.5285137703520215</v>
      </c>
      <c r="BG146" s="20">
        <f t="shared" si="115"/>
        <v>46.355945316697152</v>
      </c>
      <c r="BH146" s="59">
        <f t="shared" si="116"/>
        <v>339.68927865003047</v>
      </c>
      <c r="BI146" s="59">
        <f ca="1">AVERAGE(OFFSET($BH$3,0,0,'Données projet'!$E$11+1,1))-AVERAGE(OFFSET($H$3,0,0,'Données projet'!$E$11+1,1))</f>
        <v>588.81597636287211</v>
      </c>
      <c r="BJ146" s="59">
        <f t="shared" si="146"/>
        <v>308.54448803271003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244.84133649575355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244.84133649575355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319</v>
      </c>
      <c r="BZ146" s="13">
        <f>BY146*VLOOKUP('Données projet'!$B$12,Paramètres!$A$1:$I$89,3,0)*VLOOKUP('Données projet'!$B$12,Paramètres!$A$1:$I$89,5,0)</f>
        <v>233.89079999999998</v>
      </c>
      <c r="CA146" s="13">
        <f t="shared" si="147"/>
        <v>57.123140349023068</v>
      </c>
      <c r="CB146" s="20">
        <f t="shared" si="118"/>
        <v>506.84927944121517</v>
      </c>
      <c r="CC146" s="59">
        <f t="shared" si="119"/>
        <v>800.18261277454849</v>
      </c>
      <c r="CD146" s="59">
        <f ca="1">AVERAGE(OFFSET($CC$3,0,0,'Données projet'!$E$12+1,1))-AVERAGE(OFFSET($H$3,0,0,'Données projet'!$E$12+1,1))</f>
        <v>328.55201074501201</v>
      </c>
      <c r="CE146" s="59">
        <f t="shared" si="148"/>
        <v>321.81422611044985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11.416120407965122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11.416120407965122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367.99999999999972</v>
      </c>
      <c r="CU146" s="17">
        <f>CT146*VLOOKUP('Données projet'!$B$13,Paramètres!$A$1:$I$89,3,0)*VLOOKUP('Données projet'!$B$13,Paramètres!$A$1:$I$89,5,0)</f>
        <v>292.78079999999977</v>
      </c>
      <c r="CV146" s="13">
        <f t="shared" si="149"/>
        <v>69.660903052386217</v>
      </c>
      <c r="CW146" s="20">
        <f t="shared" si="121"/>
        <v>631.25263281623893</v>
      </c>
      <c r="CX146" s="59">
        <f t="shared" si="122"/>
        <v>924.58596614957219</v>
      </c>
      <c r="CY146" s="59">
        <f ca="1">AVERAGE(OFFSET($CX$3,0,0,'Données projet'!$E$13+1,1))-AVERAGE(OFFSET($H$3,0,0,'Données projet'!$E$13+1,1))</f>
        <v>405.40026823646758</v>
      </c>
      <c r="CZ146" s="59">
        <f t="shared" si="150"/>
        <v>393.0787141050053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17.699342159833773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17.699342159833773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328.00000000000006</v>
      </c>
      <c r="DP146" s="17">
        <f>DO146*VLOOKUP('Données projet'!$B$14,Paramètres!$A$1:$I$89,3,0)*VLOOKUP('Données projet'!$B$14,Paramètres!$A$1:$I$89,5,0)</f>
        <v>255.84000000000006</v>
      </c>
      <c r="DQ146" s="13">
        <f t="shared" si="151"/>
        <v>61.834803371075836</v>
      </c>
      <c r="DR146" s="20">
        <f t="shared" si="124"/>
        <v>553.28361587129041</v>
      </c>
      <c r="DS146" s="59">
        <f t="shared" si="125"/>
        <v>846.61694920462378</v>
      </c>
      <c r="DT146" s="59">
        <f ca="1">AVERAGE(OFFSET($DS$3,0,0,'Données projet'!$E$14+1,1))-AVERAGE(OFFSET($H$3,0,0,'Données projet'!$E$14+1,1))</f>
        <v>288.82868507674738</v>
      </c>
      <c r="DU146" s="59">
        <f t="shared" si="152"/>
        <v>283.48738729114024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11.635805298170652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11.635805298170652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266.99999999999983</v>
      </c>
      <c r="EK146" s="17">
        <f>EJ146*VLOOKUP('Données projet'!$B$15,Paramètres!$A$1:$I$89,3,0)*VLOOKUP('Données projet'!$B$15,Paramètres!$A$1:$I$89,5,0)</f>
        <v>216.59039999999987</v>
      </c>
      <c r="EL146" s="13">
        <f t="shared" si="153"/>
        <v>53.373153688190904</v>
      </c>
      <c r="EM146" s="20">
        <f t="shared" si="127"/>
        <v>470.18652267359886</v>
      </c>
      <c r="EN146" s="59">
        <f t="shared" si="128"/>
        <v>763.51985600693217</v>
      </c>
      <c r="EO146" s="59">
        <f ca="1">AVERAGE(OFFSET($EN$3,0,0,'Données projet'!$E$15+1,1))-AVERAGE(OFFSET($H$3,0,0,'Données projet'!$E$15+1,1))</f>
        <v>304.26232113495314</v>
      </c>
      <c r="EP146" s="59">
        <f t="shared" si="154"/>
        <v>297.47246687305056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12.703885300503828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12.703885300503828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6">
        <f t="shared" si="110"/>
        <v>256.66666666666669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19.8100000000004</v>
      </c>
      <c r="O147" s="13">
        <f>N147*VLOOKUP('Données projet'!$B$9,Paramètres!$A$1:$I$89,3,0)*VLOOKUP('Données projet'!$B$9,Paramètres!$A$1:$I$89,5,0)</f>
        <v>17.924088000000364</v>
      </c>
      <c r="P147" s="13">
        <f t="shared" si="141"/>
        <v>5.9032212091029486</v>
      </c>
      <c r="Q147" s="20">
        <f t="shared" si="108"/>
        <v>41.499230205854936</v>
      </c>
      <c r="R147" s="59">
        <f t="shared" si="109"/>
        <v>334.83256353918824</v>
      </c>
      <c r="S147" s="59">
        <f ca="1">AVERAGE(OFFSET($R$3,0,0,'Données projet'!$E$9+1,1))-AVERAGE(OFFSET($H$3,0,0,'Données projet'!$E$9+1,1))</f>
        <v>530.15029472203241</v>
      </c>
      <c r="T147" s="59">
        <f t="shared" si="142"/>
        <v>279.93992816625956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214.18966983202131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214.18966983202131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16.750000000000213</v>
      </c>
      <c r="AJ147" s="13">
        <f>AI147*VLOOKUP('Données projet'!$B$10,Paramètres!$A$1:$I$89,3,0)*VLOOKUP('Données projet'!$B$10,Paramètres!$A$1:$I$89,5,0)</f>
        <v>14.11020000000018</v>
      </c>
      <c r="AK147" s="13">
        <f t="shared" si="143"/>
        <v>4.7783677814795205</v>
      </c>
      <c r="AL147" s="20">
        <f t="shared" si="112"/>
        <v>32.897588886077138</v>
      </c>
      <c r="AM147" s="59">
        <f t="shared" si="113"/>
        <v>326.23092221941044</v>
      </c>
      <c r="AN147" s="59">
        <f ca="1">AVERAGE(OFFSET($AM$3,0,0,'Données projet'!$E$10+1,1))-AVERAGE(OFFSET($H$3,0,0,'Données projet'!$E$10+1,1))</f>
        <v>427.33925047942938</v>
      </c>
      <c r="AO147" s="59">
        <f t="shared" si="144"/>
        <v>258.68277813905507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119.7857538836092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119.7857538836092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19.8100000000004</v>
      </c>
      <c r="BE147" s="13">
        <f>BD147*VLOOKUP('Données projet'!$B$11,Paramètres!$A$1:$I$89,3,0)*VLOOKUP('Données projet'!$B$11,Paramètres!$A$1:$I$89,5,0)</f>
        <v>20.08734000000041</v>
      </c>
      <c r="BF147" s="13">
        <f t="shared" si="145"/>
        <v>6.5285137703520215</v>
      </c>
      <c r="BG147" s="20">
        <f t="shared" si="115"/>
        <v>46.355945316697152</v>
      </c>
      <c r="BH147" s="59">
        <f t="shared" si="116"/>
        <v>339.68927865003047</v>
      </c>
      <c r="BI147" s="59">
        <f ca="1">AVERAGE(OFFSET($BH$3,0,0,'Données projet'!$E$11+1,1))-AVERAGE(OFFSET($H$3,0,0,'Données projet'!$E$11+1,1))</f>
        <v>588.81597636287211</v>
      </c>
      <c r="BJ147" s="59">
        <f t="shared" si="146"/>
        <v>308.54448803271003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240.04014722554115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240.04014722554115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319</v>
      </c>
      <c r="BZ147" s="13">
        <f>BY147*VLOOKUP('Données projet'!$B$12,Paramètres!$A$1:$I$89,3,0)*VLOOKUP('Données projet'!$B$12,Paramètres!$A$1:$I$89,5,0)</f>
        <v>233.89079999999998</v>
      </c>
      <c r="CA147" s="13">
        <f t="shared" si="147"/>
        <v>57.123140349023068</v>
      </c>
      <c r="CB147" s="20">
        <f t="shared" si="118"/>
        <v>506.84927944121517</v>
      </c>
      <c r="CC147" s="59">
        <f t="shared" si="119"/>
        <v>800.18261277454849</v>
      </c>
      <c r="CD147" s="59">
        <f ca="1">AVERAGE(OFFSET($CC$3,0,0,'Données projet'!$E$12+1,1))-AVERAGE(OFFSET($H$3,0,0,'Données projet'!$E$12+1,1))</f>
        <v>328.55201074501201</v>
      </c>
      <c r="CE147" s="59">
        <f t="shared" si="148"/>
        <v>321.81422611044985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11.192257249910822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11.192257249910822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367.99999999999972</v>
      </c>
      <c r="CU147" s="17">
        <f>CT147*VLOOKUP('Données projet'!$B$13,Paramètres!$A$1:$I$89,3,0)*VLOOKUP('Données projet'!$B$13,Paramètres!$A$1:$I$89,5,0)</f>
        <v>292.78079999999977</v>
      </c>
      <c r="CV147" s="13">
        <f t="shared" si="149"/>
        <v>69.660903052386217</v>
      </c>
      <c r="CW147" s="20">
        <f t="shared" si="121"/>
        <v>631.25263281623893</v>
      </c>
      <c r="CX147" s="59">
        <f t="shared" si="122"/>
        <v>924.58596614957219</v>
      </c>
      <c r="CY147" s="59">
        <f ca="1">AVERAGE(OFFSET($CX$3,0,0,'Données projet'!$E$13+1,1))-AVERAGE(OFFSET($H$3,0,0,'Données projet'!$E$13+1,1))</f>
        <v>405.40026823646758</v>
      </c>
      <c r="CZ147" s="59">
        <f t="shared" si="150"/>
        <v>393.0787141050053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17.352268855612181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17.352268855612181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328.00000000000006</v>
      </c>
      <c r="DP147" s="17">
        <f>DO147*VLOOKUP('Données projet'!$B$14,Paramètres!$A$1:$I$89,3,0)*VLOOKUP('Données projet'!$B$14,Paramètres!$A$1:$I$89,5,0)</f>
        <v>255.84000000000006</v>
      </c>
      <c r="DQ147" s="13">
        <f t="shared" si="151"/>
        <v>61.834803371075836</v>
      </c>
      <c r="DR147" s="20">
        <f t="shared" si="124"/>
        <v>553.28361587129041</v>
      </c>
      <c r="DS147" s="59">
        <f t="shared" si="125"/>
        <v>846.61694920462378</v>
      </c>
      <c r="DT147" s="59">
        <f ca="1">AVERAGE(OFFSET($DS$3,0,0,'Données projet'!$E$14+1,1))-AVERAGE(OFFSET($H$3,0,0,'Données projet'!$E$14+1,1))</f>
        <v>288.82868507674738</v>
      </c>
      <c r="DU147" s="59">
        <f t="shared" si="152"/>
        <v>283.48738729114024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11.407634253413972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11.407634253413972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266.99999999999983</v>
      </c>
      <c r="EK147" s="17">
        <f>EJ147*VLOOKUP('Données projet'!$B$15,Paramètres!$A$1:$I$89,3,0)*VLOOKUP('Données projet'!$B$15,Paramètres!$A$1:$I$89,5,0)</f>
        <v>216.59039999999987</v>
      </c>
      <c r="EL147" s="13">
        <f t="shared" si="153"/>
        <v>53.373153688190904</v>
      </c>
      <c r="EM147" s="20">
        <f t="shared" si="127"/>
        <v>470.18652267359886</v>
      </c>
      <c r="EN147" s="59">
        <f t="shared" si="128"/>
        <v>763.51985600693217</v>
      </c>
      <c r="EO147" s="59">
        <f ca="1">AVERAGE(OFFSET($EN$3,0,0,'Données projet'!$E$15+1,1))-AVERAGE(OFFSET($H$3,0,0,'Données projet'!$E$15+1,1))</f>
        <v>304.26232113495314</v>
      </c>
      <c r="EP147" s="59">
        <f t="shared" si="154"/>
        <v>297.47246687305056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12.45476985836587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12.45476985836587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6">
        <f t="shared" si="110"/>
        <v>256.66666666666669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19.8100000000004</v>
      </c>
      <c r="O148" s="13">
        <f>N148*VLOOKUP('Données projet'!$B$9,Paramètres!$A$1:$I$89,3,0)*VLOOKUP('Données projet'!$B$9,Paramètres!$A$1:$I$89,5,0)</f>
        <v>17.924088000000364</v>
      </c>
      <c r="P148" s="13">
        <f t="shared" si="141"/>
        <v>5.9032212091029486</v>
      </c>
      <c r="Q148" s="20">
        <f t="shared" si="108"/>
        <v>41.499230205854936</v>
      </c>
      <c r="R148" s="59">
        <f t="shared" si="109"/>
        <v>334.83256353918824</v>
      </c>
      <c r="S148" s="59">
        <f ca="1">AVERAGE(OFFSET($R$3,0,0,'Données projet'!$E$9+1,1))-AVERAGE(OFFSET($H$3,0,0,'Données projet'!$E$9+1,1))</f>
        <v>530.15029472203241</v>
      </c>
      <c r="T148" s="59">
        <f t="shared" si="142"/>
        <v>279.93992816625956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209.98954104941407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209.98954104941407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16.750000000000213</v>
      </c>
      <c r="AJ148" s="13">
        <f>AI148*VLOOKUP('Données projet'!$B$10,Paramètres!$A$1:$I$89,3,0)*VLOOKUP('Données projet'!$B$10,Paramètres!$A$1:$I$89,5,0)</f>
        <v>14.11020000000018</v>
      </c>
      <c r="AK148" s="13">
        <f t="shared" si="143"/>
        <v>4.7783677814795205</v>
      </c>
      <c r="AL148" s="20">
        <f t="shared" si="112"/>
        <v>32.897588886077138</v>
      </c>
      <c r="AM148" s="59">
        <f t="shared" si="113"/>
        <v>326.23092221941044</v>
      </c>
      <c r="AN148" s="59">
        <f ca="1">AVERAGE(OFFSET($AM$3,0,0,'Données projet'!$E$10+1,1))-AVERAGE(OFFSET($H$3,0,0,'Données projet'!$E$10+1,1))</f>
        <v>427.33925047942938</v>
      </c>
      <c r="AO148" s="59">
        <f t="shared" si="144"/>
        <v>258.68277813905507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117.43682831204721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117.43682831204721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19.8100000000004</v>
      </c>
      <c r="BE148" s="13">
        <f>BD148*VLOOKUP('Données projet'!$B$11,Paramètres!$A$1:$I$89,3,0)*VLOOKUP('Données projet'!$B$11,Paramètres!$A$1:$I$89,5,0)</f>
        <v>20.08734000000041</v>
      </c>
      <c r="BF148" s="13">
        <f t="shared" si="145"/>
        <v>6.5285137703520215</v>
      </c>
      <c r="BG148" s="20">
        <f t="shared" si="115"/>
        <v>46.355945316697152</v>
      </c>
      <c r="BH148" s="59">
        <f t="shared" si="116"/>
        <v>339.68927865003047</v>
      </c>
      <c r="BI148" s="59">
        <f ca="1">AVERAGE(OFFSET($BH$3,0,0,'Données projet'!$E$11+1,1))-AVERAGE(OFFSET($H$3,0,0,'Données projet'!$E$11+1,1))</f>
        <v>588.81597636287211</v>
      </c>
      <c r="BJ148" s="59">
        <f t="shared" si="146"/>
        <v>308.54448803271003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235.33310634848129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235.33310634848129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319</v>
      </c>
      <c r="BZ148" s="13">
        <f>BY148*VLOOKUP('Données projet'!$B$12,Paramètres!$A$1:$I$89,3,0)*VLOOKUP('Données projet'!$B$12,Paramètres!$A$1:$I$89,5,0)</f>
        <v>233.89079999999998</v>
      </c>
      <c r="CA148" s="13">
        <f t="shared" si="147"/>
        <v>57.123140349023068</v>
      </c>
      <c r="CB148" s="20">
        <f t="shared" si="118"/>
        <v>506.84927944121517</v>
      </c>
      <c r="CC148" s="59">
        <f t="shared" si="119"/>
        <v>800.18261277454849</v>
      </c>
      <c r="CD148" s="59">
        <f ca="1">AVERAGE(OFFSET($CC$3,0,0,'Données projet'!$E$12+1,1))-AVERAGE(OFFSET($H$3,0,0,'Données projet'!$E$12+1,1))</f>
        <v>328.55201074501201</v>
      </c>
      <c r="CE148" s="59">
        <f t="shared" si="148"/>
        <v>321.81422611044985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10.972783911842923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10.972783911842923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367.99999999999972</v>
      </c>
      <c r="CU148" s="17">
        <f>CT148*VLOOKUP('Données projet'!$B$13,Paramètres!$A$1:$I$89,3,0)*VLOOKUP('Données projet'!$B$13,Paramètres!$A$1:$I$89,5,0)</f>
        <v>292.78079999999977</v>
      </c>
      <c r="CV148" s="13">
        <f t="shared" si="149"/>
        <v>69.660903052386217</v>
      </c>
      <c r="CW148" s="20">
        <f t="shared" si="121"/>
        <v>631.25263281623893</v>
      </c>
      <c r="CX148" s="59">
        <f t="shared" si="122"/>
        <v>924.58596614957219</v>
      </c>
      <c r="CY148" s="59">
        <f ca="1">AVERAGE(OFFSET($CX$3,0,0,'Données projet'!$E$13+1,1))-AVERAGE(OFFSET($H$3,0,0,'Données projet'!$E$13+1,1))</f>
        <v>405.40026823646758</v>
      </c>
      <c r="CZ148" s="59">
        <f t="shared" si="150"/>
        <v>393.0787141050053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17.01200144719256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17.01200144719256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328.00000000000006</v>
      </c>
      <c r="DP148" s="17">
        <f>DO148*VLOOKUP('Données projet'!$B$14,Paramètres!$A$1:$I$89,3,0)*VLOOKUP('Données projet'!$B$14,Paramètres!$A$1:$I$89,5,0)</f>
        <v>255.84000000000006</v>
      </c>
      <c r="DQ148" s="13">
        <f t="shared" si="151"/>
        <v>61.834803371075836</v>
      </c>
      <c r="DR148" s="20">
        <f t="shared" si="124"/>
        <v>553.28361587129041</v>
      </c>
      <c r="DS148" s="59">
        <f t="shared" si="125"/>
        <v>846.61694920462378</v>
      </c>
      <c r="DT148" s="59">
        <f ca="1">AVERAGE(OFFSET($DS$3,0,0,'Données projet'!$E$14+1,1))-AVERAGE(OFFSET($H$3,0,0,'Données projet'!$E$14+1,1))</f>
        <v>288.82868507674738</v>
      </c>
      <c r="DU148" s="59">
        <f t="shared" si="152"/>
        <v>283.48738729114024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11.183937503674377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11.183937503674377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266.99999999999983</v>
      </c>
      <c r="EK148" s="17">
        <f>EJ148*VLOOKUP('Données projet'!$B$15,Paramètres!$A$1:$I$89,3,0)*VLOOKUP('Données projet'!$B$15,Paramètres!$A$1:$I$89,5,0)</f>
        <v>216.59039999999987</v>
      </c>
      <c r="EL148" s="13">
        <f t="shared" si="153"/>
        <v>53.373153688190904</v>
      </c>
      <c r="EM148" s="20">
        <f t="shared" si="127"/>
        <v>470.18652267359886</v>
      </c>
      <c r="EN148" s="59">
        <f t="shared" si="128"/>
        <v>763.51985600693217</v>
      </c>
      <c r="EO148" s="59">
        <f ca="1">AVERAGE(OFFSET($EN$3,0,0,'Données projet'!$E$15+1,1))-AVERAGE(OFFSET($H$3,0,0,'Données projet'!$E$15+1,1))</f>
        <v>304.26232113495314</v>
      </c>
      <c r="EP148" s="59">
        <f t="shared" si="154"/>
        <v>297.47246687305056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12.210539418102821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12.210539418102821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6">
        <f t="shared" si="110"/>
        <v>256.66666666666669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19.8100000000004</v>
      </c>
      <c r="O149" s="13">
        <f>N149*VLOOKUP('Données projet'!$B$9,Paramètres!$A$1:$I$89,3,0)*VLOOKUP('Données projet'!$B$9,Paramètres!$A$1:$I$89,5,0)</f>
        <v>17.924088000000364</v>
      </c>
      <c r="P149" s="13">
        <f t="shared" si="141"/>
        <v>5.9032212091029486</v>
      </c>
      <c r="Q149" s="20">
        <f t="shared" si="108"/>
        <v>41.499230205854936</v>
      </c>
      <c r="R149" s="59">
        <f t="shared" si="109"/>
        <v>334.83256353918824</v>
      </c>
      <c r="S149" s="59">
        <f ca="1">AVERAGE(OFFSET($R$3,0,0,'Données projet'!$E$9+1,1))-AVERAGE(OFFSET($H$3,0,0,'Données projet'!$E$9+1,1))</f>
        <v>530.15029472203241</v>
      </c>
      <c r="T149" s="59">
        <f t="shared" si="142"/>
        <v>279.93992816625956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205.87177423040816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205.87177423040816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16.750000000000213</v>
      </c>
      <c r="AJ149" s="13">
        <f>AI149*VLOOKUP('Données projet'!$B$10,Paramètres!$A$1:$I$89,3,0)*VLOOKUP('Données projet'!$B$10,Paramètres!$A$1:$I$89,5,0)</f>
        <v>14.11020000000018</v>
      </c>
      <c r="AK149" s="13">
        <f t="shared" si="143"/>
        <v>4.7783677814795205</v>
      </c>
      <c r="AL149" s="20">
        <f t="shared" si="112"/>
        <v>32.897588886077138</v>
      </c>
      <c r="AM149" s="59">
        <f t="shared" si="113"/>
        <v>326.23092221941044</v>
      </c>
      <c r="AN149" s="59">
        <f ca="1">AVERAGE(OFFSET($AM$3,0,0,'Données projet'!$E$10+1,1))-AVERAGE(OFFSET($H$3,0,0,'Données projet'!$E$10+1,1))</f>
        <v>427.33925047942938</v>
      </c>
      <c r="AO149" s="59">
        <f t="shared" si="144"/>
        <v>258.68277813905507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115.13396373824042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115.13396373824042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19.8100000000004</v>
      </c>
      <c r="BE149" s="13">
        <f>BD149*VLOOKUP('Données projet'!$B$11,Paramètres!$A$1:$I$89,3,0)*VLOOKUP('Données projet'!$B$11,Paramètres!$A$1:$I$89,5,0)</f>
        <v>20.08734000000041</v>
      </c>
      <c r="BF149" s="13">
        <f t="shared" si="145"/>
        <v>6.5285137703520215</v>
      </c>
      <c r="BG149" s="20">
        <f t="shared" si="115"/>
        <v>46.355945316697152</v>
      </c>
      <c r="BH149" s="59">
        <f t="shared" si="116"/>
        <v>339.68927865003047</v>
      </c>
      <c r="BI149" s="59">
        <f ca="1">AVERAGE(OFFSET($BH$3,0,0,'Données projet'!$E$11+1,1))-AVERAGE(OFFSET($H$3,0,0,'Données projet'!$E$11+1,1))</f>
        <v>588.81597636287211</v>
      </c>
      <c r="BJ149" s="59">
        <f t="shared" si="146"/>
        <v>308.54448803271003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230.71836767200915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230.71836767200915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319</v>
      </c>
      <c r="BZ149" s="13">
        <f>BY149*VLOOKUP('Données projet'!$B$12,Paramètres!$A$1:$I$89,3,0)*VLOOKUP('Données projet'!$B$12,Paramètres!$A$1:$I$89,5,0)</f>
        <v>233.89079999999998</v>
      </c>
      <c r="CA149" s="13">
        <f t="shared" si="147"/>
        <v>57.123140349023068</v>
      </c>
      <c r="CB149" s="20">
        <f t="shared" si="118"/>
        <v>506.84927944121517</v>
      </c>
      <c r="CC149" s="59">
        <f t="shared" si="119"/>
        <v>800.18261277454849</v>
      </c>
      <c r="CD149" s="59">
        <f ca="1">AVERAGE(OFFSET($CC$3,0,0,'Données projet'!$E$12+1,1))-AVERAGE(OFFSET($H$3,0,0,'Données projet'!$E$12+1,1))</f>
        <v>328.55201074501201</v>
      </c>
      <c r="CE149" s="59">
        <f t="shared" si="148"/>
        <v>321.81422611044985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10.757614312069016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10.757614312069016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367.99999999999972</v>
      </c>
      <c r="CU149" s="17">
        <f>CT149*VLOOKUP('Données projet'!$B$13,Paramètres!$A$1:$I$89,3,0)*VLOOKUP('Données projet'!$B$13,Paramètres!$A$1:$I$89,5,0)</f>
        <v>292.78079999999977</v>
      </c>
      <c r="CV149" s="13">
        <f t="shared" si="149"/>
        <v>69.660903052386217</v>
      </c>
      <c r="CW149" s="20">
        <f t="shared" si="121"/>
        <v>631.25263281623893</v>
      </c>
      <c r="CX149" s="59">
        <f t="shared" si="122"/>
        <v>924.58596614957219</v>
      </c>
      <c r="CY149" s="59">
        <f ca="1">AVERAGE(OFFSET($CX$3,0,0,'Données projet'!$E$13+1,1))-AVERAGE(OFFSET($H$3,0,0,'Données projet'!$E$13+1,1))</f>
        <v>405.40026823646758</v>
      </c>
      <c r="CZ149" s="59">
        <f t="shared" si="150"/>
        <v>393.0787141050053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16.678406475109423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16.678406475109423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328.00000000000006</v>
      </c>
      <c r="DP149" s="17">
        <f>DO149*VLOOKUP('Données projet'!$B$14,Paramètres!$A$1:$I$89,3,0)*VLOOKUP('Données projet'!$B$14,Paramètres!$A$1:$I$89,5,0)</f>
        <v>255.84000000000006</v>
      </c>
      <c r="DQ149" s="13">
        <f t="shared" si="151"/>
        <v>61.834803371075836</v>
      </c>
      <c r="DR149" s="20">
        <f t="shared" si="124"/>
        <v>553.28361587129041</v>
      </c>
      <c r="DS149" s="59">
        <f t="shared" si="125"/>
        <v>846.61694920462378</v>
      </c>
      <c r="DT149" s="59">
        <f ca="1">AVERAGE(OFFSET($DS$3,0,0,'Données projet'!$E$14+1,1))-AVERAGE(OFFSET($H$3,0,0,'Données projet'!$E$14+1,1))</f>
        <v>288.82868507674738</v>
      </c>
      <c r="DU149" s="59">
        <f t="shared" si="152"/>
        <v>283.48738729114024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10.964627310755629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10.964627310755629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266.99999999999983</v>
      </c>
      <c r="EK149" s="17">
        <f>EJ149*VLOOKUP('Données projet'!$B$15,Paramètres!$A$1:$I$89,3,0)*VLOOKUP('Données projet'!$B$15,Paramètres!$A$1:$I$89,5,0)</f>
        <v>216.59039999999987</v>
      </c>
      <c r="EL149" s="13">
        <f t="shared" si="153"/>
        <v>53.373153688190904</v>
      </c>
      <c r="EM149" s="20">
        <f t="shared" si="127"/>
        <v>470.18652267359886</v>
      </c>
      <c r="EN149" s="59">
        <f t="shared" si="128"/>
        <v>763.51985600693217</v>
      </c>
      <c r="EO149" s="59">
        <f ca="1">AVERAGE(OFFSET($EN$3,0,0,'Données projet'!$E$15+1,1))-AVERAGE(OFFSET($H$3,0,0,'Données projet'!$E$15+1,1))</f>
        <v>304.26232113495314</v>
      </c>
      <c r="EP149" s="59">
        <f t="shared" si="154"/>
        <v>297.47246687305056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11.97109818780747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11.97109818780747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6">
        <f t="shared" si="110"/>
        <v>256.66666666666669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19.8100000000004</v>
      </c>
      <c r="O150" s="13">
        <f>N150*VLOOKUP('Données projet'!$B$9,Paramètres!$A$1:$I$89,3,0)*VLOOKUP('Données projet'!$B$9,Paramètres!$A$1:$I$89,5,0)</f>
        <v>17.924088000000364</v>
      </c>
      <c r="P150" s="13">
        <f t="shared" si="141"/>
        <v>5.9032212091029486</v>
      </c>
      <c r="Q150" s="20">
        <f t="shared" si="108"/>
        <v>41.499230205854936</v>
      </c>
      <c r="R150" s="59">
        <f t="shared" si="109"/>
        <v>334.83256353918824</v>
      </c>
      <c r="S150" s="59">
        <f ca="1">AVERAGE(OFFSET($R$3,0,0,'Données projet'!$E$9+1,1))-AVERAGE(OFFSET($H$3,0,0,'Données projet'!$E$9+1,1))</f>
        <v>530.15029472203241</v>
      </c>
      <c r="T150" s="59">
        <f t="shared" si="142"/>
        <v>279.93992816625956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201.83475430713318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201.83475430713318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16.750000000000213</v>
      </c>
      <c r="AJ150" s="13">
        <f>AI150*VLOOKUP('Données projet'!$B$10,Paramètres!$A$1:$I$89,3,0)*VLOOKUP('Données projet'!$B$10,Paramètres!$A$1:$I$89,5,0)</f>
        <v>14.11020000000018</v>
      </c>
      <c r="AK150" s="13">
        <f t="shared" si="143"/>
        <v>4.7783677814795205</v>
      </c>
      <c r="AL150" s="20">
        <f t="shared" si="112"/>
        <v>32.897588886077138</v>
      </c>
      <c r="AM150" s="59">
        <f t="shared" si="113"/>
        <v>326.23092221941044</v>
      </c>
      <c r="AN150" s="59">
        <f ca="1">AVERAGE(OFFSET($AM$3,0,0,'Données projet'!$E$10+1,1))-AVERAGE(OFFSET($H$3,0,0,'Données projet'!$E$10+1,1))</f>
        <v>427.33925047942938</v>
      </c>
      <c r="AO150" s="59">
        <f t="shared" si="144"/>
        <v>258.68277813905507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112.87625693411729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112.87625693411729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19.8100000000004</v>
      </c>
      <c r="BE150" s="13">
        <f>BD150*VLOOKUP('Données projet'!$B$11,Paramètres!$A$1:$I$89,3,0)*VLOOKUP('Données projet'!$B$11,Paramètres!$A$1:$I$89,5,0)</f>
        <v>20.08734000000041</v>
      </c>
      <c r="BF150" s="13">
        <f t="shared" si="145"/>
        <v>6.5285137703520215</v>
      </c>
      <c r="BG150" s="20">
        <f t="shared" si="115"/>
        <v>46.355945316697152</v>
      </c>
      <c r="BH150" s="59">
        <f t="shared" si="116"/>
        <v>339.68927865003047</v>
      </c>
      <c r="BI150" s="59">
        <f ca="1">AVERAGE(OFFSET($BH$3,0,0,'Données projet'!$E$11+1,1))-AVERAGE(OFFSET($H$3,0,0,'Données projet'!$E$11+1,1))</f>
        <v>588.81597636287211</v>
      </c>
      <c r="BJ150" s="59">
        <f t="shared" si="146"/>
        <v>308.54448803271003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226.19412120626995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226.19412120626995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319</v>
      </c>
      <c r="BZ150" s="13">
        <f>BY150*VLOOKUP('Données projet'!$B$12,Paramètres!$A$1:$I$89,3,0)*VLOOKUP('Données projet'!$B$12,Paramètres!$A$1:$I$89,5,0)</f>
        <v>233.89079999999998</v>
      </c>
      <c r="CA150" s="13">
        <f t="shared" si="147"/>
        <v>57.123140349023068</v>
      </c>
      <c r="CB150" s="20">
        <f t="shared" si="118"/>
        <v>506.84927944121517</v>
      </c>
      <c r="CC150" s="59">
        <f t="shared" si="119"/>
        <v>800.18261277454849</v>
      </c>
      <c r="CD150" s="59">
        <f ca="1">AVERAGE(OFFSET($CC$3,0,0,'Données projet'!$E$12+1,1))-AVERAGE(OFFSET($H$3,0,0,'Données projet'!$E$12+1,1))</f>
        <v>328.55201074501201</v>
      </c>
      <c r="CE150" s="59">
        <f t="shared" si="148"/>
        <v>321.81422611044985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10.546664056906179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10.546664056906179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367.99999999999972</v>
      </c>
      <c r="CU150" s="17">
        <f>CT150*VLOOKUP('Données projet'!$B$13,Paramètres!$A$1:$I$89,3,0)*VLOOKUP('Données projet'!$B$13,Paramètres!$A$1:$I$89,5,0)</f>
        <v>292.78079999999977</v>
      </c>
      <c r="CV150" s="13">
        <f t="shared" si="149"/>
        <v>69.660903052386217</v>
      </c>
      <c r="CW150" s="20">
        <f t="shared" si="121"/>
        <v>631.25263281623893</v>
      </c>
      <c r="CX150" s="59">
        <f t="shared" si="122"/>
        <v>924.58596614957219</v>
      </c>
      <c r="CY150" s="59">
        <f ca="1">AVERAGE(OFFSET($CX$3,0,0,'Données projet'!$E$13+1,1))-AVERAGE(OFFSET($H$3,0,0,'Données projet'!$E$13+1,1))</f>
        <v>405.40026823646758</v>
      </c>
      <c r="CZ150" s="59">
        <f t="shared" si="150"/>
        <v>393.0787141050053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16.351353096955993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16.351353096955993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328.00000000000006</v>
      </c>
      <c r="DP150" s="17">
        <f>DO150*VLOOKUP('Données projet'!$B$14,Paramètres!$A$1:$I$89,3,0)*VLOOKUP('Données projet'!$B$14,Paramètres!$A$1:$I$89,5,0)</f>
        <v>255.84000000000006</v>
      </c>
      <c r="DQ150" s="13">
        <f t="shared" si="151"/>
        <v>61.834803371075836</v>
      </c>
      <c r="DR150" s="20">
        <f t="shared" si="124"/>
        <v>553.28361587129041</v>
      </c>
      <c r="DS150" s="59">
        <f t="shared" si="125"/>
        <v>846.61694920462378</v>
      </c>
      <c r="DT150" s="59">
        <f ca="1">AVERAGE(OFFSET($DS$3,0,0,'Données projet'!$E$14+1,1))-AVERAGE(OFFSET($H$3,0,0,'Données projet'!$E$14+1,1))</f>
        <v>288.82868507674738</v>
      </c>
      <c r="DU150" s="59">
        <f t="shared" si="152"/>
        <v>283.48738729114024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10.74961765695401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10.74961765695401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266.99999999999983</v>
      </c>
      <c r="EK150" s="17">
        <f>EJ150*VLOOKUP('Données projet'!$B$15,Paramètres!$A$1:$I$89,3,0)*VLOOKUP('Données projet'!$B$15,Paramètres!$A$1:$I$89,5,0)</f>
        <v>216.59039999999987</v>
      </c>
      <c r="EL150" s="13">
        <f t="shared" si="153"/>
        <v>53.373153688190904</v>
      </c>
      <c r="EM150" s="20">
        <f t="shared" si="127"/>
        <v>470.18652267359886</v>
      </c>
      <c r="EN150" s="59">
        <f t="shared" si="128"/>
        <v>763.51985600693217</v>
      </c>
      <c r="EO150" s="59">
        <f ca="1">AVERAGE(OFFSET($EN$3,0,0,'Données projet'!$E$15+1,1))-AVERAGE(OFFSET($H$3,0,0,'Données projet'!$E$15+1,1))</f>
        <v>304.26232113495314</v>
      </c>
      <c r="EP150" s="59">
        <f t="shared" si="154"/>
        <v>297.47246687305056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11.736352253993482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11.736352253993482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6">
        <f t="shared" si="110"/>
        <v>256.66666666666669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19.8100000000004</v>
      </c>
      <c r="O151" s="13">
        <f>N151*VLOOKUP('Données projet'!$B$9,Paramètres!$A$1:$I$89,3,0)*VLOOKUP('Données projet'!$B$9,Paramètres!$A$1:$I$89,5,0)</f>
        <v>17.924088000000364</v>
      </c>
      <c r="P151" s="13">
        <f t="shared" si="141"/>
        <v>5.9032212091029486</v>
      </c>
      <c r="Q151" s="20">
        <f t="shared" si="108"/>
        <v>41.499230205854936</v>
      </c>
      <c r="R151" s="59">
        <f t="shared" si="109"/>
        <v>334.83256353918824</v>
      </c>
      <c r="S151" s="59">
        <f ca="1">AVERAGE(OFFSET($R$3,0,0,'Données projet'!$E$9+1,1))-AVERAGE(OFFSET($H$3,0,0,'Données projet'!$E$9+1,1))</f>
        <v>530.15029472203241</v>
      </c>
      <c r="T151" s="59">
        <f t="shared" si="142"/>
        <v>279.93992816625956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197.87689788221462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197.87689788221462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16.750000000000213</v>
      </c>
      <c r="AJ151" s="13">
        <f>AI151*VLOOKUP('Données projet'!$B$10,Paramètres!$A$1:$I$89,3,0)*VLOOKUP('Données projet'!$B$10,Paramètres!$A$1:$I$89,5,0)</f>
        <v>14.11020000000018</v>
      </c>
      <c r="AK151" s="13">
        <f t="shared" si="143"/>
        <v>4.7783677814795205</v>
      </c>
      <c r="AL151" s="20">
        <f t="shared" si="112"/>
        <v>32.897588886077138</v>
      </c>
      <c r="AM151" s="59">
        <f t="shared" si="113"/>
        <v>326.23092221941044</v>
      </c>
      <c r="AN151" s="59">
        <f ca="1">AVERAGE(OFFSET($AM$3,0,0,'Données projet'!$E$10+1,1))-AVERAGE(OFFSET($H$3,0,0,'Données projet'!$E$10+1,1))</f>
        <v>427.33925047942938</v>
      </c>
      <c r="AO151" s="59">
        <f t="shared" si="144"/>
        <v>258.68277813905507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110.66282238335783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110.66282238335783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19.8100000000004</v>
      </c>
      <c r="BE151" s="13">
        <f>BD151*VLOOKUP('Données projet'!$B$11,Paramètres!$A$1:$I$89,3,0)*VLOOKUP('Données projet'!$B$11,Paramètres!$A$1:$I$89,5,0)</f>
        <v>20.08734000000041</v>
      </c>
      <c r="BF151" s="13">
        <f t="shared" si="145"/>
        <v>6.5285137703520215</v>
      </c>
      <c r="BG151" s="20">
        <f t="shared" si="115"/>
        <v>46.355945316697152</v>
      </c>
      <c r="BH151" s="59">
        <f t="shared" si="116"/>
        <v>339.68927865003047</v>
      </c>
      <c r="BI151" s="59">
        <f ca="1">AVERAGE(OFFSET($BH$3,0,0,'Données projet'!$E$11+1,1))-AVERAGE(OFFSET($H$3,0,0,'Données projet'!$E$11+1,1))</f>
        <v>588.81597636287211</v>
      </c>
      <c r="BJ151" s="59">
        <f t="shared" si="146"/>
        <v>308.54448803271003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221.75859245420605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221.75859245420605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319</v>
      </c>
      <c r="BZ151" s="13">
        <f>BY151*VLOOKUP('Données projet'!$B$12,Paramètres!$A$1:$I$89,3,0)*VLOOKUP('Données projet'!$B$12,Paramètres!$A$1:$I$89,5,0)</f>
        <v>233.89079999999998</v>
      </c>
      <c r="CA151" s="13">
        <f t="shared" si="147"/>
        <v>57.123140349023068</v>
      </c>
      <c r="CB151" s="20">
        <f t="shared" si="118"/>
        <v>506.84927944121517</v>
      </c>
      <c r="CC151" s="59">
        <f t="shared" si="119"/>
        <v>800.18261277454849</v>
      </c>
      <c r="CD151" s="59">
        <f ca="1">AVERAGE(OFFSET($CC$3,0,0,'Données projet'!$E$12+1,1))-AVERAGE(OFFSET($H$3,0,0,'Données projet'!$E$12+1,1))</f>
        <v>328.55201074501201</v>
      </c>
      <c r="CE151" s="59">
        <f t="shared" si="148"/>
        <v>321.81422611044985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10.339850407580135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10.339850407580135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367.99999999999972</v>
      </c>
      <c r="CU151" s="17">
        <f>CT151*VLOOKUP('Données projet'!$B$13,Paramètres!$A$1:$I$89,3,0)*VLOOKUP('Données projet'!$B$13,Paramètres!$A$1:$I$89,5,0)</f>
        <v>292.78079999999977</v>
      </c>
      <c r="CV151" s="13">
        <f t="shared" si="149"/>
        <v>69.660903052386217</v>
      </c>
      <c r="CW151" s="20">
        <f t="shared" si="121"/>
        <v>631.25263281623893</v>
      </c>
      <c r="CX151" s="59">
        <f t="shared" si="122"/>
        <v>924.58596614957219</v>
      </c>
      <c r="CY151" s="59">
        <f ca="1">AVERAGE(OFFSET($CX$3,0,0,'Données projet'!$E$13+1,1))-AVERAGE(OFFSET($H$3,0,0,'Données projet'!$E$13+1,1))</f>
        <v>405.40026823646758</v>
      </c>
      <c r="CZ151" s="59">
        <f t="shared" si="150"/>
        <v>393.0787141050053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16.03071303606529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16.03071303606529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328.00000000000006</v>
      </c>
      <c r="DP151" s="17">
        <f>DO151*VLOOKUP('Données projet'!$B$14,Paramètres!$A$1:$I$89,3,0)*VLOOKUP('Données projet'!$B$14,Paramètres!$A$1:$I$89,5,0)</f>
        <v>255.84000000000006</v>
      </c>
      <c r="DQ151" s="13">
        <f t="shared" si="151"/>
        <v>61.834803371075836</v>
      </c>
      <c r="DR151" s="20">
        <f t="shared" si="124"/>
        <v>553.28361587129041</v>
      </c>
      <c r="DS151" s="59">
        <f t="shared" si="125"/>
        <v>846.61694920462378</v>
      </c>
      <c r="DT151" s="59">
        <f ca="1">AVERAGE(OFFSET($DS$3,0,0,'Données projet'!$E$14+1,1))-AVERAGE(OFFSET($H$3,0,0,'Données projet'!$E$14+1,1))</f>
        <v>288.82868507674738</v>
      </c>
      <c r="DU151" s="59">
        <f t="shared" si="152"/>
        <v>283.48738729114024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10.538824211320501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10.538824211320501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266.99999999999983</v>
      </c>
      <c r="EK151" s="17">
        <f>EJ151*VLOOKUP('Données projet'!$B$15,Paramètres!$A$1:$I$89,3,0)*VLOOKUP('Données projet'!$B$15,Paramètres!$A$1:$I$89,5,0)</f>
        <v>216.59039999999987</v>
      </c>
      <c r="EL151" s="13">
        <f t="shared" si="153"/>
        <v>53.373153688190904</v>
      </c>
      <c r="EM151" s="20">
        <f t="shared" si="127"/>
        <v>470.18652267359886</v>
      </c>
      <c r="EN151" s="59">
        <f t="shared" si="128"/>
        <v>763.51985600693217</v>
      </c>
      <c r="EO151" s="59">
        <f ca="1">AVERAGE(OFFSET($EN$3,0,0,'Données projet'!$E$15+1,1))-AVERAGE(OFFSET($H$3,0,0,'Données projet'!$E$15+1,1))</f>
        <v>304.26232113495314</v>
      </c>
      <c r="EP151" s="59">
        <f t="shared" si="154"/>
        <v>297.47246687305056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11.506209544760704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11.506209544760704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6">
        <f t="shared" si="110"/>
        <v>256.66666666666669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19.8100000000004</v>
      </c>
      <c r="O152" s="13">
        <f>N152*VLOOKUP('Données projet'!$B$9,Paramètres!$A$1:$I$89,3,0)*VLOOKUP('Données projet'!$B$9,Paramètres!$A$1:$I$89,5,0)</f>
        <v>17.924088000000364</v>
      </c>
      <c r="P152" s="13">
        <f t="shared" si="141"/>
        <v>5.9032212091029486</v>
      </c>
      <c r="Q152" s="20">
        <f t="shared" si="108"/>
        <v>41.499230205854936</v>
      </c>
      <c r="R152" s="59">
        <f t="shared" si="109"/>
        <v>334.83256353918824</v>
      </c>
      <c r="S152" s="59">
        <f ca="1">AVERAGE(OFFSET($R$3,0,0,'Données projet'!$E$9+1,1))-AVERAGE(OFFSET($H$3,0,0,'Données projet'!$E$9+1,1))</f>
        <v>530.15029472203241</v>
      </c>
      <c r="T152" s="59">
        <f t="shared" si="142"/>
        <v>279.93992816625956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193.99665260773466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193.99665260773466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16.750000000000213</v>
      </c>
      <c r="AJ152" s="13">
        <f>AI152*VLOOKUP('Données projet'!$B$10,Paramètres!$A$1:$I$89,3,0)*VLOOKUP('Données projet'!$B$10,Paramètres!$A$1:$I$89,5,0)</f>
        <v>14.11020000000018</v>
      </c>
      <c r="AK152" s="13">
        <f t="shared" si="143"/>
        <v>4.7783677814795205</v>
      </c>
      <c r="AL152" s="20">
        <f t="shared" si="112"/>
        <v>32.897588886077138</v>
      </c>
      <c r="AM152" s="59">
        <f t="shared" si="113"/>
        <v>326.23092221941044</v>
      </c>
      <c r="AN152" s="59">
        <f ca="1">AVERAGE(OFFSET($AM$3,0,0,'Données projet'!$E$10+1,1))-AVERAGE(OFFSET($H$3,0,0,'Données projet'!$E$10+1,1))</f>
        <v>427.33925047942938</v>
      </c>
      <c r="AO152" s="59">
        <f t="shared" si="144"/>
        <v>258.68277813905507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108.492791934077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108.492791934077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19.8100000000004</v>
      </c>
      <c r="BE152" s="13">
        <f>BD152*VLOOKUP('Données projet'!$B$11,Paramètres!$A$1:$I$89,3,0)*VLOOKUP('Données projet'!$B$11,Paramètres!$A$1:$I$89,5,0)</f>
        <v>20.08734000000041</v>
      </c>
      <c r="BF152" s="13">
        <f t="shared" si="145"/>
        <v>6.5285137703520215</v>
      </c>
      <c r="BG152" s="20">
        <f t="shared" si="115"/>
        <v>46.355945316697152</v>
      </c>
      <c r="BH152" s="59">
        <f t="shared" si="116"/>
        <v>339.68927865003047</v>
      </c>
      <c r="BI152" s="59">
        <f ca="1">AVERAGE(OFFSET($BH$3,0,0,'Données projet'!$E$11+1,1))-AVERAGE(OFFSET($H$3,0,0,'Données projet'!$E$11+1,1))</f>
        <v>588.81597636287211</v>
      </c>
      <c r="BJ152" s="59">
        <f t="shared" si="146"/>
        <v>308.54448803271003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217.41004171556472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217.41004171556472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319</v>
      </c>
      <c r="BZ152" s="13">
        <f>BY152*VLOOKUP('Données projet'!$B$12,Paramètres!$A$1:$I$89,3,0)*VLOOKUP('Données projet'!$B$12,Paramètres!$A$1:$I$89,5,0)</f>
        <v>233.89079999999998</v>
      </c>
      <c r="CA152" s="13">
        <f t="shared" si="147"/>
        <v>57.123140349023068</v>
      </c>
      <c r="CB152" s="20">
        <f t="shared" si="118"/>
        <v>506.84927944121517</v>
      </c>
      <c r="CC152" s="59">
        <f t="shared" si="119"/>
        <v>800.18261277454849</v>
      </c>
      <c r="CD152" s="59">
        <f ca="1">AVERAGE(OFFSET($CC$3,0,0,'Données projet'!$E$12+1,1))-AVERAGE(OFFSET($H$3,0,0,'Données projet'!$E$12+1,1))</f>
        <v>328.55201074501201</v>
      </c>
      <c r="CE152" s="59">
        <f t="shared" si="148"/>
        <v>321.81422611044985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10.137092247773504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10.137092247773504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367.99999999999972</v>
      </c>
      <c r="CU152" s="17">
        <f>CT152*VLOOKUP('Données projet'!$B$13,Paramètres!$A$1:$I$89,3,0)*VLOOKUP('Données projet'!$B$13,Paramètres!$A$1:$I$89,5,0)</f>
        <v>292.78079999999977</v>
      </c>
      <c r="CV152" s="13">
        <f t="shared" si="149"/>
        <v>69.660903052386217</v>
      </c>
      <c r="CW152" s="20">
        <f t="shared" si="121"/>
        <v>631.25263281623893</v>
      </c>
      <c r="CX152" s="59">
        <f t="shared" si="122"/>
        <v>924.58596614957219</v>
      </c>
      <c r="CY152" s="59">
        <f ca="1">AVERAGE(OFFSET($CX$3,0,0,'Données projet'!$E$13+1,1))-AVERAGE(OFFSET($H$3,0,0,'Données projet'!$E$13+1,1))</f>
        <v>405.40026823646758</v>
      </c>
      <c r="CZ152" s="59">
        <f t="shared" si="150"/>
        <v>393.0787141050053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15.716360531197527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15.716360531197527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328.00000000000006</v>
      </c>
      <c r="DP152" s="17">
        <f>DO152*VLOOKUP('Données projet'!$B$14,Paramètres!$A$1:$I$89,3,0)*VLOOKUP('Données projet'!$B$14,Paramètres!$A$1:$I$89,5,0)</f>
        <v>255.84000000000006</v>
      </c>
      <c r="DQ152" s="13">
        <f t="shared" si="151"/>
        <v>61.834803371075836</v>
      </c>
      <c r="DR152" s="20">
        <f t="shared" si="124"/>
        <v>553.28361587129041</v>
      </c>
      <c r="DS152" s="59">
        <f t="shared" si="125"/>
        <v>846.61694920462378</v>
      </c>
      <c r="DT152" s="59">
        <f ca="1">AVERAGE(OFFSET($DS$3,0,0,'Données projet'!$E$14+1,1))-AVERAGE(OFFSET($H$3,0,0,'Données projet'!$E$14+1,1))</f>
        <v>288.82868507674738</v>
      </c>
      <c r="DU152" s="59">
        <f t="shared" si="152"/>
        <v>283.48738729114024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10.332164296584558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10.332164296584558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266.99999999999983</v>
      </c>
      <c r="EK152" s="17">
        <f>EJ152*VLOOKUP('Données projet'!$B$15,Paramètres!$A$1:$I$89,3,0)*VLOOKUP('Données projet'!$B$15,Paramètres!$A$1:$I$89,5,0)</f>
        <v>216.59039999999987</v>
      </c>
      <c r="EL152" s="13">
        <f t="shared" si="153"/>
        <v>53.373153688190904</v>
      </c>
      <c r="EM152" s="20">
        <f t="shared" si="127"/>
        <v>470.18652267359886</v>
      </c>
      <c r="EN152" s="59">
        <f t="shared" si="128"/>
        <v>763.51985600693217</v>
      </c>
      <c r="EO152" s="59">
        <f ca="1">AVERAGE(OFFSET($EN$3,0,0,'Données projet'!$E$15+1,1))-AVERAGE(OFFSET($H$3,0,0,'Données projet'!$E$15+1,1))</f>
        <v>304.26232113495314</v>
      </c>
      <c r="EP152" s="59">
        <f t="shared" si="154"/>
        <v>297.47246687305056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11.28057979368279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11.28057979368279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6">
        <f t="shared" si="110"/>
        <v>256.66666666666669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19.8100000000004</v>
      </c>
      <c r="O153" s="13">
        <f>N153*VLOOKUP('Données projet'!$B$9,Paramètres!$A$1:$I$89,3,0)*VLOOKUP('Données projet'!$B$9,Paramètres!$A$1:$I$89,5,0)</f>
        <v>17.924088000000364</v>
      </c>
      <c r="P153" s="13">
        <f t="shared" si="141"/>
        <v>5.9032212091029486</v>
      </c>
      <c r="Q153" s="20">
        <f t="shared" si="108"/>
        <v>41.499230205854936</v>
      </c>
      <c r="R153" s="59">
        <f t="shared" si="109"/>
        <v>334.83256353918824</v>
      </c>
      <c r="S153" s="59">
        <f ca="1">AVERAGE(OFFSET($R$3,0,0,'Données projet'!$E$9+1,1))-AVERAGE(OFFSET($H$3,0,0,'Données projet'!$E$9+1,1))</f>
        <v>530.15029472203241</v>
      </c>
      <c r="T153" s="59">
        <f t="shared" si="142"/>
        <v>279.93992816625956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190.19249657637133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190.19249657637133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16.750000000000213</v>
      </c>
      <c r="AJ153" s="13">
        <f>AI153*VLOOKUP('Données projet'!$B$10,Paramètres!$A$1:$I$89,3,0)*VLOOKUP('Données projet'!$B$10,Paramètres!$A$1:$I$89,5,0)</f>
        <v>14.11020000000018</v>
      </c>
      <c r="AK153" s="13">
        <f t="shared" si="143"/>
        <v>4.7783677814795205</v>
      </c>
      <c r="AL153" s="20">
        <f t="shared" si="112"/>
        <v>32.897588886077138</v>
      </c>
      <c r="AM153" s="59">
        <f t="shared" si="113"/>
        <v>326.23092221941044</v>
      </c>
      <c r="AN153" s="59">
        <f ca="1">AVERAGE(OFFSET($AM$3,0,0,'Données projet'!$E$10+1,1))-AVERAGE(OFFSET($H$3,0,0,'Données projet'!$E$10+1,1))</f>
        <v>427.33925047942938</v>
      </c>
      <c r="AO153" s="59">
        <f t="shared" si="144"/>
        <v>258.68277813905507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106.36531445831869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106.36531445831869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19.8100000000004</v>
      </c>
      <c r="BE153" s="13">
        <f>BD153*VLOOKUP('Données projet'!$B$11,Paramètres!$A$1:$I$89,3,0)*VLOOKUP('Données projet'!$B$11,Paramètres!$A$1:$I$89,5,0)</f>
        <v>20.08734000000041</v>
      </c>
      <c r="BF153" s="13">
        <f t="shared" si="145"/>
        <v>6.5285137703520215</v>
      </c>
      <c r="BG153" s="20">
        <f t="shared" si="115"/>
        <v>46.355945316697152</v>
      </c>
      <c r="BH153" s="59">
        <f t="shared" si="116"/>
        <v>339.68927865003047</v>
      </c>
      <c r="BI153" s="59">
        <f ca="1">AVERAGE(OFFSET($BH$3,0,0,'Données projet'!$E$11+1,1))-AVERAGE(OFFSET($H$3,0,0,'Données projet'!$E$11+1,1))</f>
        <v>588.81597636287211</v>
      </c>
      <c r="BJ153" s="59">
        <f t="shared" si="146"/>
        <v>308.54448803271003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213.14676340455409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213.14676340455409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319</v>
      </c>
      <c r="BZ153" s="13">
        <f>BY153*VLOOKUP('Données projet'!$B$12,Paramètres!$A$1:$I$89,3,0)*VLOOKUP('Données projet'!$B$12,Paramètres!$A$1:$I$89,5,0)</f>
        <v>233.89079999999998</v>
      </c>
      <c r="CA153" s="13">
        <f t="shared" si="147"/>
        <v>57.123140349023068</v>
      </c>
      <c r="CB153" s="20">
        <f t="shared" si="118"/>
        <v>506.84927944121517</v>
      </c>
      <c r="CC153" s="59">
        <f t="shared" si="119"/>
        <v>800.18261277454849</v>
      </c>
      <c r="CD153" s="59">
        <f ca="1">AVERAGE(OFFSET($CC$3,0,0,'Données projet'!$E$12+1,1))-AVERAGE(OFFSET($H$3,0,0,'Données projet'!$E$12+1,1))</f>
        <v>328.55201074501201</v>
      </c>
      <c r="CE153" s="59">
        <f t="shared" si="148"/>
        <v>321.81422611044985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9.938310051810415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9.938310051810415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367.99999999999972</v>
      </c>
      <c r="CU153" s="17">
        <f>CT153*VLOOKUP('Données projet'!$B$13,Paramètres!$A$1:$I$89,3,0)*VLOOKUP('Données projet'!$B$13,Paramètres!$A$1:$I$89,5,0)</f>
        <v>292.78079999999977</v>
      </c>
      <c r="CV153" s="13">
        <f t="shared" si="149"/>
        <v>69.660903052386217</v>
      </c>
      <c r="CW153" s="20">
        <f t="shared" si="121"/>
        <v>631.25263281623893</v>
      </c>
      <c r="CX153" s="59">
        <f t="shared" si="122"/>
        <v>924.58596614957219</v>
      </c>
      <c r="CY153" s="59">
        <f ca="1">AVERAGE(OFFSET($CX$3,0,0,'Données projet'!$E$13+1,1))-AVERAGE(OFFSET($H$3,0,0,'Données projet'!$E$13+1,1))</f>
        <v>405.40026823646758</v>
      </c>
      <c r="CZ153" s="59">
        <f t="shared" si="150"/>
        <v>393.0787141050053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15.408172287214125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15.408172287214125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328.00000000000006</v>
      </c>
      <c r="DP153" s="17">
        <f>DO153*VLOOKUP('Données projet'!$B$14,Paramètres!$A$1:$I$89,3,0)*VLOOKUP('Données projet'!$B$14,Paramètres!$A$1:$I$89,5,0)</f>
        <v>255.84000000000006</v>
      </c>
      <c r="DQ153" s="13">
        <f t="shared" si="151"/>
        <v>61.834803371075836</v>
      </c>
      <c r="DR153" s="20">
        <f t="shared" si="124"/>
        <v>553.28361587129041</v>
      </c>
      <c r="DS153" s="59">
        <f t="shared" si="125"/>
        <v>846.61694920462378</v>
      </c>
      <c r="DT153" s="59">
        <f ca="1">AVERAGE(OFFSET($DS$3,0,0,'Données projet'!$E$14+1,1))-AVERAGE(OFFSET($H$3,0,0,'Données projet'!$E$14+1,1))</f>
        <v>288.82868507674738</v>
      </c>
      <c r="DU153" s="59">
        <f t="shared" si="152"/>
        <v>283.48738729114024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10.129556856726486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10.129556856726486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266.99999999999983</v>
      </c>
      <c r="EK153" s="17">
        <f>EJ153*VLOOKUP('Données projet'!$B$15,Paramètres!$A$1:$I$89,3,0)*VLOOKUP('Données projet'!$B$15,Paramètres!$A$1:$I$89,5,0)</f>
        <v>216.59039999999987</v>
      </c>
      <c r="EL153" s="13">
        <f t="shared" si="153"/>
        <v>53.373153688190904</v>
      </c>
      <c r="EM153" s="20">
        <f t="shared" si="127"/>
        <v>470.18652267359886</v>
      </c>
      <c r="EN153" s="59">
        <f t="shared" si="128"/>
        <v>763.51985600693217</v>
      </c>
      <c r="EO153" s="59">
        <f ca="1">AVERAGE(OFFSET($EN$3,0,0,'Données projet'!$E$15+1,1))-AVERAGE(OFFSET($H$3,0,0,'Données projet'!$E$15+1,1))</f>
        <v>304.26232113495314</v>
      </c>
      <c r="EP153" s="59">
        <f t="shared" si="154"/>
        <v>297.47246687305056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11.059374504402955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11.059374504402955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6">
        <f t="shared" si="110"/>
        <v>256.66666666666669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19.8100000000004</v>
      </c>
      <c r="O154" s="13">
        <f>N154*VLOOKUP('Données projet'!$B$9,Paramètres!$A$1:$I$89,3,0)*VLOOKUP('Données projet'!$B$9,Paramètres!$A$1:$I$89,5,0)</f>
        <v>17.924088000000364</v>
      </c>
      <c r="P154" s="13">
        <f t="shared" si="141"/>
        <v>5.9032212091029486</v>
      </c>
      <c r="Q154" s="20">
        <f t="shared" ref="Q154:Q203" si="162">(O154+P154)*0.475*44/12</f>
        <v>41.499230205854936</v>
      </c>
      <c r="R154" s="59">
        <f t="shared" si="109"/>
        <v>334.83256353918824</v>
      </c>
      <c r="S154" s="59">
        <f ca="1">AVERAGE(OFFSET($R$3,0,0,'Données projet'!$E$9+1,1))-AVERAGE(OFFSET($H$3,0,0,'Données projet'!$E$9+1,1))</f>
        <v>530.15029472203241</v>
      </c>
      <c r="T154" s="59">
        <f t="shared" si="142"/>
        <v>279.93992816625956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186.46293772447694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186.46293772447694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16.750000000000213</v>
      </c>
      <c r="AJ154" s="13">
        <f>AI154*VLOOKUP('Données projet'!$B$10,Paramètres!$A$1:$I$89,3,0)*VLOOKUP('Données projet'!$B$10,Paramètres!$A$1:$I$89,5,0)</f>
        <v>14.11020000000018</v>
      </c>
      <c r="AK154" s="13">
        <f t="shared" ref="AK154:AK203" si="164">EXP(-1.0587+0.8836*LN(AJ154)+0.284)</f>
        <v>4.7783677814795205</v>
      </c>
      <c r="AL154" s="20">
        <f t="shared" ref="AL154:AL203" si="165">(AJ154+AK154)*0.475*44/12</f>
        <v>32.897588886077138</v>
      </c>
      <c r="AM154" s="59">
        <f t="shared" si="113"/>
        <v>326.23092221941044</v>
      </c>
      <c r="AN154" s="59">
        <f ca="1">AVERAGE(OFFSET($AM$3,0,0,'Données projet'!$E$10+1,1))-AVERAGE(OFFSET($H$3,0,0,'Données projet'!$E$10+1,1))</f>
        <v>427.33925047942938</v>
      </c>
      <c r="AO154" s="59">
        <f t="shared" si="144"/>
        <v>258.68277813905507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104.27955551822687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104.27955551822687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19.8100000000004</v>
      </c>
      <c r="BE154" s="13">
        <f>BD154*VLOOKUP('Données projet'!$B$11,Paramètres!$A$1:$I$89,3,0)*VLOOKUP('Données projet'!$B$11,Paramètres!$A$1:$I$89,5,0)</f>
        <v>20.08734000000041</v>
      </c>
      <c r="BF154" s="13">
        <f t="shared" ref="BF154:BF203" si="167">EXP(-1.0587+0.8836*LN(BE154)+0.284)</f>
        <v>6.5285137703520215</v>
      </c>
      <c r="BG154" s="20">
        <f t="shared" ref="BG154:BG203" si="168">(BE154+BF154)*0.475*44/12</f>
        <v>46.355945316697152</v>
      </c>
      <c r="BH154" s="59">
        <f t="shared" si="116"/>
        <v>339.68927865003047</v>
      </c>
      <c r="BI154" s="59">
        <f ca="1">AVERAGE(OFFSET($BH$3,0,0,'Données projet'!$E$11+1,1))-AVERAGE(OFFSET($H$3,0,0,'Données projet'!$E$11+1,1))</f>
        <v>588.81597636287211</v>
      </c>
      <c r="BJ154" s="59">
        <f t="shared" si="146"/>
        <v>308.54448803271003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208.96708538087938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208.96708538087938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319</v>
      </c>
      <c r="BZ154" s="13">
        <f>BY154*VLOOKUP('Données projet'!$B$12,Paramètres!$A$1:$I$89,3,0)*VLOOKUP('Données projet'!$B$12,Paramètres!$A$1:$I$89,5,0)</f>
        <v>233.89079999999998</v>
      </c>
      <c r="CA154" s="13">
        <f t="shared" ref="CA154:CA203" si="170">EXP(-1.0587+0.8836*LN(BZ154)+0.284)</f>
        <v>57.123140349023068</v>
      </c>
      <c r="CB154" s="20">
        <f t="shared" ref="CB154:CB203" si="171">(BZ154+CA154)*0.475*44/12</f>
        <v>506.84927944121517</v>
      </c>
      <c r="CC154" s="59">
        <f t="shared" si="119"/>
        <v>800.18261277454849</v>
      </c>
      <c r="CD154" s="59">
        <f ca="1">AVERAGE(OFFSET($CC$3,0,0,'Données projet'!$E$12+1,1))-AVERAGE(OFFSET($H$3,0,0,'Données projet'!$E$12+1,1))</f>
        <v>328.55201074501201</v>
      </c>
      <c r="CE154" s="59">
        <f t="shared" si="148"/>
        <v>321.81422611044985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9.7434258534649949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9.7434258534649949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367.99999999999972</v>
      </c>
      <c r="CU154" s="17">
        <f>CT154*VLOOKUP('Données projet'!$B$13,Paramètres!$A$1:$I$89,3,0)*VLOOKUP('Données projet'!$B$13,Paramètres!$A$1:$I$89,5,0)</f>
        <v>292.78079999999977</v>
      </c>
      <c r="CV154" s="13">
        <f t="shared" ref="CV154:CV203" si="173">EXP(-1.0587+0.8836*LN(CU154)+0.284)</f>
        <v>69.660903052386217</v>
      </c>
      <c r="CW154" s="20">
        <f t="shared" ref="CW154:CW203" si="174">(CU154+CV154)*0.475*44/12</f>
        <v>631.25263281623893</v>
      </c>
      <c r="CX154" s="59">
        <f t="shared" si="122"/>
        <v>924.58596614957219</v>
      </c>
      <c r="CY154" s="59">
        <f ca="1">AVERAGE(OFFSET($CX$3,0,0,'Données projet'!$E$13+1,1))-AVERAGE(OFFSET($H$3,0,0,'Données projet'!$E$13+1,1))</f>
        <v>405.40026823646758</v>
      </c>
      <c r="CZ154" s="59">
        <f t="shared" si="150"/>
        <v>393.0787141050053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15.10602742671897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15.10602742671897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328.00000000000006</v>
      </c>
      <c r="DP154" s="17">
        <f>DO154*VLOOKUP('Données projet'!$B$14,Paramètres!$A$1:$I$89,3,0)*VLOOKUP('Données projet'!$B$14,Paramètres!$A$1:$I$89,5,0)</f>
        <v>255.84000000000006</v>
      </c>
      <c r="DQ154" s="13">
        <f t="shared" ref="DQ154:DQ203" si="176">EXP(-1.0587+0.8836*LN(DP154)+0.284)</f>
        <v>61.834803371075836</v>
      </c>
      <c r="DR154" s="20">
        <f t="shared" ref="DR154:DR203" si="177">(DP154+DQ154)*0.475*44/12</f>
        <v>553.28361587129041</v>
      </c>
      <c r="DS154" s="59">
        <f t="shared" si="125"/>
        <v>846.61694920462378</v>
      </c>
      <c r="DT154" s="59">
        <f ca="1">AVERAGE(OFFSET($DS$3,0,0,'Données projet'!$E$14+1,1))-AVERAGE(OFFSET($H$3,0,0,'Données projet'!$E$14+1,1))</f>
        <v>288.82868507674738</v>
      </c>
      <c r="DU154" s="59">
        <f t="shared" si="152"/>
        <v>283.48738729114024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9.9309224251856936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9.9309224251856936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266.99999999999983</v>
      </c>
      <c r="EK154" s="17">
        <f>EJ154*VLOOKUP('Données projet'!$B$15,Paramètres!$A$1:$I$89,3,0)*VLOOKUP('Données projet'!$B$15,Paramètres!$A$1:$I$89,5,0)</f>
        <v>216.59039999999987</v>
      </c>
      <c r="EL154" s="13">
        <f t="shared" ref="EL154:EL203" si="179">EXP(-1.0587+0.8836*LN(EK154)+0.284)</f>
        <v>53.373153688190904</v>
      </c>
      <c r="EM154" s="20">
        <f t="shared" ref="EM154:EM203" si="180">(EK154+EL154)*0.475*44/12</f>
        <v>470.18652267359886</v>
      </c>
      <c r="EN154" s="59">
        <f t="shared" si="128"/>
        <v>763.51985600693217</v>
      </c>
      <c r="EO154" s="59">
        <f ca="1">AVERAGE(OFFSET($EN$3,0,0,'Données projet'!$E$15+1,1))-AVERAGE(OFFSET($H$3,0,0,'Données projet'!$E$15+1,1))</f>
        <v>304.26232113495314</v>
      </c>
      <c r="EP154" s="59">
        <f t="shared" si="154"/>
        <v>297.47246687305056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10.842506915923993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10.842506915923993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6">
        <f t="shared" si="110"/>
        <v>256.66666666666669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19.8100000000004</v>
      </c>
      <c r="O155" s="13">
        <f>N155*VLOOKUP('Données projet'!$B$9,Paramètres!$A$1:$I$89,3,0)*VLOOKUP('Données projet'!$B$9,Paramètres!$A$1:$I$89,5,0)</f>
        <v>17.924088000000364</v>
      </c>
      <c r="P155" s="13">
        <f t="shared" si="141"/>
        <v>5.9032212091029486</v>
      </c>
      <c r="Q155" s="20">
        <f t="shared" si="162"/>
        <v>41.499230205854936</v>
      </c>
      <c r="R155" s="59">
        <f t="shared" si="109"/>
        <v>334.83256353918824</v>
      </c>
      <c r="S155" s="59">
        <f ca="1">AVERAGE(OFFSET($R$3,0,0,'Données projet'!$E$9+1,1))-AVERAGE(OFFSET($H$3,0,0,'Données projet'!$E$9+1,1))</f>
        <v>530.15029472203241</v>
      </c>
      <c r="T155" s="59">
        <f t="shared" si="142"/>
        <v>279.93992816625956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182.80651324686195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182.80651324686195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16.750000000000213</v>
      </c>
      <c r="AJ155" s="13">
        <f>AI155*VLOOKUP('Données projet'!$B$10,Paramètres!$A$1:$I$89,3,0)*VLOOKUP('Données projet'!$B$10,Paramètres!$A$1:$I$89,5,0)</f>
        <v>14.11020000000018</v>
      </c>
      <c r="AK155" s="13">
        <f t="shared" si="164"/>
        <v>4.7783677814795205</v>
      </c>
      <c r="AL155" s="20">
        <f t="shared" si="165"/>
        <v>32.897588886077138</v>
      </c>
      <c r="AM155" s="59">
        <f t="shared" si="113"/>
        <v>326.23092221941044</v>
      </c>
      <c r="AN155" s="59">
        <f ca="1">AVERAGE(OFFSET($AM$3,0,0,'Données projet'!$E$10+1,1))-AVERAGE(OFFSET($H$3,0,0,'Données projet'!$E$10+1,1))</f>
        <v>427.33925047942938</v>
      </c>
      <c r="AO155" s="59">
        <f t="shared" si="144"/>
        <v>258.68277813905507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102.23469703876292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102.23469703876292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19.8100000000004</v>
      </c>
      <c r="BE155" s="13">
        <f>BD155*VLOOKUP('Données projet'!$B$11,Paramètres!$A$1:$I$89,3,0)*VLOOKUP('Données projet'!$B$11,Paramètres!$A$1:$I$89,5,0)</f>
        <v>20.08734000000041</v>
      </c>
      <c r="BF155" s="13">
        <f t="shared" si="167"/>
        <v>6.5285137703520215</v>
      </c>
      <c r="BG155" s="20">
        <f t="shared" si="168"/>
        <v>46.355945316697152</v>
      </c>
      <c r="BH155" s="59">
        <f t="shared" si="116"/>
        <v>339.68927865003047</v>
      </c>
      <c r="BI155" s="59">
        <f ca="1">AVERAGE(OFFSET($BH$3,0,0,'Données projet'!$E$11+1,1))-AVERAGE(OFFSET($H$3,0,0,'Données projet'!$E$11+1,1))</f>
        <v>588.81597636287211</v>
      </c>
      <c r="BJ155" s="59">
        <f t="shared" si="146"/>
        <v>308.54448803271003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204.86936829389705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204.86936829389705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319</v>
      </c>
      <c r="BZ155" s="13">
        <f>BY155*VLOOKUP('Données projet'!$B$12,Paramètres!$A$1:$I$89,3,0)*VLOOKUP('Données projet'!$B$12,Paramètres!$A$1:$I$89,5,0)</f>
        <v>233.89079999999998</v>
      </c>
      <c r="CA155" s="13">
        <f t="shared" si="170"/>
        <v>57.123140349023068</v>
      </c>
      <c r="CB155" s="20">
        <f t="shared" si="171"/>
        <v>506.84927944121517</v>
      </c>
      <c r="CC155" s="59">
        <f t="shared" si="119"/>
        <v>800.18261277454849</v>
      </c>
      <c r="CD155" s="59">
        <f ca="1">AVERAGE(OFFSET($CC$3,0,0,'Données projet'!$E$12+1,1))-AVERAGE(OFFSET($H$3,0,0,'Données projet'!$E$12+1,1))</f>
        <v>328.55201074501201</v>
      </c>
      <c r="CE155" s="59">
        <f t="shared" si="148"/>
        <v>321.81422611044985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9.5523632153815043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9.5523632153815043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367.99999999999972</v>
      </c>
      <c r="CU155" s="17">
        <f>CT155*VLOOKUP('Données projet'!$B$13,Paramètres!$A$1:$I$89,3,0)*VLOOKUP('Données projet'!$B$13,Paramètres!$A$1:$I$89,5,0)</f>
        <v>292.78079999999977</v>
      </c>
      <c r="CV155" s="13">
        <f t="shared" si="173"/>
        <v>69.660903052386217</v>
      </c>
      <c r="CW155" s="20">
        <f t="shared" si="174"/>
        <v>631.25263281623893</v>
      </c>
      <c r="CX155" s="59">
        <f t="shared" si="122"/>
        <v>924.58596614957219</v>
      </c>
      <c r="CY155" s="59">
        <f ca="1">AVERAGE(OFFSET($CX$3,0,0,'Données projet'!$E$13+1,1))-AVERAGE(OFFSET($H$3,0,0,'Données projet'!$E$13+1,1))</f>
        <v>405.40026823646758</v>
      </c>
      <c r="CZ155" s="59">
        <f t="shared" si="150"/>
        <v>393.0787141050053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14.809807442647958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14.809807442647958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328.00000000000006</v>
      </c>
      <c r="DP155" s="17">
        <f>DO155*VLOOKUP('Données projet'!$B$14,Paramètres!$A$1:$I$89,3,0)*VLOOKUP('Données projet'!$B$14,Paramètres!$A$1:$I$89,5,0)</f>
        <v>255.84000000000006</v>
      </c>
      <c r="DQ155" s="13">
        <f t="shared" si="176"/>
        <v>61.834803371075836</v>
      </c>
      <c r="DR155" s="20">
        <f t="shared" si="177"/>
        <v>553.28361587129041</v>
      </c>
      <c r="DS155" s="59">
        <f t="shared" si="125"/>
        <v>846.61694920462378</v>
      </c>
      <c r="DT155" s="59">
        <f ca="1">AVERAGE(OFFSET($DS$3,0,0,'Données projet'!$E$14+1,1))-AVERAGE(OFFSET($H$3,0,0,'Données projet'!$E$14+1,1))</f>
        <v>288.82868507674738</v>
      </c>
      <c r="DU155" s="59">
        <f t="shared" si="152"/>
        <v>283.48738729114024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9.736183093692377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9.736183093692377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266.99999999999983</v>
      </c>
      <c r="EK155" s="17">
        <f>EJ155*VLOOKUP('Données projet'!$B$15,Paramètres!$A$1:$I$89,3,0)*VLOOKUP('Données projet'!$B$15,Paramètres!$A$1:$I$89,5,0)</f>
        <v>216.59039999999987</v>
      </c>
      <c r="EL155" s="13">
        <f t="shared" si="179"/>
        <v>53.373153688190904</v>
      </c>
      <c r="EM155" s="20">
        <f t="shared" si="180"/>
        <v>470.18652267359886</v>
      </c>
      <c r="EN155" s="59">
        <f t="shared" si="128"/>
        <v>763.51985600693217</v>
      </c>
      <c r="EO155" s="59">
        <f ca="1">AVERAGE(OFFSET($EN$3,0,0,'Données projet'!$E$15+1,1))-AVERAGE(OFFSET($H$3,0,0,'Données projet'!$E$15+1,1))</f>
        <v>304.26232113495314</v>
      </c>
      <c r="EP155" s="59">
        <f t="shared" si="154"/>
        <v>297.47246687305056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10.629891968578935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10.629891968578935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6">
        <f t="shared" si="110"/>
        <v>256.66666666666669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19.8100000000004</v>
      </c>
      <c r="O156" s="13">
        <f>N156*VLOOKUP('Données projet'!$B$9,Paramètres!$A$1:$I$89,3,0)*VLOOKUP('Données projet'!$B$9,Paramètres!$A$1:$I$89,5,0)</f>
        <v>17.924088000000364</v>
      </c>
      <c r="P156" s="13">
        <f t="shared" si="141"/>
        <v>5.9032212091029486</v>
      </c>
      <c r="Q156" s="20">
        <f t="shared" si="162"/>
        <v>41.499230205854936</v>
      </c>
      <c r="R156" s="59">
        <f t="shared" si="109"/>
        <v>334.83256353918824</v>
      </c>
      <c r="S156" s="59">
        <f ca="1">AVERAGE(OFFSET($R$3,0,0,'Données projet'!$E$9+1,1))-AVERAGE(OFFSET($H$3,0,0,'Données projet'!$E$9+1,1))</f>
        <v>530.15029472203241</v>
      </c>
      <c r="T156" s="59">
        <f t="shared" si="142"/>
        <v>279.93992816625956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179.22178902305427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179.22178902305427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16.750000000000213</v>
      </c>
      <c r="AJ156" s="13">
        <f>AI156*VLOOKUP('Données projet'!$B$10,Paramètres!$A$1:$I$89,3,0)*VLOOKUP('Données projet'!$B$10,Paramètres!$A$1:$I$89,5,0)</f>
        <v>14.11020000000018</v>
      </c>
      <c r="AK156" s="13">
        <f t="shared" si="164"/>
        <v>4.7783677814795205</v>
      </c>
      <c r="AL156" s="20">
        <f t="shared" si="165"/>
        <v>32.897588886077138</v>
      </c>
      <c r="AM156" s="59">
        <f t="shared" si="113"/>
        <v>326.23092221941044</v>
      </c>
      <c r="AN156" s="59">
        <f ca="1">AVERAGE(OFFSET($AM$3,0,0,'Données projet'!$E$10+1,1))-AVERAGE(OFFSET($H$3,0,0,'Données projet'!$E$10+1,1))</f>
        <v>427.33925047942938</v>
      </c>
      <c r="AO156" s="59">
        <f t="shared" si="144"/>
        <v>258.68277813905507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100.22993698684073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100.22993698684073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19.8100000000004</v>
      </c>
      <c r="BE156" s="13">
        <f>BD156*VLOOKUP('Données projet'!$B$11,Paramètres!$A$1:$I$89,3,0)*VLOOKUP('Données projet'!$B$11,Paramètres!$A$1:$I$89,5,0)</f>
        <v>20.08734000000041</v>
      </c>
      <c r="BF156" s="13">
        <f t="shared" si="167"/>
        <v>6.5285137703520215</v>
      </c>
      <c r="BG156" s="20">
        <f t="shared" si="168"/>
        <v>46.355945316697152</v>
      </c>
      <c r="BH156" s="59">
        <f t="shared" si="116"/>
        <v>339.68927865003047</v>
      </c>
      <c r="BI156" s="59">
        <f ca="1">AVERAGE(OFFSET($BH$3,0,0,'Données projet'!$E$11+1,1))-AVERAGE(OFFSET($H$3,0,0,'Données projet'!$E$11+1,1))</f>
        <v>588.81597636287211</v>
      </c>
      <c r="BJ156" s="59">
        <f t="shared" si="146"/>
        <v>308.54448803271003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200.85200493962981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200.85200493962981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319</v>
      </c>
      <c r="BZ156" s="13">
        <f>BY156*VLOOKUP('Données projet'!$B$12,Paramètres!$A$1:$I$89,3,0)*VLOOKUP('Données projet'!$B$12,Paramètres!$A$1:$I$89,5,0)</f>
        <v>233.89079999999998</v>
      </c>
      <c r="CA156" s="13">
        <f t="shared" si="170"/>
        <v>57.123140349023068</v>
      </c>
      <c r="CB156" s="20">
        <f t="shared" si="171"/>
        <v>506.84927944121517</v>
      </c>
      <c r="CC156" s="59">
        <f t="shared" si="119"/>
        <v>800.18261277454849</v>
      </c>
      <c r="CD156" s="59">
        <f ca="1">AVERAGE(OFFSET($CC$3,0,0,'Données projet'!$E$12+1,1))-AVERAGE(OFFSET($H$3,0,0,'Données projet'!$E$12+1,1))</f>
        <v>328.55201074501201</v>
      </c>
      <c r="CE156" s="59">
        <f t="shared" si="148"/>
        <v>321.81422611044985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9.3650471990941284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9.3650471990941284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367.99999999999972</v>
      </c>
      <c r="CU156" s="17">
        <f>CT156*VLOOKUP('Données projet'!$B$13,Paramètres!$A$1:$I$89,3,0)*VLOOKUP('Données projet'!$B$13,Paramètres!$A$1:$I$89,5,0)</f>
        <v>292.78079999999977</v>
      </c>
      <c r="CV156" s="13">
        <f t="shared" si="173"/>
        <v>69.660903052386217</v>
      </c>
      <c r="CW156" s="20">
        <f t="shared" si="174"/>
        <v>631.25263281623893</v>
      </c>
      <c r="CX156" s="59">
        <f t="shared" si="122"/>
        <v>924.58596614957219</v>
      </c>
      <c r="CY156" s="59">
        <f ca="1">AVERAGE(OFFSET($CX$3,0,0,'Données projet'!$E$13+1,1))-AVERAGE(OFFSET($H$3,0,0,'Données projet'!$E$13+1,1))</f>
        <v>405.40026823646758</v>
      </c>
      <c r="CZ156" s="59">
        <f t="shared" si="150"/>
        <v>393.0787141050053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14.519396151788229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14.519396151788229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328.00000000000006</v>
      </c>
      <c r="DP156" s="17">
        <f>DO156*VLOOKUP('Données projet'!$B$14,Paramètres!$A$1:$I$89,3,0)*VLOOKUP('Données projet'!$B$14,Paramètres!$A$1:$I$89,5,0)</f>
        <v>255.84000000000006</v>
      </c>
      <c r="DQ156" s="13">
        <f t="shared" si="176"/>
        <v>61.834803371075836</v>
      </c>
      <c r="DR156" s="20">
        <f t="shared" si="177"/>
        <v>553.28361587129041</v>
      </c>
      <c r="DS156" s="59">
        <f t="shared" si="125"/>
        <v>846.61694920462378</v>
      </c>
      <c r="DT156" s="59">
        <f ca="1">AVERAGE(OFFSET($DS$3,0,0,'Données projet'!$E$14+1,1))-AVERAGE(OFFSET($H$3,0,0,'Données projet'!$E$14+1,1))</f>
        <v>288.82868507674738</v>
      </c>
      <c r="DU156" s="59">
        <f t="shared" si="152"/>
        <v>283.48738729114024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9.5452624817103793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9.5452624817103793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266.99999999999983</v>
      </c>
      <c r="EK156" s="17">
        <f>EJ156*VLOOKUP('Données projet'!$B$15,Paramètres!$A$1:$I$89,3,0)*VLOOKUP('Données projet'!$B$15,Paramètres!$A$1:$I$89,5,0)</f>
        <v>216.59039999999987</v>
      </c>
      <c r="EL156" s="13">
        <f t="shared" si="179"/>
        <v>53.373153688190904</v>
      </c>
      <c r="EM156" s="20">
        <f t="shared" si="180"/>
        <v>470.18652267359886</v>
      </c>
      <c r="EN156" s="59">
        <f t="shared" si="128"/>
        <v>763.51985600693217</v>
      </c>
      <c r="EO156" s="59">
        <f ca="1">AVERAGE(OFFSET($EN$3,0,0,'Données projet'!$E$15+1,1))-AVERAGE(OFFSET($H$3,0,0,'Données projet'!$E$15+1,1))</f>
        <v>304.26232113495314</v>
      </c>
      <c r="EP156" s="59">
        <f t="shared" si="154"/>
        <v>297.47246687305056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10.421446270669001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10.421446270669001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6">
        <f t="shared" si="110"/>
        <v>256.66666666666669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19.8100000000004</v>
      </c>
      <c r="O157" s="13">
        <f>N157*VLOOKUP('Données projet'!$B$9,Paramètres!$A$1:$I$89,3,0)*VLOOKUP('Données projet'!$B$9,Paramètres!$A$1:$I$89,5,0)</f>
        <v>17.924088000000364</v>
      </c>
      <c r="P157" s="13">
        <f t="shared" si="141"/>
        <v>5.9032212091029486</v>
      </c>
      <c r="Q157" s="20">
        <f t="shared" si="162"/>
        <v>41.499230205854936</v>
      </c>
      <c r="R157" s="59">
        <f t="shared" si="109"/>
        <v>334.83256353918824</v>
      </c>
      <c r="S157" s="59">
        <f ca="1">AVERAGE(OFFSET($R$3,0,0,'Données projet'!$E$9+1,1))-AVERAGE(OFFSET($H$3,0,0,'Données projet'!$E$9+1,1))</f>
        <v>530.15029472203241</v>
      </c>
      <c r="T157" s="59">
        <f t="shared" si="142"/>
        <v>279.93992816625956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175.70735905480956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175.70735905480956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16.750000000000213</v>
      </c>
      <c r="AJ157" s="13">
        <f>AI157*VLOOKUP('Données projet'!$B$10,Paramètres!$A$1:$I$89,3,0)*VLOOKUP('Données projet'!$B$10,Paramètres!$A$1:$I$89,5,0)</f>
        <v>14.11020000000018</v>
      </c>
      <c r="AK157" s="13">
        <f t="shared" si="164"/>
        <v>4.7783677814795205</v>
      </c>
      <c r="AL157" s="20">
        <f t="shared" si="165"/>
        <v>32.897588886077138</v>
      </c>
      <c r="AM157" s="59">
        <f t="shared" si="113"/>
        <v>326.23092221941044</v>
      </c>
      <c r="AN157" s="59">
        <f ca="1">AVERAGE(OFFSET($AM$3,0,0,'Données projet'!$E$10+1,1))-AVERAGE(OFFSET($H$3,0,0,'Données projet'!$E$10+1,1))</f>
        <v>427.33925047942938</v>
      </c>
      <c r="AO157" s="59">
        <f t="shared" si="144"/>
        <v>258.68277813905507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98.264489056753845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98.264489056753845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19.8100000000004</v>
      </c>
      <c r="BE157" s="13">
        <f>BD157*VLOOKUP('Données projet'!$B$11,Paramètres!$A$1:$I$89,3,0)*VLOOKUP('Données projet'!$B$11,Paramètres!$A$1:$I$89,5,0)</f>
        <v>20.08734000000041</v>
      </c>
      <c r="BF157" s="13">
        <f t="shared" si="167"/>
        <v>6.5285137703520215</v>
      </c>
      <c r="BG157" s="20">
        <f t="shared" si="168"/>
        <v>46.355945316697152</v>
      </c>
      <c r="BH157" s="59">
        <f t="shared" si="116"/>
        <v>339.68927865003047</v>
      </c>
      <c r="BI157" s="59">
        <f ca="1">AVERAGE(OFFSET($BH$3,0,0,'Données projet'!$E$11+1,1))-AVERAGE(OFFSET($H$3,0,0,'Données projet'!$E$11+1,1))</f>
        <v>588.81597636287211</v>
      </c>
      <c r="BJ157" s="59">
        <f t="shared" si="146"/>
        <v>308.54448803271003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196.91341963039005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196.91341963039005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319</v>
      </c>
      <c r="BZ157" s="13">
        <f>BY157*VLOOKUP('Données projet'!$B$12,Paramètres!$A$1:$I$89,3,0)*VLOOKUP('Données projet'!$B$12,Paramètres!$A$1:$I$89,5,0)</f>
        <v>233.89079999999998</v>
      </c>
      <c r="CA157" s="13">
        <f t="shared" si="170"/>
        <v>57.123140349023068</v>
      </c>
      <c r="CB157" s="20">
        <f t="shared" si="171"/>
        <v>506.84927944121517</v>
      </c>
      <c r="CC157" s="59">
        <f t="shared" si="119"/>
        <v>800.18261277454849</v>
      </c>
      <c r="CD157" s="59">
        <f ca="1">AVERAGE(OFFSET($CC$3,0,0,'Données projet'!$E$12+1,1))-AVERAGE(OFFSET($H$3,0,0,'Données projet'!$E$12+1,1))</f>
        <v>328.55201074501201</v>
      </c>
      <c r="CE157" s="59">
        <f t="shared" si="148"/>
        <v>321.81422611044985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9.1814043356346602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9.1814043356346602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367.99999999999972</v>
      </c>
      <c r="CU157" s="17">
        <f>CT157*VLOOKUP('Données projet'!$B$13,Paramètres!$A$1:$I$89,3,0)*VLOOKUP('Données projet'!$B$13,Paramètres!$A$1:$I$89,5,0)</f>
        <v>292.78079999999977</v>
      </c>
      <c r="CV157" s="13">
        <f t="shared" si="173"/>
        <v>69.660903052386217</v>
      </c>
      <c r="CW157" s="20">
        <f t="shared" si="174"/>
        <v>631.25263281623893</v>
      </c>
      <c r="CX157" s="59">
        <f t="shared" si="122"/>
        <v>924.58596614957219</v>
      </c>
      <c r="CY157" s="59">
        <f ca="1">AVERAGE(OFFSET($CX$3,0,0,'Données projet'!$E$13+1,1))-AVERAGE(OFFSET($H$3,0,0,'Données projet'!$E$13+1,1))</f>
        <v>405.40026823646758</v>
      </c>
      <c r="CZ157" s="59">
        <f t="shared" si="150"/>
        <v>393.0787141050053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14.234679649208861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14.234679649208861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328.00000000000006</v>
      </c>
      <c r="DP157" s="17">
        <f>DO157*VLOOKUP('Données projet'!$B$14,Paramètres!$A$1:$I$89,3,0)*VLOOKUP('Données projet'!$B$14,Paramètres!$A$1:$I$89,5,0)</f>
        <v>255.84000000000006</v>
      </c>
      <c r="DQ157" s="13">
        <f t="shared" si="176"/>
        <v>61.834803371075836</v>
      </c>
      <c r="DR157" s="20">
        <f t="shared" si="177"/>
        <v>553.28361587129041</v>
      </c>
      <c r="DS157" s="59">
        <f t="shared" si="125"/>
        <v>846.61694920462378</v>
      </c>
      <c r="DT157" s="59">
        <f ca="1">AVERAGE(OFFSET($DS$3,0,0,'Données projet'!$E$14+1,1))-AVERAGE(OFFSET($H$3,0,0,'Données projet'!$E$14+1,1))</f>
        <v>288.82868507674738</v>
      </c>
      <c r="DU157" s="59">
        <f t="shared" si="152"/>
        <v>283.48738729114024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9.3580857064792742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9.3580857064792742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266.99999999999983</v>
      </c>
      <c r="EK157" s="17">
        <f>EJ157*VLOOKUP('Données projet'!$B$15,Paramètres!$A$1:$I$89,3,0)*VLOOKUP('Données projet'!$B$15,Paramètres!$A$1:$I$89,5,0)</f>
        <v>216.59039999999987</v>
      </c>
      <c r="EL157" s="13">
        <f t="shared" si="179"/>
        <v>53.373153688190904</v>
      </c>
      <c r="EM157" s="20">
        <f t="shared" si="180"/>
        <v>470.18652267359886</v>
      </c>
      <c r="EN157" s="59">
        <f t="shared" si="128"/>
        <v>763.51985600693217</v>
      </c>
      <c r="EO157" s="59">
        <f ca="1">AVERAGE(OFFSET($EN$3,0,0,'Données projet'!$E$15+1,1))-AVERAGE(OFFSET($H$3,0,0,'Données projet'!$E$15+1,1))</f>
        <v>304.26232113495314</v>
      </c>
      <c r="EP157" s="59">
        <f t="shared" si="154"/>
        <v>297.47246687305056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10.21708806575576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10.21708806575576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6">
        <f t="shared" si="110"/>
        <v>256.66666666666669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19.8100000000004</v>
      </c>
      <c r="O158" s="13">
        <f>N158*VLOOKUP('Données projet'!$B$9,Paramètres!$A$1:$I$89,3,0)*VLOOKUP('Données projet'!$B$9,Paramètres!$A$1:$I$89,5,0)</f>
        <v>17.924088000000364</v>
      </c>
      <c r="P158" s="13">
        <f t="shared" si="141"/>
        <v>5.9032212091029486</v>
      </c>
      <c r="Q158" s="20">
        <f t="shared" si="162"/>
        <v>41.499230205854936</v>
      </c>
      <c r="R158" s="59">
        <f t="shared" si="109"/>
        <v>334.83256353918824</v>
      </c>
      <c r="S158" s="59">
        <f ca="1">AVERAGE(OFFSET($R$3,0,0,'Données projet'!$E$9+1,1))-AVERAGE(OFFSET($H$3,0,0,'Données projet'!$E$9+1,1))</f>
        <v>530.15029472203241</v>
      </c>
      <c r="T158" s="59">
        <f t="shared" si="142"/>
        <v>279.93992816625956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172.2618449146515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172.2618449146515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16.750000000000213</v>
      </c>
      <c r="AJ158" s="13">
        <f>AI158*VLOOKUP('Données projet'!$B$10,Paramètres!$A$1:$I$89,3,0)*VLOOKUP('Données projet'!$B$10,Paramètres!$A$1:$I$89,5,0)</f>
        <v>14.11020000000018</v>
      </c>
      <c r="AK158" s="13">
        <f t="shared" si="164"/>
        <v>4.7783677814795205</v>
      </c>
      <c r="AL158" s="20">
        <f t="shared" si="165"/>
        <v>32.897588886077138</v>
      </c>
      <c r="AM158" s="59">
        <f t="shared" si="113"/>
        <v>326.23092221941044</v>
      </c>
      <c r="AN158" s="59">
        <f ca="1">AVERAGE(OFFSET($AM$3,0,0,'Données projet'!$E$10+1,1))-AVERAGE(OFFSET($H$3,0,0,'Données projet'!$E$10+1,1))</f>
        <v>427.33925047942938</v>
      </c>
      <c r="AO158" s="59">
        <f t="shared" si="144"/>
        <v>258.68277813905507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96.337582361771098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96.337582361771098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19.8100000000004</v>
      </c>
      <c r="BE158" s="13">
        <f>BD158*VLOOKUP('Données projet'!$B$11,Paramètres!$A$1:$I$89,3,0)*VLOOKUP('Données projet'!$B$11,Paramètres!$A$1:$I$89,5,0)</f>
        <v>20.08734000000041</v>
      </c>
      <c r="BF158" s="13">
        <f t="shared" si="167"/>
        <v>6.5285137703520215</v>
      </c>
      <c r="BG158" s="20">
        <f t="shared" si="168"/>
        <v>46.355945316697152</v>
      </c>
      <c r="BH158" s="59">
        <f t="shared" si="116"/>
        <v>339.68927865003047</v>
      </c>
      <c r="BI158" s="59">
        <f ca="1">AVERAGE(OFFSET($BH$3,0,0,'Données projet'!$E$11+1,1))-AVERAGE(OFFSET($H$3,0,0,'Données projet'!$E$11+1,1))</f>
        <v>588.81597636287211</v>
      </c>
      <c r="BJ158" s="59">
        <f t="shared" si="146"/>
        <v>308.54448803271003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193.05206757676467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193.05206757676467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319</v>
      </c>
      <c r="BZ158" s="13">
        <f>BY158*VLOOKUP('Données projet'!$B$12,Paramètres!$A$1:$I$89,3,0)*VLOOKUP('Données projet'!$B$12,Paramètres!$A$1:$I$89,5,0)</f>
        <v>233.89079999999998</v>
      </c>
      <c r="CA158" s="13">
        <f t="shared" si="170"/>
        <v>57.123140349023068</v>
      </c>
      <c r="CB158" s="20">
        <f t="shared" si="171"/>
        <v>506.84927944121517</v>
      </c>
      <c r="CC158" s="59">
        <f t="shared" si="119"/>
        <v>800.18261277454849</v>
      </c>
      <c r="CD158" s="59">
        <f ca="1">AVERAGE(OFFSET($CC$3,0,0,'Données projet'!$E$12+1,1))-AVERAGE(OFFSET($H$3,0,0,'Données projet'!$E$12+1,1))</f>
        <v>328.55201074501201</v>
      </c>
      <c r="CE158" s="59">
        <f t="shared" si="148"/>
        <v>321.81422611044985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9.0013625967165449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9.0013625967165449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367.99999999999972</v>
      </c>
      <c r="CU158" s="17">
        <f>CT158*VLOOKUP('Données projet'!$B$13,Paramètres!$A$1:$I$89,3,0)*VLOOKUP('Données projet'!$B$13,Paramètres!$A$1:$I$89,5,0)</f>
        <v>292.78079999999977</v>
      </c>
      <c r="CV158" s="13">
        <f t="shared" si="173"/>
        <v>69.660903052386217</v>
      </c>
      <c r="CW158" s="20">
        <f t="shared" si="174"/>
        <v>631.25263281623893</v>
      </c>
      <c r="CX158" s="59">
        <f t="shared" si="122"/>
        <v>924.58596614957219</v>
      </c>
      <c r="CY158" s="59">
        <f ca="1">AVERAGE(OFFSET($CX$3,0,0,'Données projet'!$E$13+1,1))-AVERAGE(OFFSET($H$3,0,0,'Données projet'!$E$13+1,1))</f>
        <v>405.40026823646758</v>
      </c>
      <c r="CZ158" s="59">
        <f t="shared" si="150"/>
        <v>393.0787141050053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13.955546263585155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13.955546263585155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328.00000000000006</v>
      </c>
      <c r="DP158" s="17">
        <f>DO158*VLOOKUP('Données projet'!$B$14,Paramètres!$A$1:$I$89,3,0)*VLOOKUP('Données projet'!$B$14,Paramètres!$A$1:$I$89,5,0)</f>
        <v>255.84000000000006</v>
      </c>
      <c r="DQ158" s="13">
        <f t="shared" si="176"/>
        <v>61.834803371075836</v>
      </c>
      <c r="DR158" s="20">
        <f t="shared" si="177"/>
        <v>553.28361587129041</v>
      </c>
      <c r="DS158" s="59">
        <f t="shared" si="125"/>
        <v>846.61694920462378</v>
      </c>
      <c r="DT158" s="59">
        <f ca="1">AVERAGE(OFFSET($DS$3,0,0,'Données projet'!$E$14+1,1))-AVERAGE(OFFSET($H$3,0,0,'Données projet'!$E$14+1,1))</f>
        <v>288.82868507674738</v>
      </c>
      <c r="DU158" s="59">
        <f t="shared" si="152"/>
        <v>283.48738729114024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9.1745793536438907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9.1745793536438907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266.99999999999983</v>
      </c>
      <c r="EK158" s="17">
        <f>EJ158*VLOOKUP('Données projet'!$B$15,Paramètres!$A$1:$I$89,3,0)*VLOOKUP('Données projet'!$B$15,Paramètres!$A$1:$I$89,5,0)</f>
        <v>216.59039999999987</v>
      </c>
      <c r="EL158" s="13">
        <f t="shared" si="179"/>
        <v>53.373153688190904</v>
      </c>
      <c r="EM158" s="20">
        <f t="shared" si="180"/>
        <v>470.18652267359886</v>
      </c>
      <c r="EN158" s="59">
        <f t="shared" si="128"/>
        <v>763.51985600693217</v>
      </c>
      <c r="EO158" s="59">
        <f ca="1">AVERAGE(OFFSET($EN$3,0,0,'Données projet'!$E$15+1,1))-AVERAGE(OFFSET($H$3,0,0,'Données projet'!$E$15+1,1))</f>
        <v>304.26232113495314</v>
      </c>
      <c r="EP158" s="59">
        <f t="shared" si="154"/>
        <v>297.47246687305056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10.016737200594671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10.016737200594671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6">
        <f t="shared" si="110"/>
        <v>256.66666666666669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19.8100000000004</v>
      </c>
      <c r="O159" s="13">
        <f>N159*VLOOKUP('Données projet'!$B$9,Paramètres!$A$1:$I$89,3,0)*VLOOKUP('Données projet'!$B$9,Paramètres!$A$1:$I$89,5,0)</f>
        <v>17.924088000000364</v>
      </c>
      <c r="P159" s="13">
        <f t="shared" si="141"/>
        <v>5.9032212091029486</v>
      </c>
      <c r="Q159" s="20">
        <f t="shared" si="162"/>
        <v>41.499230205854936</v>
      </c>
      <c r="R159" s="59">
        <f t="shared" si="109"/>
        <v>334.83256353918824</v>
      </c>
      <c r="S159" s="59">
        <f ca="1">AVERAGE(OFFSET($R$3,0,0,'Données projet'!$E$9+1,1))-AVERAGE(OFFSET($H$3,0,0,'Données projet'!$E$9+1,1))</f>
        <v>530.15029472203241</v>
      </c>
      <c r="T159" s="59">
        <f t="shared" si="142"/>
        <v>279.93992816625956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168.88389520522585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168.88389520522585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16.750000000000213</v>
      </c>
      <c r="AJ159" s="13">
        <f>AI159*VLOOKUP('Données projet'!$B$10,Paramètres!$A$1:$I$89,3,0)*VLOOKUP('Données projet'!$B$10,Paramètres!$A$1:$I$89,5,0)</f>
        <v>14.11020000000018</v>
      </c>
      <c r="AK159" s="13">
        <f t="shared" si="164"/>
        <v>4.7783677814795205</v>
      </c>
      <c r="AL159" s="20">
        <f t="shared" si="165"/>
        <v>32.897588886077138</v>
      </c>
      <c r="AM159" s="59">
        <f t="shared" si="113"/>
        <v>326.23092221941044</v>
      </c>
      <c r="AN159" s="59">
        <f ca="1">AVERAGE(OFFSET($AM$3,0,0,'Données projet'!$E$10+1,1))-AVERAGE(OFFSET($H$3,0,0,'Données projet'!$E$10+1,1))</f>
        <v>427.33925047942938</v>
      </c>
      <c r="AO159" s="59">
        <f t="shared" si="144"/>
        <v>258.68277813905507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94.448461131779922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94.448461131779922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19.8100000000004</v>
      </c>
      <c r="BE159" s="13">
        <f>BD159*VLOOKUP('Données projet'!$B$11,Paramètres!$A$1:$I$89,3,0)*VLOOKUP('Données projet'!$B$11,Paramètres!$A$1:$I$89,5,0)</f>
        <v>20.08734000000041</v>
      </c>
      <c r="BF159" s="13">
        <f t="shared" si="167"/>
        <v>6.5285137703520215</v>
      </c>
      <c r="BG159" s="20">
        <f t="shared" si="168"/>
        <v>46.355945316697152</v>
      </c>
      <c r="BH159" s="59">
        <f t="shared" si="116"/>
        <v>339.68927865003047</v>
      </c>
      <c r="BI159" s="59">
        <f ca="1">AVERAGE(OFFSET($BH$3,0,0,'Données projet'!$E$11+1,1))-AVERAGE(OFFSET($H$3,0,0,'Données projet'!$E$11+1,1))</f>
        <v>588.81597636287211</v>
      </c>
      <c r="BJ159" s="59">
        <f t="shared" si="146"/>
        <v>308.54448803271003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189.26643428171869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189.26643428171869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319</v>
      </c>
      <c r="BZ159" s="13">
        <f>BY159*VLOOKUP('Données projet'!$B$12,Paramètres!$A$1:$I$89,3,0)*VLOOKUP('Données projet'!$B$12,Paramètres!$A$1:$I$89,5,0)</f>
        <v>233.89079999999998</v>
      </c>
      <c r="CA159" s="13">
        <f t="shared" si="170"/>
        <v>57.123140349023068</v>
      </c>
      <c r="CB159" s="20">
        <f t="shared" si="171"/>
        <v>506.84927944121517</v>
      </c>
      <c r="CC159" s="59">
        <f t="shared" si="119"/>
        <v>800.18261277454849</v>
      </c>
      <c r="CD159" s="59">
        <f ca="1">AVERAGE(OFFSET($CC$3,0,0,'Données projet'!$E$12+1,1))-AVERAGE(OFFSET($H$3,0,0,'Données projet'!$E$12+1,1))</f>
        <v>328.55201074501201</v>
      </c>
      <c r="CE159" s="59">
        <f t="shared" si="148"/>
        <v>321.81422611044985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8.8248513664839958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8.8248513664839958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367.99999999999972</v>
      </c>
      <c r="CU159" s="17">
        <f>CT159*VLOOKUP('Données projet'!$B$13,Paramètres!$A$1:$I$89,3,0)*VLOOKUP('Données projet'!$B$13,Paramètres!$A$1:$I$89,5,0)</f>
        <v>292.78079999999977</v>
      </c>
      <c r="CV159" s="13">
        <f t="shared" si="173"/>
        <v>69.660903052386217</v>
      </c>
      <c r="CW159" s="20">
        <f t="shared" si="174"/>
        <v>631.25263281623893</v>
      </c>
      <c r="CX159" s="59">
        <f t="shared" si="122"/>
        <v>924.58596614957219</v>
      </c>
      <c r="CY159" s="59">
        <f ca="1">AVERAGE(OFFSET($CX$3,0,0,'Données projet'!$E$13+1,1))-AVERAGE(OFFSET($H$3,0,0,'Données projet'!$E$13+1,1))</f>
        <v>405.40026823646758</v>
      </c>
      <c r="CZ159" s="59">
        <f t="shared" si="150"/>
        <v>393.0787141050053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13.681886513398977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13.681886513398977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328.00000000000006</v>
      </c>
      <c r="DP159" s="17">
        <f>DO159*VLOOKUP('Données projet'!$B$14,Paramètres!$A$1:$I$89,3,0)*VLOOKUP('Données projet'!$B$14,Paramètres!$A$1:$I$89,5,0)</f>
        <v>255.84000000000006</v>
      </c>
      <c r="DQ159" s="13">
        <f t="shared" si="176"/>
        <v>61.834803371075836</v>
      </c>
      <c r="DR159" s="20">
        <f t="shared" si="177"/>
        <v>553.28361587129041</v>
      </c>
      <c r="DS159" s="59">
        <f t="shared" si="125"/>
        <v>846.61694920462378</v>
      </c>
      <c r="DT159" s="59">
        <f ca="1">AVERAGE(OFFSET($DS$3,0,0,'Données projet'!$E$14+1,1))-AVERAGE(OFFSET($H$3,0,0,'Données projet'!$E$14+1,1))</f>
        <v>288.82868507674738</v>
      </c>
      <c r="DU159" s="59">
        <f t="shared" si="152"/>
        <v>283.48738729114024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8.9946714484597869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8.9946714484597869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266.99999999999983</v>
      </c>
      <c r="EK159" s="17">
        <f>EJ159*VLOOKUP('Données projet'!$B$15,Paramètres!$A$1:$I$89,3,0)*VLOOKUP('Données projet'!$B$15,Paramètres!$A$1:$I$89,5,0)</f>
        <v>216.59039999999987</v>
      </c>
      <c r="EL159" s="13">
        <f t="shared" si="179"/>
        <v>53.373153688190904</v>
      </c>
      <c r="EM159" s="20">
        <f t="shared" si="180"/>
        <v>470.18652267359886</v>
      </c>
      <c r="EN159" s="59">
        <f t="shared" si="128"/>
        <v>763.51985600693217</v>
      </c>
      <c r="EO159" s="59">
        <f ca="1">AVERAGE(OFFSET($EN$3,0,0,'Données projet'!$E$15+1,1))-AVERAGE(OFFSET($H$3,0,0,'Données projet'!$E$15+1,1))</f>
        <v>304.26232113495314</v>
      </c>
      <c r="EP159" s="59">
        <f t="shared" si="154"/>
        <v>297.47246687305056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9.8203150936974275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9.8203150936974275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6">
        <f t="shared" si="110"/>
        <v>256.66666666666669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19.8100000000004</v>
      </c>
      <c r="O160" s="13">
        <f>N160*VLOOKUP('Données projet'!$B$9,Paramètres!$A$1:$I$89,3,0)*VLOOKUP('Données projet'!$B$9,Paramètres!$A$1:$I$89,5,0)</f>
        <v>17.924088000000364</v>
      </c>
      <c r="P160" s="13">
        <f t="shared" si="141"/>
        <v>5.9032212091029486</v>
      </c>
      <c r="Q160" s="20">
        <f t="shared" si="162"/>
        <v>41.499230205854936</v>
      </c>
      <c r="R160" s="59">
        <f t="shared" si="109"/>
        <v>334.83256353918824</v>
      </c>
      <c r="S160" s="59">
        <f ca="1">AVERAGE(OFFSET($R$3,0,0,'Données projet'!$E$9+1,1))-AVERAGE(OFFSET($H$3,0,0,'Données projet'!$E$9+1,1))</f>
        <v>530.15029472203241</v>
      </c>
      <c r="T160" s="59">
        <f t="shared" si="142"/>
        <v>279.93992816625956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165.57218502925616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165.57218502925616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16.750000000000213</v>
      </c>
      <c r="AJ160" s="13">
        <f>AI160*VLOOKUP('Données projet'!$B$10,Paramètres!$A$1:$I$89,3,0)*VLOOKUP('Données projet'!$B$10,Paramètres!$A$1:$I$89,5,0)</f>
        <v>14.11020000000018</v>
      </c>
      <c r="AK160" s="13">
        <f t="shared" si="164"/>
        <v>4.7783677814795205</v>
      </c>
      <c r="AL160" s="20">
        <f t="shared" si="165"/>
        <v>32.897588886077138</v>
      </c>
      <c r="AM160" s="59">
        <f t="shared" si="113"/>
        <v>326.23092221941044</v>
      </c>
      <c r="AN160" s="59">
        <f ca="1">AVERAGE(OFFSET($AM$3,0,0,'Données projet'!$E$10+1,1))-AVERAGE(OFFSET($H$3,0,0,'Données projet'!$E$10+1,1))</f>
        <v>427.33925047942938</v>
      </c>
      <c r="AO160" s="59">
        <f t="shared" si="144"/>
        <v>258.68277813905507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92.596384416858697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92.596384416858697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19.8100000000004</v>
      </c>
      <c r="BE160" s="13">
        <f>BD160*VLOOKUP('Données projet'!$B$11,Paramètres!$A$1:$I$89,3,0)*VLOOKUP('Données projet'!$B$11,Paramètres!$A$1:$I$89,5,0)</f>
        <v>20.08734000000041</v>
      </c>
      <c r="BF160" s="13">
        <f t="shared" si="167"/>
        <v>6.5285137703520215</v>
      </c>
      <c r="BG160" s="20">
        <f t="shared" si="168"/>
        <v>46.355945316697152</v>
      </c>
      <c r="BH160" s="59">
        <f t="shared" si="116"/>
        <v>339.68927865003047</v>
      </c>
      <c r="BI160" s="59">
        <f ca="1">AVERAGE(OFFSET($BH$3,0,0,'Données projet'!$E$11+1,1))-AVERAGE(OFFSET($H$3,0,0,'Données projet'!$E$11+1,1))</f>
        <v>588.81597636287211</v>
      </c>
      <c r="BJ160" s="59">
        <f t="shared" si="146"/>
        <v>308.54448803271003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185.55503494658024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185.55503494658024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319</v>
      </c>
      <c r="BZ160" s="13">
        <f>BY160*VLOOKUP('Données projet'!$B$12,Paramètres!$A$1:$I$89,3,0)*VLOOKUP('Données projet'!$B$12,Paramètres!$A$1:$I$89,5,0)</f>
        <v>233.89079999999998</v>
      </c>
      <c r="CA160" s="13">
        <f t="shared" si="170"/>
        <v>57.123140349023068</v>
      </c>
      <c r="CB160" s="20">
        <f t="shared" si="171"/>
        <v>506.84927944121517</v>
      </c>
      <c r="CC160" s="59">
        <f t="shared" si="119"/>
        <v>800.18261277454849</v>
      </c>
      <c r="CD160" s="59">
        <f ca="1">AVERAGE(OFFSET($CC$3,0,0,'Données projet'!$E$12+1,1))-AVERAGE(OFFSET($H$3,0,0,'Données projet'!$E$12+1,1))</f>
        <v>328.55201074501201</v>
      </c>
      <c r="CE160" s="59">
        <f t="shared" si="148"/>
        <v>321.81422611044985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8.6518014138150878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8.6518014138150878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367.99999999999972</v>
      </c>
      <c r="CU160" s="17">
        <f>CT160*VLOOKUP('Données projet'!$B$13,Paramètres!$A$1:$I$89,3,0)*VLOOKUP('Données projet'!$B$13,Paramètres!$A$1:$I$89,5,0)</f>
        <v>292.78079999999977</v>
      </c>
      <c r="CV160" s="13">
        <f t="shared" si="173"/>
        <v>69.660903052386217</v>
      </c>
      <c r="CW160" s="20">
        <f t="shared" si="174"/>
        <v>631.25263281623893</v>
      </c>
      <c r="CX160" s="59">
        <f t="shared" si="122"/>
        <v>924.58596614957219</v>
      </c>
      <c r="CY160" s="59">
        <f ca="1">AVERAGE(OFFSET($CX$3,0,0,'Données projet'!$E$13+1,1))-AVERAGE(OFFSET($H$3,0,0,'Données projet'!$E$13+1,1))</f>
        <v>405.40026823646758</v>
      </c>
      <c r="CZ160" s="59">
        <f t="shared" si="150"/>
        <v>393.0787141050053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13.413593063997984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13.413593063997984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328.00000000000006</v>
      </c>
      <c r="DP160" s="17">
        <f>DO160*VLOOKUP('Données projet'!$B$14,Paramètres!$A$1:$I$89,3,0)*VLOOKUP('Données projet'!$B$14,Paramètres!$A$1:$I$89,5,0)</f>
        <v>255.84000000000006</v>
      </c>
      <c r="DQ160" s="13">
        <f t="shared" si="176"/>
        <v>61.834803371075836</v>
      </c>
      <c r="DR160" s="20">
        <f t="shared" si="177"/>
        <v>553.28361587129041</v>
      </c>
      <c r="DS160" s="59">
        <f t="shared" si="125"/>
        <v>846.61694920462378</v>
      </c>
      <c r="DT160" s="59">
        <f ca="1">AVERAGE(OFFSET($DS$3,0,0,'Données projet'!$E$14+1,1))-AVERAGE(OFFSET($H$3,0,0,'Données projet'!$E$14+1,1))</f>
        <v>288.82868507674738</v>
      </c>
      <c r="DU160" s="59">
        <f t="shared" si="152"/>
        <v>283.48738729114024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8.8182914275633557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8.8182914275633557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266.99999999999983</v>
      </c>
      <c r="EK160" s="17">
        <f>EJ160*VLOOKUP('Données projet'!$B$15,Paramètres!$A$1:$I$89,3,0)*VLOOKUP('Données projet'!$B$15,Paramètres!$A$1:$I$89,5,0)</f>
        <v>216.59039999999987</v>
      </c>
      <c r="EL160" s="13">
        <f t="shared" si="179"/>
        <v>53.373153688190904</v>
      </c>
      <c r="EM160" s="20">
        <f t="shared" si="180"/>
        <v>470.18652267359886</v>
      </c>
      <c r="EN160" s="59">
        <f t="shared" si="128"/>
        <v>763.51985600693217</v>
      </c>
      <c r="EO160" s="59">
        <f ca="1">AVERAGE(OFFSET($EN$3,0,0,'Données projet'!$E$15+1,1))-AVERAGE(OFFSET($H$3,0,0,'Données projet'!$E$15+1,1))</f>
        <v>304.26232113495314</v>
      </c>
      <c r="EP160" s="59">
        <f t="shared" si="154"/>
        <v>297.47246687305056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9.6277447045107838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9.6277447045107838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6">
        <f t="shared" si="110"/>
        <v>256.66666666666669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19.8100000000004</v>
      </c>
      <c r="O161" s="13">
        <f>N161*VLOOKUP('Données projet'!$B$9,Paramètres!$A$1:$I$89,3,0)*VLOOKUP('Données projet'!$B$9,Paramètres!$A$1:$I$89,5,0)</f>
        <v>17.924088000000364</v>
      </c>
      <c r="P161" s="13">
        <f t="shared" si="141"/>
        <v>5.9032212091029486</v>
      </c>
      <c r="Q161" s="20">
        <f t="shared" si="162"/>
        <v>41.499230205854936</v>
      </c>
      <c r="R161" s="59">
        <f t="shared" si="109"/>
        <v>334.83256353918824</v>
      </c>
      <c r="S161" s="59">
        <f ca="1">AVERAGE(OFFSET($R$3,0,0,'Données projet'!$E$9+1,1))-AVERAGE(OFFSET($H$3,0,0,'Données projet'!$E$9+1,1))</f>
        <v>530.15029472203241</v>
      </c>
      <c r="T161" s="59">
        <f t="shared" si="142"/>
        <v>279.93992816625956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162.32541546989347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162.32541546989347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16.750000000000213</v>
      </c>
      <c r="AJ161" s="13">
        <f>AI161*VLOOKUP('Données projet'!$B$10,Paramètres!$A$1:$I$89,3,0)*VLOOKUP('Données projet'!$B$10,Paramètres!$A$1:$I$89,5,0)</f>
        <v>14.11020000000018</v>
      </c>
      <c r="AK161" s="13">
        <f t="shared" si="164"/>
        <v>4.7783677814795205</v>
      </c>
      <c r="AL161" s="20">
        <f t="shared" si="165"/>
        <v>32.897588886077138</v>
      </c>
      <c r="AM161" s="59">
        <f t="shared" si="113"/>
        <v>326.23092221941044</v>
      </c>
      <c r="AN161" s="59">
        <f ca="1">AVERAGE(OFFSET($AM$3,0,0,'Données projet'!$E$10+1,1))-AVERAGE(OFFSET($H$3,0,0,'Données projet'!$E$10+1,1))</f>
        <v>427.33925047942938</v>
      </c>
      <c r="AO161" s="59">
        <f t="shared" si="144"/>
        <v>258.68277813905507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90.780625796661838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90.780625796661838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19.8100000000004</v>
      </c>
      <c r="BE161" s="13">
        <f>BD161*VLOOKUP('Données projet'!$B$11,Paramètres!$A$1:$I$89,3,0)*VLOOKUP('Données projet'!$B$11,Paramètres!$A$1:$I$89,5,0)</f>
        <v>20.08734000000041</v>
      </c>
      <c r="BF161" s="13">
        <f t="shared" si="167"/>
        <v>6.5285137703520215</v>
      </c>
      <c r="BG161" s="20">
        <f t="shared" si="168"/>
        <v>46.355945316697152</v>
      </c>
      <c r="BH161" s="59">
        <f t="shared" si="116"/>
        <v>339.68927865003047</v>
      </c>
      <c r="BI161" s="59">
        <f ca="1">AVERAGE(OFFSET($BH$3,0,0,'Données projet'!$E$11+1,1))-AVERAGE(OFFSET($H$3,0,0,'Données projet'!$E$11+1,1))</f>
        <v>588.81597636287211</v>
      </c>
      <c r="BJ161" s="59">
        <f t="shared" si="146"/>
        <v>308.54448803271003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181.91641388867379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181.91641388867379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319</v>
      </c>
      <c r="BZ161" s="13">
        <f>BY161*VLOOKUP('Données projet'!$B$12,Paramètres!$A$1:$I$89,3,0)*VLOOKUP('Données projet'!$B$12,Paramètres!$A$1:$I$89,5,0)</f>
        <v>233.89079999999998</v>
      </c>
      <c r="CA161" s="13">
        <f t="shared" si="170"/>
        <v>57.123140349023068</v>
      </c>
      <c r="CB161" s="20">
        <f t="shared" si="171"/>
        <v>506.84927944121517</v>
      </c>
      <c r="CC161" s="59">
        <f t="shared" si="119"/>
        <v>800.18261277454849</v>
      </c>
      <c r="CD161" s="59">
        <f ca="1">AVERAGE(OFFSET($CC$3,0,0,'Données projet'!$E$12+1,1))-AVERAGE(OFFSET($H$3,0,0,'Données projet'!$E$12+1,1))</f>
        <v>328.55201074501201</v>
      </c>
      <c r="CE161" s="59">
        <f t="shared" si="148"/>
        <v>321.81422611044985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8.4821448651679674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8.4821448651679674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367.99999999999972</v>
      </c>
      <c r="CU161" s="17">
        <f>CT161*VLOOKUP('Données projet'!$B$13,Paramètres!$A$1:$I$89,3,0)*VLOOKUP('Données projet'!$B$13,Paramètres!$A$1:$I$89,5,0)</f>
        <v>292.78079999999977</v>
      </c>
      <c r="CV161" s="13">
        <f t="shared" si="173"/>
        <v>69.660903052386217</v>
      </c>
      <c r="CW161" s="20">
        <f t="shared" si="174"/>
        <v>631.25263281623893</v>
      </c>
      <c r="CX161" s="59">
        <f t="shared" si="122"/>
        <v>924.58596614957219</v>
      </c>
      <c r="CY161" s="59">
        <f ca="1">AVERAGE(OFFSET($CX$3,0,0,'Données projet'!$E$13+1,1))-AVERAGE(OFFSET($H$3,0,0,'Données projet'!$E$13+1,1))</f>
        <v>405.40026823646758</v>
      </c>
      <c r="CZ161" s="59">
        <f t="shared" si="150"/>
        <v>393.0787141050053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13.150560685496899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13.150560685496899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328.00000000000006</v>
      </c>
      <c r="DP161" s="17">
        <f>DO161*VLOOKUP('Données projet'!$B$14,Paramètres!$A$1:$I$89,3,0)*VLOOKUP('Données projet'!$B$14,Paramètres!$A$1:$I$89,5,0)</f>
        <v>255.84000000000006</v>
      </c>
      <c r="DQ161" s="13">
        <f t="shared" si="176"/>
        <v>61.834803371075836</v>
      </c>
      <c r="DR161" s="20">
        <f t="shared" si="177"/>
        <v>553.28361587129041</v>
      </c>
      <c r="DS161" s="59">
        <f t="shared" si="125"/>
        <v>846.61694920462378</v>
      </c>
      <c r="DT161" s="59">
        <f ca="1">AVERAGE(OFFSET($DS$3,0,0,'Données projet'!$E$14+1,1))-AVERAGE(OFFSET($H$3,0,0,'Données projet'!$E$14+1,1))</f>
        <v>288.82868507674738</v>
      </c>
      <c r="DU161" s="59">
        <f t="shared" si="152"/>
        <v>283.48738729114024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8.645370111295513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8.645370111295513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266.99999999999983</v>
      </c>
      <c r="EK161" s="17">
        <f>EJ161*VLOOKUP('Données projet'!$B$15,Paramètres!$A$1:$I$89,3,0)*VLOOKUP('Données projet'!$B$15,Paramètres!$A$1:$I$89,5,0)</f>
        <v>216.59039999999987</v>
      </c>
      <c r="EL161" s="13">
        <f t="shared" si="179"/>
        <v>53.373153688190904</v>
      </c>
      <c r="EM161" s="20">
        <f t="shared" si="180"/>
        <v>470.18652267359886</v>
      </c>
      <c r="EN161" s="59">
        <f t="shared" si="128"/>
        <v>763.51985600693217</v>
      </c>
      <c r="EO161" s="59">
        <f ca="1">AVERAGE(OFFSET($EN$3,0,0,'Données projet'!$E$15+1,1))-AVERAGE(OFFSET($H$3,0,0,'Données projet'!$E$15+1,1))</f>
        <v>304.26232113495314</v>
      </c>
      <c r="EP161" s="59">
        <f t="shared" si="154"/>
        <v>297.47246687305056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9.4389505031997505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9.4389505031997505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6">
        <f t="shared" si="110"/>
        <v>256.66666666666669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19.8100000000004</v>
      </c>
      <c r="O162" s="13">
        <f>N162*VLOOKUP('Données projet'!$B$9,Paramètres!$A$1:$I$89,3,0)*VLOOKUP('Données projet'!$B$9,Paramètres!$A$1:$I$89,5,0)</f>
        <v>17.924088000000364</v>
      </c>
      <c r="P162" s="13">
        <f t="shared" si="141"/>
        <v>5.9032212091029486</v>
      </c>
      <c r="Q162" s="20">
        <f t="shared" si="162"/>
        <v>41.499230205854936</v>
      </c>
      <c r="R162" s="59">
        <f t="shared" si="109"/>
        <v>334.83256353918824</v>
      </c>
      <c r="S162" s="59">
        <f ca="1">AVERAGE(OFFSET($R$3,0,0,'Données projet'!$E$9+1,1))-AVERAGE(OFFSET($H$3,0,0,'Données projet'!$E$9+1,1))</f>
        <v>530.15029472203241</v>
      </c>
      <c r="T162" s="59">
        <f t="shared" si="142"/>
        <v>279.93992816625956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159.14231308125599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159.14231308125599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16.750000000000213</v>
      </c>
      <c r="AJ162" s="13">
        <f>AI162*VLOOKUP('Données projet'!$B$10,Paramètres!$A$1:$I$89,3,0)*VLOOKUP('Données projet'!$B$10,Paramètres!$A$1:$I$89,5,0)</f>
        <v>14.11020000000018</v>
      </c>
      <c r="AK162" s="13">
        <f t="shared" si="164"/>
        <v>4.7783677814795205</v>
      </c>
      <c r="AL162" s="20">
        <f t="shared" si="165"/>
        <v>32.897588886077138</v>
      </c>
      <c r="AM162" s="59">
        <f t="shared" si="113"/>
        <v>326.23092221941044</v>
      </c>
      <c r="AN162" s="59">
        <f ca="1">AVERAGE(OFFSET($AM$3,0,0,'Données projet'!$E$10+1,1))-AVERAGE(OFFSET($H$3,0,0,'Données projet'!$E$10+1,1))</f>
        <v>427.33925047942938</v>
      </c>
      <c r="AO162" s="59">
        <f t="shared" si="144"/>
        <v>258.68277813905507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89.000473095503637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89.000473095503637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19.8100000000004</v>
      </c>
      <c r="BE162" s="13">
        <f>BD162*VLOOKUP('Données projet'!$B$11,Paramètres!$A$1:$I$89,3,0)*VLOOKUP('Données projet'!$B$11,Paramètres!$A$1:$I$89,5,0)</f>
        <v>20.08734000000041</v>
      </c>
      <c r="BF162" s="13">
        <f t="shared" si="167"/>
        <v>6.5285137703520215</v>
      </c>
      <c r="BG162" s="20">
        <f t="shared" si="168"/>
        <v>46.355945316697152</v>
      </c>
      <c r="BH162" s="59">
        <f t="shared" si="116"/>
        <v>339.68927865003047</v>
      </c>
      <c r="BI162" s="59">
        <f ca="1">AVERAGE(OFFSET($BH$3,0,0,'Données projet'!$E$11+1,1))-AVERAGE(OFFSET($H$3,0,0,'Données projet'!$E$11+1,1))</f>
        <v>588.81597636287211</v>
      </c>
      <c r="BJ162" s="59">
        <f t="shared" si="146"/>
        <v>308.54448803271003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178.34914397037318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178.34914397037318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319</v>
      </c>
      <c r="BZ162" s="13">
        <f>BY162*VLOOKUP('Données projet'!$B$12,Paramètres!$A$1:$I$89,3,0)*VLOOKUP('Données projet'!$B$12,Paramètres!$A$1:$I$89,5,0)</f>
        <v>233.89079999999998</v>
      </c>
      <c r="CA162" s="13">
        <f t="shared" si="170"/>
        <v>57.123140349023068</v>
      </c>
      <c r="CB162" s="20">
        <f t="shared" si="171"/>
        <v>506.84927944121517</v>
      </c>
      <c r="CC162" s="59">
        <f t="shared" si="119"/>
        <v>800.18261277454849</v>
      </c>
      <c r="CD162" s="59">
        <f ca="1">AVERAGE(OFFSET($CC$3,0,0,'Données projet'!$E$12+1,1))-AVERAGE(OFFSET($H$3,0,0,'Données projet'!$E$12+1,1))</f>
        <v>328.55201074501201</v>
      </c>
      <c r="CE162" s="59">
        <f t="shared" si="148"/>
        <v>321.81422611044985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8.3158151779595411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8.3158151779595411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367.99999999999972</v>
      </c>
      <c r="CU162" s="17">
        <f>CT162*VLOOKUP('Données projet'!$B$13,Paramètres!$A$1:$I$89,3,0)*VLOOKUP('Données projet'!$B$13,Paramètres!$A$1:$I$89,5,0)</f>
        <v>292.78079999999977</v>
      </c>
      <c r="CV162" s="13">
        <f t="shared" si="173"/>
        <v>69.660903052386217</v>
      </c>
      <c r="CW162" s="20">
        <f t="shared" si="174"/>
        <v>631.25263281623893</v>
      </c>
      <c r="CX162" s="59">
        <f t="shared" si="122"/>
        <v>924.58596614957219</v>
      </c>
      <c r="CY162" s="59">
        <f ca="1">AVERAGE(OFFSET($CX$3,0,0,'Données projet'!$E$13+1,1))-AVERAGE(OFFSET($H$3,0,0,'Données projet'!$E$13+1,1))</f>
        <v>405.40026823646758</v>
      </c>
      <c r="CZ162" s="59">
        <f t="shared" si="150"/>
        <v>393.0787141050053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12.89268621150431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12.89268621150431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328.00000000000006</v>
      </c>
      <c r="DP162" s="17">
        <f>DO162*VLOOKUP('Données projet'!$B$14,Paramètres!$A$1:$I$89,3,0)*VLOOKUP('Données projet'!$B$14,Paramètres!$A$1:$I$89,5,0)</f>
        <v>255.84000000000006</v>
      </c>
      <c r="DQ162" s="13">
        <f t="shared" si="176"/>
        <v>61.834803371075836</v>
      </c>
      <c r="DR162" s="20">
        <f t="shared" si="177"/>
        <v>553.28361587129041</v>
      </c>
      <c r="DS162" s="59">
        <f t="shared" si="125"/>
        <v>846.61694920462378</v>
      </c>
      <c r="DT162" s="59">
        <f ca="1">AVERAGE(OFFSET($DS$3,0,0,'Données projet'!$E$14+1,1))-AVERAGE(OFFSET($H$3,0,0,'Données projet'!$E$14+1,1))</f>
        <v>288.82868507674738</v>
      </c>
      <c r="DU162" s="59">
        <f t="shared" si="152"/>
        <v>283.48738729114024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8.4758396765680946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8.4758396765680946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266.99999999999983</v>
      </c>
      <c r="EK162" s="17">
        <f>EJ162*VLOOKUP('Données projet'!$B$15,Paramètres!$A$1:$I$89,3,0)*VLOOKUP('Données projet'!$B$15,Paramètres!$A$1:$I$89,5,0)</f>
        <v>216.59039999999987</v>
      </c>
      <c r="EL162" s="13">
        <f t="shared" si="179"/>
        <v>53.373153688190904</v>
      </c>
      <c r="EM162" s="20">
        <f t="shared" si="180"/>
        <v>470.18652267359886</v>
      </c>
      <c r="EN162" s="59">
        <f t="shared" si="128"/>
        <v>763.51985600693217</v>
      </c>
      <c r="EO162" s="59">
        <f ca="1">AVERAGE(OFFSET($EN$3,0,0,'Données projet'!$E$15+1,1))-AVERAGE(OFFSET($H$3,0,0,'Données projet'!$E$15+1,1))</f>
        <v>304.26232113495314</v>
      </c>
      <c r="EP162" s="59">
        <f t="shared" si="154"/>
        <v>297.47246687305056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9.2538584410233344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9.2538584410233344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6">
        <f t="shared" si="110"/>
        <v>256.66666666666669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19.8100000000004</v>
      </c>
      <c r="O163" s="13">
        <f>N163*VLOOKUP('Données projet'!$B$9,Paramètres!$A$1:$I$89,3,0)*VLOOKUP('Données projet'!$B$9,Paramètres!$A$1:$I$89,5,0)</f>
        <v>17.924088000000364</v>
      </c>
      <c r="P163" s="13">
        <f t="shared" si="141"/>
        <v>5.9032212091029486</v>
      </c>
      <c r="Q163" s="20">
        <f t="shared" si="162"/>
        <v>41.499230205854936</v>
      </c>
      <c r="R163" s="59">
        <f t="shared" si="109"/>
        <v>334.83256353918824</v>
      </c>
      <c r="S163" s="59">
        <f ca="1">AVERAGE(OFFSET($R$3,0,0,'Données projet'!$E$9+1,1))-AVERAGE(OFFSET($H$3,0,0,'Données projet'!$E$9+1,1))</f>
        <v>530.15029472203241</v>
      </c>
      <c r="T163" s="59">
        <f t="shared" si="142"/>
        <v>279.93992816625956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156.02162938895896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156.02162938895896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16.750000000000213</v>
      </c>
      <c r="AJ163" s="13">
        <f>AI163*VLOOKUP('Données projet'!$B$10,Paramètres!$A$1:$I$89,3,0)*VLOOKUP('Données projet'!$B$10,Paramètres!$A$1:$I$89,5,0)</f>
        <v>14.11020000000018</v>
      </c>
      <c r="AK163" s="13">
        <f t="shared" si="164"/>
        <v>4.7783677814795205</v>
      </c>
      <c r="AL163" s="20">
        <f t="shared" si="165"/>
        <v>32.897588886077138</v>
      </c>
      <c r="AM163" s="59">
        <f t="shared" si="113"/>
        <v>326.23092221941044</v>
      </c>
      <c r="AN163" s="59">
        <f ca="1">AVERAGE(OFFSET($AM$3,0,0,'Données projet'!$E$10+1,1))-AVERAGE(OFFSET($H$3,0,0,'Données projet'!$E$10+1,1))</f>
        <v>427.33925047942938</v>
      </c>
      <c r="AO163" s="59">
        <f t="shared" si="144"/>
        <v>258.68277813905507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87.255228103029211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87.255228103029211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19.8100000000004</v>
      </c>
      <c r="BE163" s="13">
        <f>BD163*VLOOKUP('Données projet'!$B$11,Paramètres!$A$1:$I$89,3,0)*VLOOKUP('Données projet'!$B$11,Paramètres!$A$1:$I$89,5,0)</f>
        <v>20.08734000000041</v>
      </c>
      <c r="BF163" s="13">
        <f t="shared" si="167"/>
        <v>6.5285137703520215</v>
      </c>
      <c r="BG163" s="20">
        <f t="shared" si="168"/>
        <v>46.355945316697152</v>
      </c>
      <c r="BH163" s="59">
        <f t="shared" si="116"/>
        <v>339.68927865003047</v>
      </c>
      <c r="BI163" s="59">
        <f ca="1">AVERAGE(OFFSET($BH$3,0,0,'Données projet'!$E$11+1,1))-AVERAGE(OFFSET($H$3,0,0,'Données projet'!$E$11+1,1))</f>
        <v>588.81597636287211</v>
      </c>
      <c r="BJ163" s="59">
        <f t="shared" si="146"/>
        <v>308.54448803271003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174.85182603935064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174.85182603935064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319</v>
      </c>
      <c r="BZ163" s="13">
        <f>BY163*VLOOKUP('Données projet'!$B$12,Paramètres!$A$1:$I$89,3,0)*VLOOKUP('Données projet'!$B$12,Paramètres!$A$1:$I$89,5,0)</f>
        <v>233.89079999999998</v>
      </c>
      <c r="CA163" s="13">
        <f t="shared" si="170"/>
        <v>57.123140349023068</v>
      </c>
      <c r="CB163" s="20">
        <f t="shared" si="171"/>
        <v>506.84927944121517</v>
      </c>
      <c r="CC163" s="59">
        <f t="shared" si="119"/>
        <v>800.18261277454849</v>
      </c>
      <c r="CD163" s="59">
        <f ca="1">AVERAGE(OFFSET($CC$3,0,0,'Données projet'!$E$12+1,1))-AVERAGE(OFFSET($H$3,0,0,'Données projet'!$E$12+1,1))</f>
        <v>328.55201074501201</v>
      </c>
      <c r="CE163" s="59">
        <f t="shared" si="148"/>
        <v>321.81422611044985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8.1527471144661803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8.1527471144661803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367.99999999999972</v>
      </c>
      <c r="CU163" s="17">
        <f>CT163*VLOOKUP('Données projet'!$B$13,Paramètres!$A$1:$I$89,3,0)*VLOOKUP('Données projet'!$B$13,Paramètres!$A$1:$I$89,5,0)</f>
        <v>292.78079999999977</v>
      </c>
      <c r="CV163" s="13">
        <f t="shared" si="173"/>
        <v>69.660903052386217</v>
      </c>
      <c r="CW163" s="20">
        <f t="shared" si="174"/>
        <v>631.25263281623893</v>
      </c>
      <c r="CX163" s="59">
        <f t="shared" si="122"/>
        <v>924.58596614957219</v>
      </c>
      <c r="CY163" s="59">
        <f ca="1">AVERAGE(OFFSET($CX$3,0,0,'Données projet'!$E$13+1,1))-AVERAGE(OFFSET($H$3,0,0,'Données projet'!$E$13+1,1))</f>
        <v>405.40026823646758</v>
      </c>
      <c r="CZ163" s="59">
        <f t="shared" si="150"/>
        <v>393.0787141050053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12.639868498658817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12.639868498658817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328.00000000000006</v>
      </c>
      <c r="DP163" s="17">
        <f>DO163*VLOOKUP('Données projet'!$B$14,Paramètres!$A$1:$I$89,3,0)*VLOOKUP('Données projet'!$B$14,Paramètres!$A$1:$I$89,5,0)</f>
        <v>255.84000000000006</v>
      </c>
      <c r="DQ163" s="13">
        <f t="shared" si="176"/>
        <v>61.834803371075836</v>
      </c>
      <c r="DR163" s="20">
        <f t="shared" si="177"/>
        <v>553.28361587129041</v>
      </c>
      <c r="DS163" s="59">
        <f t="shared" si="125"/>
        <v>846.61694920462378</v>
      </c>
      <c r="DT163" s="59">
        <f ca="1">AVERAGE(OFFSET($DS$3,0,0,'Données projet'!$E$14+1,1))-AVERAGE(OFFSET($H$3,0,0,'Données projet'!$E$14+1,1))</f>
        <v>288.82868507674738</v>
      </c>
      <c r="DU163" s="59">
        <f t="shared" si="152"/>
        <v>283.48738729114024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8.3096336302623257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8.3096336302623257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266.99999999999983</v>
      </c>
      <c r="EK163" s="17">
        <f>EJ163*VLOOKUP('Données projet'!$B$15,Paramètres!$A$1:$I$89,3,0)*VLOOKUP('Données projet'!$B$15,Paramètres!$A$1:$I$89,5,0)</f>
        <v>216.59039999999987</v>
      </c>
      <c r="EL163" s="13">
        <f t="shared" si="179"/>
        <v>53.373153688190904</v>
      </c>
      <c r="EM163" s="20">
        <f t="shared" si="180"/>
        <v>470.18652267359886</v>
      </c>
      <c r="EN163" s="59">
        <f t="shared" si="128"/>
        <v>763.51985600693217</v>
      </c>
      <c r="EO163" s="59">
        <f ca="1">AVERAGE(OFFSET($EN$3,0,0,'Données projet'!$E$15+1,1))-AVERAGE(OFFSET($H$3,0,0,'Données projet'!$E$15+1,1))</f>
        <v>304.26232113495314</v>
      </c>
      <c r="EP163" s="59">
        <f t="shared" si="154"/>
        <v>297.47246687305056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9.0723959212911875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9.0723959212911875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6">
        <f t="shared" si="110"/>
        <v>256.66666666666669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19.8100000000004</v>
      </c>
      <c r="O164" s="13">
        <f>N164*VLOOKUP('Données projet'!$B$9,Paramètres!$A$1:$I$89,3,0)*VLOOKUP('Données projet'!$B$9,Paramètres!$A$1:$I$89,5,0)</f>
        <v>17.924088000000364</v>
      </c>
      <c r="P164" s="13">
        <f t="shared" si="141"/>
        <v>5.9032212091029486</v>
      </c>
      <c r="Q164" s="20">
        <f t="shared" si="162"/>
        <v>41.499230205854936</v>
      </c>
      <c r="R164" s="59">
        <f t="shared" si="109"/>
        <v>334.83256353918824</v>
      </c>
      <c r="S164" s="59">
        <f ca="1">AVERAGE(OFFSET($R$3,0,0,'Données projet'!$E$9+1,1))-AVERAGE(OFFSET($H$3,0,0,'Données projet'!$E$9+1,1))</f>
        <v>530.15029472203241</v>
      </c>
      <c r="T164" s="59">
        <f t="shared" si="142"/>
        <v>279.93992816625956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152.96214040043876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152.96214040043876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16.750000000000213</v>
      </c>
      <c r="AJ164" s="13">
        <f>AI164*VLOOKUP('Données projet'!$B$10,Paramètres!$A$1:$I$89,3,0)*VLOOKUP('Données projet'!$B$10,Paramètres!$A$1:$I$89,5,0)</f>
        <v>14.11020000000018</v>
      </c>
      <c r="AK164" s="13">
        <f t="shared" si="164"/>
        <v>4.7783677814795205</v>
      </c>
      <c r="AL164" s="20">
        <f t="shared" si="165"/>
        <v>32.897588886077138</v>
      </c>
      <c r="AM164" s="59">
        <f t="shared" si="113"/>
        <v>326.23092221941044</v>
      </c>
      <c r="AN164" s="59">
        <f ca="1">AVERAGE(OFFSET($AM$3,0,0,'Données projet'!$E$10+1,1))-AVERAGE(OFFSET($H$3,0,0,'Données projet'!$E$10+1,1))</f>
        <v>427.33925047942938</v>
      </c>
      <c r="AO164" s="59">
        <f t="shared" si="144"/>
        <v>258.68277813905507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85.544206300362873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85.544206300362873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19.8100000000004</v>
      </c>
      <c r="BE164" s="13">
        <f>BD164*VLOOKUP('Données projet'!$B$11,Paramètres!$A$1:$I$89,3,0)*VLOOKUP('Données projet'!$B$11,Paramètres!$A$1:$I$89,5,0)</f>
        <v>20.08734000000041</v>
      </c>
      <c r="BF164" s="13">
        <f t="shared" si="167"/>
        <v>6.5285137703520215</v>
      </c>
      <c r="BG164" s="20">
        <f t="shared" si="168"/>
        <v>46.355945316697152</v>
      </c>
      <c r="BH164" s="59">
        <f t="shared" si="116"/>
        <v>339.68927865003047</v>
      </c>
      <c r="BI164" s="59">
        <f ca="1">AVERAGE(OFFSET($BH$3,0,0,'Données projet'!$E$11+1,1))-AVERAGE(OFFSET($H$3,0,0,'Données projet'!$E$11+1,1))</f>
        <v>588.81597636287211</v>
      </c>
      <c r="BJ164" s="59">
        <f t="shared" si="146"/>
        <v>308.54448803271003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171.42308837980212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171.42308837980212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319</v>
      </c>
      <c r="BZ164" s="13">
        <f>BY164*VLOOKUP('Données projet'!$B$12,Paramètres!$A$1:$I$89,3,0)*VLOOKUP('Données projet'!$B$12,Paramètres!$A$1:$I$89,5,0)</f>
        <v>233.89079999999998</v>
      </c>
      <c r="CA164" s="13">
        <f t="shared" si="170"/>
        <v>57.123140349023068</v>
      </c>
      <c r="CB164" s="20">
        <f t="shared" si="171"/>
        <v>506.84927944121517</v>
      </c>
      <c r="CC164" s="59">
        <f t="shared" si="119"/>
        <v>800.18261277454849</v>
      </c>
      <c r="CD164" s="59">
        <f ca="1">AVERAGE(OFFSET($CC$3,0,0,'Données projet'!$E$12+1,1))-AVERAGE(OFFSET($H$3,0,0,'Données projet'!$E$12+1,1))</f>
        <v>328.55201074501201</v>
      </c>
      <c r="CE164" s="59">
        <f t="shared" si="148"/>
        <v>321.81422611044985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7.9928767162362266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7.9928767162362266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367.99999999999972</v>
      </c>
      <c r="CU164" s="17">
        <f>CT164*VLOOKUP('Données projet'!$B$13,Paramètres!$A$1:$I$89,3,0)*VLOOKUP('Données projet'!$B$13,Paramètres!$A$1:$I$89,5,0)</f>
        <v>292.78079999999977</v>
      </c>
      <c r="CV164" s="13">
        <f t="shared" si="173"/>
        <v>69.660903052386217</v>
      </c>
      <c r="CW164" s="20">
        <f t="shared" si="174"/>
        <v>631.25263281623893</v>
      </c>
      <c r="CX164" s="59">
        <f t="shared" si="122"/>
        <v>924.58596614957219</v>
      </c>
      <c r="CY164" s="59">
        <f ca="1">AVERAGE(OFFSET($CX$3,0,0,'Données projet'!$E$13+1,1))-AVERAGE(OFFSET($H$3,0,0,'Données projet'!$E$13+1,1))</f>
        <v>405.40026823646758</v>
      </c>
      <c r="CZ164" s="59">
        <f t="shared" si="150"/>
        <v>393.0787141050053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12.392008386958647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12.392008386958647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328.00000000000006</v>
      </c>
      <c r="DP164" s="17">
        <f>DO164*VLOOKUP('Données projet'!$B$14,Paramètres!$A$1:$I$89,3,0)*VLOOKUP('Données projet'!$B$14,Paramètres!$A$1:$I$89,5,0)</f>
        <v>255.84000000000006</v>
      </c>
      <c r="DQ164" s="13">
        <f t="shared" si="176"/>
        <v>61.834803371075836</v>
      </c>
      <c r="DR164" s="20">
        <f t="shared" si="177"/>
        <v>553.28361587129041</v>
      </c>
      <c r="DS164" s="59">
        <f t="shared" si="125"/>
        <v>846.61694920462378</v>
      </c>
      <c r="DT164" s="59">
        <f ca="1">AVERAGE(OFFSET($DS$3,0,0,'Données projet'!$E$14+1,1))-AVERAGE(OFFSET($H$3,0,0,'Données projet'!$E$14+1,1))</f>
        <v>288.82868507674738</v>
      </c>
      <c r="DU164" s="59">
        <f t="shared" si="152"/>
        <v>283.48738729114024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8.1466867831489349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8.1466867831489349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266.99999999999983</v>
      </c>
      <c r="EK164" s="17">
        <f>EJ164*VLOOKUP('Données projet'!$B$15,Paramètres!$A$1:$I$89,3,0)*VLOOKUP('Données projet'!$B$15,Paramètres!$A$1:$I$89,5,0)</f>
        <v>216.59039999999987</v>
      </c>
      <c r="EL164" s="13">
        <f t="shared" si="179"/>
        <v>53.373153688190904</v>
      </c>
      <c r="EM164" s="20">
        <f t="shared" si="180"/>
        <v>470.18652267359886</v>
      </c>
      <c r="EN164" s="59">
        <f t="shared" si="128"/>
        <v>763.51985600693217</v>
      </c>
      <c r="EO164" s="59">
        <f ca="1">AVERAGE(OFFSET($EN$3,0,0,'Données projet'!$E$15+1,1))-AVERAGE(OFFSET($H$3,0,0,'Données projet'!$E$15+1,1))</f>
        <v>304.26232113495314</v>
      </c>
      <c r="EP164" s="59">
        <f t="shared" si="154"/>
        <v>297.47246687305056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8.8944917708897808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8.8944917708897808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6">
        <f t="shared" si="110"/>
        <v>256.66666666666669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19.8100000000004</v>
      </c>
      <c r="O165" s="13">
        <f>N165*VLOOKUP('Données projet'!$B$9,Paramètres!$A$1:$I$89,3,0)*VLOOKUP('Données projet'!$B$9,Paramètres!$A$1:$I$89,5,0)</f>
        <v>17.924088000000364</v>
      </c>
      <c r="P165" s="13">
        <f t="shared" si="141"/>
        <v>5.9032212091029486</v>
      </c>
      <c r="Q165" s="20">
        <f t="shared" si="162"/>
        <v>41.499230205854936</v>
      </c>
      <c r="R165" s="59">
        <f t="shared" si="109"/>
        <v>334.83256353918824</v>
      </c>
      <c r="S165" s="59">
        <f ca="1">AVERAGE(OFFSET($R$3,0,0,'Données projet'!$E$9+1,1))-AVERAGE(OFFSET($H$3,0,0,'Données projet'!$E$9+1,1))</f>
        <v>530.15029472203241</v>
      </c>
      <c r="T165" s="59">
        <f t="shared" si="142"/>
        <v>279.93992816625956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149.96264612487943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149.96264612487943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16.750000000000213</v>
      </c>
      <c r="AJ165" s="13">
        <f>AI165*VLOOKUP('Données projet'!$B$10,Paramètres!$A$1:$I$89,3,0)*VLOOKUP('Données projet'!$B$10,Paramètres!$A$1:$I$89,5,0)</f>
        <v>14.11020000000018</v>
      </c>
      <c r="AK165" s="13">
        <f t="shared" si="164"/>
        <v>4.7783677814795205</v>
      </c>
      <c r="AL165" s="20">
        <f t="shared" si="165"/>
        <v>32.897588886077138</v>
      </c>
      <c r="AM165" s="59">
        <f t="shared" si="113"/>
        <v>326.23092221941044</v>
      </c>
      <c r="AN165" s="59">
        <f ca="1">AVERAGE(OFFSET($AM$3,0,0,'Données projet'!$E$10+1,1))-AVERAGE(OFFSET($H$3,0,0,'Données projet'!$E$10+1,1))</f>
        <v>427.33925047942938</v>
      </c>
      <c r="AO165" s="59">
        <f t="shared" si="144"/>
        <v>258.68277813905507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83.866736591626562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83.866736591626562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19.8100000000004</v>
      </c>
      <c r="BE165" s="13">
        <f>BD165*VLOOKUP('Données projet'!$B$11,Paramètres!$A$1:$I$89,3,0)*VLOOKUP('Données projet'!$B$11,Paramètres!$A$1:$I$89,5,0)</f>
        <v>20.08734000000041</v>
      </c>
      <c r="BF165" s="13">
        <f t="shared" si="167"/>
        <v>6.5285137703520215</v>
      </c>
      <c r="BG165" s="20">
        <f t="shared" si="168"/>
        <v>46.355945316697152</v>
      </c>
      <c r="BH165" s="59">
        <f t="shared" si="116"/>
        <v>339.68927865003047</v>
      </c>
      <c r="BI165" s="59">
        <f ca="1">AVERAGE(OFFSET($BH$3,0,0,'Données projet'!$E$11+1,1))-AVERAGE(OFFSET($H$3,0,0,'Données projet'!$E$11+1,1))</f>
        <v>588.81597636287211</v>
      </c>
      <c r="BJ165" s="59">
        <f t="shared" si="146"/>
        <v>308.54448803271003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168.0615861744339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168.0615861744339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319</v>
      </c>
      <c r="BZ165" s="13">
        <f>BY165*VLOOKUP('Données projet'!$B$12,Paramètres!$A$1:$I$89,3,0)*VLOOKUP('Données projet'!$B$12,Paramètres!$A$1:$I$89,5,0)</f>
        <v>233.89079999999998</v>
      </c>
      <c r="CA165" s="13">
        <f t="shared" si="170"/>
        <v>57.123140349023068</v>
      </c>
      <c r="CB165" s="20">
        <f t="shared" si="171"/>
        <v>506.84927944121517</v>
      </c>
      <c r="CC165" s="59">
        <f t="shared" si="119"/>
        <v>800.18261277454849</v>
      </c>
      <c r="CD165" s="59">
        <f ca="1">AVERAGE(OFFSET($CC$3,0,0,'Données projet'!$E$12+1,1))-AVERAGE(OFFSET($H$3,0,0,'Données projet'!$E$12+1,1))</f>
        <v>328.55201074501201</v>
      </c>
      <c r="CE165" s="59">
        <f t="shared" si="148"/>
        <v>321.81422611044985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7.8361412790042477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7.8361412790042477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367.99999999999972</v>
      </c>
      <c r="CU165" s="17">
        <f>CT165*VLOOKUP('Données projet'!$B$13,Paramètres!$A$1:$I$89,3,0)*VLOOKUP('Données projet'!$B$13,Paramètres!$A$1:$I$89,5,0)</f>
        <v>292.78079999999977</v>
      </c>
      <c r="CV165" s="13">
        <f t="shared" si="173"/>
        <v>69.660903052386217</v>
      </c>
      <c r="CW165" s="20">
        <f t="shared" si="174"/>
        <v>631.25263281623893</v>
      </c>
      <c r="CX165" s="59">
        <f t="shared" si="122"/>
        <v>924.58596614957219</v>
      </c>
      <c r="CY165" s="59">
        <f ca="1">AVERAGE(OFFSET($CX$3,0,0,'Données projet'!$E$13+1,1))-AVERAGE(OFFSET($H$3,0,0,'Données projet'!$E$13+1,1))</f>
        <v>405.40026823646758</v>
      </c>
      <c r="CZ165" s="59">
        <f t="shared" si="150"/>
        <v>393.0787141050053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12.149008660869177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12.149008660869177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328.00000000000006</v>
      </c>
      <c r="DP165" s="17">
        <f>DO165*VLOOKUP('Données projet'!$B$14,Paramètres!$A$1:$I$89,3,0)*VLOOKUP('Données projet'!$B$14,Paramètres!$A$1:$I$89,5,0)</f>
        <v>255.84000000000006</v>
      </c>
      <c r="DQ165" s="13">
        <f t="shared" si="176"/>
        <v>61.834803371075836</v>
      </c>
      <c r="DR165" s="20">
        <f t="shared" si="177"/>
        <v>553.28361587129041</v>
      </c>
      <c r="DS165" s="59">
        <f t="shared" si="125"/>
        <v>846.61694920462378</v>
      </c>
      <c r="DT165" s="59">
        <f ca="1">AVERAGE(OFFSET($DS$3,0,0,'Données projet'!$E$14+1,1))-AVERAGE(OFFSET($H$3,0,0,'Données projet'!$E$14+1,1))</f>
        <v>288.82868507674738</v>
      </c>
      <c r="DU165" s="59">
        <f t="shared" si="152"/>
        <v>283.48738729114024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7.9869352243196747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7.9869352243196747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266.99999999999983</v>
      </c>
      <c r="EK165" s="17">
        <f>EJ165*VLOOKUP('Données projet'!$B$15,Paramètres!$A$1:$I$89,3,0)*VLOOKUP('Données projet'!$B$15,Paramètres!$A$1:$I$89,5,0)</f>
        <v>216.59039999999987</v>
      </c>
      <c r="EL165" s="13">
        <f t="shared" si="179"/>
        <v>53.373153688190904</v>
      </c>
      <c r="EM165" s="20">
        <f t="shared" si="180"/>
        <v>470.18652267359886</v>
      </c>
      <c r="EN165" s="59">
        <f t="shared" si="128"/>
        <v>763.51985600693217</v>
      </c>
      <c r="EO165" s="59">
        <f ca="1">AVERAGE(OFFSET($EN$3,0,0,'Données projet'!$E$15+1,1))-AVERAGE(OFFSET($H$3,0,0,'Données projet'!$E$15+1,1))</f>
        <v>304.26232113495314</v>
      </c>
      <c r="EP165" s="59">
        <f t="shared" si="154"/>
        <v>297.47246687305056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8.7200762123669282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8.7200762123669282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6">
        <f t="shared" si="110"/>
        <v>256.66666666666669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19.8100000000004</v>
      </c>
      <c r="O166" s="13">
        <f>N166*VLOOKUP('Données projet'!$B$9,Paramètres!$A$1:$I$89,3,0)*VLOOKUP('Données projet'!$B$9,Paramètres!$A$1:$I$89,5,0)</f>
        <v>17.924088000000364</v>
      </c>
      <c r="P166" s="13">
        <f t="shared" si="141"/>
        <v>5.9032212091029486</v>
      </c>
      <c r="Q166" s="20">
        <f t="shared" si="162"/>
        <v>41.499230205854936</v>
      </c>
      <c r="R166" s="59">
        <f t="shared" si="109"/>
        <v>334.83256353918824</v>
      </c>
      <c r="S166" s="59">
        <f ca="1">AVERAGE(OFFSET($R$3,0,0,'Données projet'!$E$9+1,1))-AVERAGE(OFFSET($H$3,0,0,'Données projet'!$E$9+1,1))</f>
        <v>530.15029472203241</v>
      </c>
      <c r="T166" s="59">
        <f t="shared" si="142"/>
        <v>279.93992816625956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147.02197010255296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147.02197010255296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16.750000000000213</v>
      </c>
      <c r="AJ166" s="13">
        <f>AI166*VLOOKUP('Données projet'!$B$10,Paramètres!$A$1:$I$89,3,0)*VLOOKUP('Données projet'!$B$10,Paramètres!$A$1:$I$89,5,0)</f>
        <v>14.11020000000018</v>
      </c>
      <c r="AK166" s="13">
        <f t="shared" si="164"/>
        <v>4.7783677814795205</v>
      </c>
      <c r="AL166" s="20">
        <f t="shared" si="165"/>
        <v>32.897588886077138</v>
      </c>
      <c r="AM166" s="59">
        <f t="shared" si="113"/>
        <v>326.23092221941044</v>
      </c>
      <c r="AN166" s="59">
        <f ca="1">AVERAGE(OFFSET($AM$3,0,0,'Données projet'!$E$10+1,1))-AVERAGE(OFFSET($H$3,0,0,'Données projet'!$E$10+1,1))</f>
        <v>427.33925047942938</v>
      </c>
      <c r="AO166" s="59">
        <f t="shared" si="144"/>
        <v>258.68277813905507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82.22216104072308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82.22216104072308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19.8100000000004</v>
      </c>
      <c r="BE166" s="13">
        <f>BD166*VLOOKUP('Données projet'!$B$11,Paramètres!$A$1:$I$89,3,0)*VLOOKUP('Données projet'!$B$11,Paramètres!$A$1:$I$89,5,0)</f>
        <v>20.08734000000041</v>
      </c>
      <c r="BF166" s="13">
        <f t="shared" si="167"/>
        <v>6.5285137703520215</v>
      </c>
      <c r="BG166" s="20">
        <f t="shared" si="168"/>
        <v>46.355945316697152</v>
      </c>
      <c r="BH166" s="59">
        <f t="shared" si="116"/>
        <v>339.68927865003047</v>
      </c>
      <c r="BI166" s="59">
        <f ca="1">AVERAGE(OFFSET($BH$3,0,0,'Données projet'!$E$11+1,1))-AVERAGE(OFFSET($H$3,0,0,'Données projet'!$E$11+1,1))</f>
        <v>588.81597636287211</v>
      </c>
      <c r="BJ166" s="59">
        <f t="shared" si="146"/>
        <v>308.54448803271003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164.76600097699904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164.76600097699904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319</v>
      </c>
      <c r="BZ166" s="13">
        <f>BY166*VLOOKUP('Données projet'!$B$12,Paramètres!$A$1:$I$89,3,0)*VLOOKUP('Données projet'!$B$12,Paramètres!$A$1:$I$89,5,0)</f>
        <v>233.89079999999998</v>
      </c>
      <c r="CA166" s="13">
        <f t="shared" si="170"/>
        <v>57.123140349023068</v>
      </c>
      <c r="CB166" s="20">
        <f t="shared" si="171"/>
        <v>506.84927944121517</v>
      </c>
      <c r="CC166" s="59">
        <f t="shared" si="119"/>
        <v>800.18261277454849</v>
      </c>
      <c r="CD166" s="59">
        <f ca="1">AVERAGE(OFFSET($CC$3,0,0,'Données projet'!$E$12+1,1))-AVERAGE(OFFSET($H$3,0,0,'Données projet'!$E$12+1,1))</f>
        <v>328.55201074501201</v>
      </c>
      <c r="CE166" s="59">
        <f t="shared" si="148"/>
        <v>321.81422611044985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7.6824793280972106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7.6824793280972106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367.99999999999972</v>
      </c>
      <c r="CU166" s="17">
        <f>CT166*VLOOKUP('Données projet'!$B$13,Paramètres!$A$1:$I$89,3,0)*VLOOKUP('Données projet'!$B$13,Paramètres!$A$1:$I$89,5,0)</f>
        <v>292.78079999999977</v>
      </c>
      <c r="CV166" s="13">
        <f t="shared" si="173"/>
        <v>69.660903052386217</v>
      </c>
      <c r="CW166" s="20">
        <f t="shared" si="174"/>
        <v>631.25263281623893</v>
      </c>
      <c r="CX166" s="59">
        <f t="shared" si="122"/>
        <v>924.58596614957219</v>
      </c>
      <c r="CY166" s="59">
        <f ca="1">AVERAGE(OFFSET($CX$3,0,0,'Données projet'!$E$13+1,1))-AVERAGE(OFFSET($H$3,0,0,'Données projet'!$E$13+1,1))</f>
        <v>405.40026823646758</v>
      </c>
      <c r="CZ166" s="59">
        <f t="shared" si="150"/>
        <v>393.0787141050053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11.910774011193123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11.910774011193123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328.00000000000006</v>
      </c>
      <c r="DP166" s="17">
        <f>DO166*VLOOKUP('Données projet'!$B$14,Paramètres!$A$1:$I$89,3,0)*VLOOKUP('Données projet'!$B$14,Paramètres!$A$1:$I$89,5,0)</f>
        <v>255.84000000000006</v>
      </c>
      <c r="DQ166" s="13">
        <f t="shared" si="176"/>
        <v>61.834803371075836</v>
      </c>
      <c r="DR166" s="20">
        <f t="shared" si="177"/>
        <v>553.28361587129041</v>
      </c>
      <c r="DS166" s="59">
        <f t="shared" si="125"/>
        <v>846.61694920462378</v>
      </c>
      <c r="DT166" s="59">
        <f ca="1">AVERAGE(OFFSET($DS$3,0,0,'Données projet'!$E$14+1,1))-AVERAGE(OFFSET($H$3,0,0,'Données projet'!$E$14+1,1))</f>
        <v>288.82868507674738</v>
      </c>
      <c r="DU166" s="59">
        <f t="shared" si="152"/>
        <v>283.48738729114024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7.8303162961202268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7.8303162961202268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266.99999999999983</v>
      </c>
      <c r="EK166" s="17">
        <f>EJ166*VLOOKUP('Données projet'!$B$15,Paramètres!$A$1:$I$89,3,0)*VLOOKUP('Données projet'!$B$15,Paramètres!$A$1:$I$89,5,0)</f>
        <v>216.59039999999987</v>
      </c>
      <c r="EL166" s="13">
        <f t="shared" si="179"/>
        <v>53.373153688190904</v>
      </c>
      <c r="EM166" s="20">
        <f t="shared" si="180"/>
        <v>470.18652267359886</v>
      </c>
      <c r="EN166" s="59">
        <f t="shared" si="128"/>
        <v>763.51985600693217</v>
      </c>
      <c r="EO166" s="59">
        <f ca="1">AVERAGE(OFFSET($EN$3,0,0,'Données projet'!$E$15+1,1))-AVERAGE(OFFSET($H$3,0,0,'Données projet'!$E$15+1,1))</f>
        <v>304.26232113495314</v>
      </c>
      <c r="EP166" s="59">
        <f t="shared" si="154"/>
        <v>297.47246687305056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8.5490808365637214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8.5490808365637214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6">
        <f t="shared" si="110"/>
        <v>256.66666666666669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19.8100000000004</v>
      </c>
      <c r="O167" s="13">
        <f>N167*VLOOKUP('Données projet'!$B$9,Paramètres!$A$1:$I$89,3,0)*VLOOKUP('Données projet'!$B$9,Paramètres!$A$1:$I$89,5,0)</f>
        <v>17.924088000000364</v>
      </c>
      <c r="P167" s="13">
        <f t="shared" si="141"/>
        <v>5.9032212091029486</v>
      </c>
      <c r="Q167" s="20">
        <f t="shared" si="162"/>
        <v>41.499230205854936</v>
      </c>
      <c r="R167" s="59">
        <f t="shared" si="109"/>
        <v>334.83256353918824</v>
      </c>
      <c r="S167" s="59">
        <f ca="1">AVERAGE(OFFSET($R$3,0,0,'Données projet'!$E$9+1,1))-AVERAGE(OFFSET($H$3,0,0,'Données projet'!$E$9+1,1))</f>
        <v>530.15029472203241</v>
      </c>
      <c r="T167" s="59">
        <f t="shared" si="142"/>
        <v>279.93992816625956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144.13895894338904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144.13895894338904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16.750000000000213</v>
      </c>
      <c r="AJ167" s="13">
        <f>AI167*VLOOKUP('Données projet'!$B$10,Paramètres!$A$1:$I$89,3,0)*VLOOKUP('Données projet'!$B$10,Paramètres!$A$1:$I$89,5,0)</f>
        <v>14.11020000000018</v>
      </c>
      <c r="AK167" s="13">
        <f t="shared" si="164"/>
        <v>4.7783677814795205</v>
      </c>
      <c r="AL167" s="20">
        <f t="shared" si="165"/>
        <v>32.897588886077138</v>
      </c>
      <c r="AM167" s="59">
        <f t="shared" si="113"/>
        <v>326.23092221941044</v>
      </c>
      <c r="AN167" s="59">
        <f ca="1">AVERAGE(OFFSET($AM$3,0,0,'Données projet'!$E$10+1,1))-AVERAGE(OFFSET($H$3,0,0,'Données projet'!$E$10+1,1))</f>
        <v>427.33925047942938</v>
      </c>
      <c r="AO167" s="59">
        <f t="shared" si="144"/>
        <v>258.68277813905507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80.609834613280782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80.609834613280782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19.8100000000004</v>
      </c>
      <c r="BE167" s="13">
        <f>BD167*VLOOKUP('Données projet'!$B$11,Paramètres!$A$1:$I$89,3,0)*VLOOKUP('Données projet'!$B$11,Paramètres!$A$1:$I$89,5,0)</f>
        <v>20.08734000000041</v>
      </c>
      <c r="BF167" s="13">
        <f t="shared" si="167"/>
        <v>6.5285137703520215</v>
      </c>
      <c r="BG167" s="20">
        <f t="shared" si="168"/>
        <v>46.355945316697152</v>
      </c>
      <c r="BH167" s="59">
        <f t="shared" si="116"/>
        <v>339.68927865003047</v>
      </c>
      <c r="BI167" s="59">
        <f ca="1">AVERAGE(OFFSET($BH$3,0,0,'Données projet'!$E$11+1,1))-AVERAGE(OFFSET($H$3,0,0,'Données projet'!$E$11+1,1))</f>
        <v>588.81597636287211</v>
      </c>
      <c r="BJ167" s="59">
        <f t="shared" si="146"/>
        <v>308.54448803271003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161.5350401951774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161.5350401951774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319</v>
      </c>
      <c r="BZ167" s="13">
        <f>BY167*VLOOKUP('Données projet'!$B$12,Paramètres!$A$1:$I$89,3,0)*VLOOKUP('Données projet'!$B$12,Paramètres!$A$1:$I$89,5,0)</f>
        <v>233.89079999999998</v>
      </c>
      <c r="CA167" s="13">
        <f t="shared" si="170"/>
        <v>57.123140349023068</v>
      </c>
      <c r="CB167" s="20">
        <f t="shared" si="171"/>
        <v>506.84927944121517</v>
      </c>
      <c r="CC167" s="59">
        <f t="shared" si="119"/>
        <v>800.18261277454849</v>
      </c>
      <c r="CD167" s="59">
        <f ca="1">AVERAGE(OFFSET($CC$3,0,0,'Données projet'!$E$12+1,1))-AVERAGE(OFFSET($H$3,0,0,'Données projet'!$E$12+1,1))</f>
        <v>328.55201074501201</v>
      </c>
      <c r="CE167" s="59">
        <f t="shared" si="148"/>
        <v>321.81422611044985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7.5318305943229253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7.5318305943229253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367.99999999999972</v>
      </c>
      <c r="CU167" s="17">
        <f>CT167*VLOOKUP('Données projet'!$B$13,Paramètres!$A$1:$I$89,3,0)*VLOOKUP('Données projet'!$B$13,Paramètres!$A$1:$I$89,5,0)</f>
        <v>292.78079999999977</v>
      </c>
      <c r="CV167" s="13">
        <f t="shared" si="173"/>
        <v>69.660903052386217</v>
      </c>
      <c r="CW167" s="20">
        <f t="shared" si="174"/>
        <v>631.25263281623893</v>
      </c>
      <c r="CX167" s="59">
        <f t="shared" si="122"/>
        <v>924.58596614957219</v>
      </c>
      <c r="CY167" s="59">
        <f ca="1">AVERAGE(OFFSET($CX$3,0,0,'Données projet'!$E$13+1,1))-AVERAGE(OFFSET($H$3,0,0,'Données projet'!$E$13+1,1))</f>
        <v>405.40026823646758</v>
      </c>
      <c r="CZ167" s="59">
        <f t="shared" si="150"/>
        <v>393.0787141050053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11.677210997688428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11.677210997688428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328.00000000000006</v>
      </c>
      <c r="DP167" s="17">
        <f>DO167*VLOOKUP('Données projet'!$B$14,Paramètres!$A$1:$I$89,3,0)*VLOOKUP('Données projet'!$B$14,Paramètres!$A$1:$I$89,5,0)</f>
        <v>255.84000000000006</v>
      </c>
      <c r="DQ167" s="13">
        <f t="shared" si="176"/>
        <v>61.834803371075836</v>
      </c>
      <c r="DR167" s="20">
        <f t="shared" si="177"/>
        <v>553.28361587129041</v>
      </c>
      <c r="DS167" s="59">
        <f t="shared" si="125"/>
        <v>846.61694920462378</v>
      </c>
      <c r="DT167" s="59">
        <f ca="1">AVERAGE(OFFSET($DS$3,0,0,'Données projet'!$E$14+1,1))-AVERAGE(OFFSET($H$3,0,0,'Données projet'!$E$14+1,1))</f>
        <v>288.82868507674738</v>
      </c>
      <c r="DU167" s="59">
        <f t="shared" si="152"/>
        <v>283.48738729114024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7.6767685695746568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7.6767685695746568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266.99999999999983</v>
      </c>
      <c r="EK167" s="17">
        <f>EJ167*VLOOKUP('Données projet'!$B$15,Paramètres!$A$1:$I$89,3,0)*VLOOKUP('Données projet'!$B$15,Paramètres!$A$1:$I$89,5,0)</f>
        <v>216.59039999999987</v>
      </c>
      <c r="EL167" s="13">
        <f t="shared" si="179"/>
        <v>53.373153688190904</v>
      </c>
      <c r="EM167" s="20">
        <f t="shared" si="180"/>
        <v>470.18652267359886</v>
      </c>
      <c r="EN167" s="59">
        <f t="shared" si="128"/>
        <v>763.51985600693217</v>
      </c>
      <c r="EO167" s="59">
        <f ca="1">AVERAGE(OFFSET($EN$3,0,0,'Données projet'!$E$15+1,1))-AVERAGE(OFFSET($H$3,0,0,'Données projet'!$E$15+1,1))</f>
        <v>304.26232113495314</v>
      </c>
      <c r="EP167" s="59">
        <f t="shared" si="154"/>
        <v>297.47246687305056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8.381438575783136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8.381438575783136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6">
        <f t="shared" si="110"/>
        <v>256.66666666666669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19.8100000000004</v>
      </c>
      <c r="O168" s="13">
        <f>N168*VLOOKUP('Données projet'!$B$9,Paramètres!$A$1:$I$89,3,0)*VLOOKUP('Données projet'!$B$9,Paramètres!$A$1:$I$89,5,0)</f>
        <v>17.924088000000364</v>
      </c>
      <c r="P168" s="13">
        <f t="shared" si="141"/>
        <v>5.9032212091029486</v>
      </c>
      <c r="Q168" s="20">
        <f t="shared" si="162"/>
        <v>41.499230205854936</v>
      </c>
      <c r="R168" s="59">
        <f t="shared" si="109"/>
        <v>334.83256353918824</v>
      </c>
      <c r="S168" s="59">
        <f ca="1">AVERAGE(OFFSET($R$3,0,0,'Données projet'!$E$9+1,1))-AVERAGE(OFFSET($H$3,0,0,'Données projet'!$E$9+1,1))</f>
        <v>530.15029472203241</v>
      </c>
      <c r="T168" s="59">
        <f t="shared" si="142"/>
        <v>279.93992816625956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141.31248187459315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141.31248187459315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16.750000000000213</v>
      </c>
      <c r="AJ168" s="13">
        <f>AI168*VLOOKUP('Données projet'!$B$10,Paramètres!$A$1:$I$89,3,0)*VLOOKUP('Données projet'!$B$10,Paramètres!$A$1:$I$89,5,0)</f>
        <v>14.11020000000018</v>
      </c>
      <c r="AK168" s="13">
        <f t="shared" si="164"/>
        <v>4.7783677814795205</v>
      </c>
      <c r="AL168" s="20">
        <f t="shared" si="165"/>
        <v>32.897588886077138</v>
      </c>
      <c r="AM168" s="59">
        <f t="shared" si="113"/>
        <v>326.23092221941044</v>
      </c>
      <c r="AN168" s="59">
        <f ca="1">AVERAGE(OFFSET($AM$3,0,0,'Données projet'!$E$10+1,1))-AVERAGE(OFFSET($H$3,0,0,'Données projet'!$E$10+1,1))</f>
        <v>427.33925047942938</v>
      </c>
      <c r="AO168" s="59">
        <f t="shared" si="144"/>
        <v>258.68277813905507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79.029124923658614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79.029124923658614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19.8100000000004</v>
      </c>
      <c r="BE168" s="13">
        <f>BD168*VLOOKUP('Données projet'!$B$11,Paramètres!$A$1:$I$89,3,0)*VLOOKUP('Données projet'!$B$11,Paramètres!$A$1:$I$89,5,0)</f>
        <v>20.08734000000041</v>
      </c>
      <c r="BF168" s="13">
        <f t="shared" si="167"/>
        <v>6.5285137703520215</v>
      </c>
      <c r="BG168" s="20">
        <f t="shared" si="168"/>
        <v>46.355945316697152</v>
      </c>
      <c r="BH168" s="59">
        <f t="shared" si="116"/>
        <v>339.68927865003047</v>
      </c>
      <c r="BI168" s="59">
        <f ca="1">AVERAGE(OFFSET($BH$3,0,0,'Données projet'!$E$11+1,1))-AVERAGE(OFFSET($H$3,0,0,'Données projet'!$E$11+1,1))</f>
        <v>588.81597636287211</v>
      </c>
      <c r="BJ168" s="59">
        <f t="shared" si="146"/>
        <v>308.54448803271003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158.3674365835958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158.3674365835958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319</v>
      </c>
      <c r="BZ168" s="13">
        <f>BY168*VLOOKUP('Données projet'!$B$12,Paramètres!$A$1:$I$89,3,0)*VLOOKUP('Données projet'!$B$12,Paramètres!$A$1:$I$89,5,0)</f>
        <v>233.89079999999998</v>
      </c>
      <c r="CA168" s="13">
        <f t="shared" si="170"/>
        <v>57.123140349023068</v>
      </c>
      <c r="CB168" s="20">
        <f t="shared" si="171"/>
        <v>506.84927944121517</v>
      </c>
      <c r="CC168" s="59">
        <f t="shared" si="119"/>
        <v>800.18261277454849</v>
      </c>
      <c r="CD168" s="59">
        <f ca="1">AVERAGE(OFFSET($CC$3,0,0,'Données projet'!$E$12+1,1))-AVERAGE(OFFSET($H$3,0,0,'Données projet'!$E$12+1,1))</f>
        <v>328.55201074501201</v>
      </c>
      <c r="CE168" s="59">
        <f t="shared" si="148"/>
        <v>321.81422611044985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7.3841359903312993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7.3841359903312993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367.99999999999972</v>
      </c>
      <c r="CU168" s="17">
        <f>CT168*VLOOKUP('Données projet'!$B$13,Paramètres!$A$1:$I$89,3,0)*VLOOKUP('Données projet'!$B$13,Paramètres!$A$1:$I$89,5,0)</f>
        <v>292.78079999999977</v>
      </c>
      <c r="CV168" s="13">
        <f t="shared" si="173"/>
        <v>69.660903052386217</v>
      </c>
      <c r="CW168" s="20">
        <f t="shared" si="174"/>
        <v>631.25263281623893</v>
      </c>
      <c r="CX168" s="59">
        <f t="shared" si="122"/>
        <v>924.58596614957219</v>
      </c>
      <c r="CY168" s="59">
        <f ca="1">AVERAGE(OFFSET($CX$3,0,0,'Données projet'!$E$13+1,1))-AVERAGE(OFFSET($H$3,0,0,'Données projet'!$E$13+1,1))</f>
        <v>405.40026823646758</v>
      </c>
      <c r="CZ168" s="59">
        <f t="shared" si="150"/>
        <v>393.0787141050053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11.44822801241919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11.44822801241919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328.00000000000006</v>
      </c>
      <c r="DP168" s="17">
        <f>DO168*VLOOKUP('Données projet'!$B$14,Paramètres!$A$1:$I$89,3,0)*VLOOKUP('Données projet'!$B$14,Paramètres!$A$1:$I$89,5,0)</f>
        <v>255.84000000000006</v>
      </c>
      <c r="DQ168" s="13">
        <f t="shared" si="176"/>
        <v>61.834803371075836</v>
      </c>
      <c r="DR168" s="20">
        <f t="shared" si="177"/>
        <v>553.28361587129041</v>
      </c>
      <c r="DS168" s="59">
        <f t="shared" si="125"/>
        <v>846.61694920462378</v>
      </c>
      <c r="DT168" s="59">
        <f ca="1">AVERAGE(OFFSET($DS$3,0,0,'Données projet'!$E$14+1,1))-AVERAGE(OFFSET($H$3,0,0,'Données projet'!$E$14+1,1))</f>
        <v>288.82868507674738</v>
      </c>
      <c r="DU168" s="59">
        <f t="shared" si="152"/>
        <v>283.48738729114024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7.5262318202917795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7.5262318202917795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266.99999999999983</v>
      </c>
      <c r="EK168" s="17">
        <f>EJ168*VLOOKUP('Données projet'!$B$15,Paramètres!$A$1:$I$89,3,0)*VLOOKUP('Données projet'!$B$15,Paramètres!$A$1:$I$89,5,0)</f>
        <v>216.59039999999987</v>
      </c>
      <c r="EL168" s="13">
        <f t="shared" si="179"/>
        <v>53.373153688190904</v>
      </c>
      <c r="EM168" s="20">
        <f t="shared" si="180"/>
        <v>470.18652267359886</v>
      </c>
      <c r="EN168" s="59">
        <f t="shared" si="128"/>
        <v>763.51985600693217</v>
      </c>
      <c r="EO168" s="59">
        <f ca="1">AVERAGE(OFFSET($EN$3,0,0,'Données projet'!$E$15+1,1))-AVERAGE(OFFSET($H$3,0,0,'Données projet'!$E$15+1,1))</f>
        <v>304.26232113495314</v>
      </c>
      <c r="EP168" s="59">
        <f t="shared" si="154"/>
        <v>297.47246687305056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8.2170836774847746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8.2170836774847746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6">
        <f t="shared" si="110"/>
        <v>256.66666666666669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19.8100000000004</v>
      </c>
      <c r="O169" s="13">
        <f>N169*VLOOKUP('Données projet'!$B$9,Paramètres!$A$1:$I$89,3,0)*VLOOKUP('Données projet'!$B$9,Paramètres!$A$1:$I$89,5,0)</f>
        <v>17.924088000000364</v>
      </c>
      <c r="P169" s="13">
        <f t="shared" si="141"/>
        <v>5.9032212091029486</v>
      </c>
      <c r="Q169" s="20">
        <f t="shared" si="162"/>
        <v>41.499230205854936</v>
      </c>
      <c r="R169" s="59">
        <f t="shared" si="109"/>
        <v>334.83256353918824</v>
      </c>
      <c r="S169" s="59">
        <f ca="1">AVERAGE(OFFSET($R$3,0,0,'Données projet'!$E$9+1,1))-AVERAGE(OFFSET($H$3,0,0,'Données projet'!$E$9+1,1))</f>
        <v>530.15029472203241</v>
      </c>
      <c r="T169" s="59">
        <f t="shared" si="142"/>
        <v>279.93992816625956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138.54143029713555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138.54143029713555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16.750000000000213</v>
      </c>
      <c r="AJ169" s="13">
        <f>AI169*VLOOKUP('Données projet'!$B$10,Paramètres!$A$1:$I$89,3,0)*VLOOKUP('Données projet'!$B$10,Paramètres!$A$1:$I$89,5,0)</f>
        <v>14.11020000000018</v>
      </c>
      <c r="AK169" s="13">
        <f t="shared" si="164"/>
        <v>4.7783677814795205</v>
      </c>
      <c r="AL169" s="20">
        <f t="shared" si="165"/>
        <v>32.897588886077138</v>
      </c>
      <c r="AM169" s="59">
        <f t="shared" si="113"/>
        <v>326.23092221941044</v>
      </c>
      <c r="AN169" s="59">
        <f ca="1">AVERAGE(OFFSET($AM$3,0,0,'Données projet'!$E$10+1,1))-AVERAGE(OFFSET($H$3,0,0,'Données projet'!$E$10+1,1))</f>
        <v>427.33925047942938</v>
      </c>
      <c r="AO169" s="59">
        <f t="shared" si="144"/>
        <v>258.68277813905507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77.479411986912226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77.479411986912226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19.8100000000004</v>
      </c>
      <c r="BE169" s="13">
        <f>BD169*VLOOKUP('Données projet'!$B$11,Paramètres!$A$1:$I$89,3,0)*VLOOKUP('Données projet'!$B$11,Paramètres!$A$1:$I$89,5,0)</f>
        <v>20.08734000000041</v>
      </c>
      <c r="BF169" s="13">
        <f t="shared" si="167"/>
        <v>6.5285137703520215</v>
      </c>
      <c r="BG169" s="20">
        <f t="shared" si="168"/>
        <v>46.355945316697152</v>
      </c>
      <c r="BH169" s="59">
        <f t="shared" si="116"/>
        <v>339.68927865003047</v>
      </c>
      <c r="BI169" s="59">
        <f ca="1">AVERAGE(OFFSET($BH$3,0,0,'Données projet'!$E$11+1,1))-AVERAGE(OFFSET($H$3,0,0,'Données projet'!$E$11+1,1))</f>
        <v>588.81597636287211</v>
      </c>
      <c r="BJ169" s="59">
        <f t="shared" si="146"/>
        <v>308.54448803271003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155.26194774678987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155.26194774678987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319</v>
      </c>
      <c r="BZ169" s="13">
        <f>BY169*VLOOKUP('Données projet'!$B$12,Paramètres!$A$1:$I$89,3,0)*VLOOKUP('Données projet'!$B$12,Paramètres!$A$1:$I$89,5,0)</f>
        <v>233.89079999999998</v>
      </c>
      <c r="CA169" s="13">
        <f t="shared" si="170"/>
        <v>57.123140349023068</v>
      </c>
      <c r="CB169" s="20">
        <f t="shared" si="171"/>
        <v>506.84927944121517</v>
      </c>
      <c r="CC169" s="59">
        <f t="shared" si="119"/>
        <v>800.18261277454849</v>
      </c>
      <c r="CD169" s="59">
        <f ca="1">AVERAGE(OFFSET($CC$3,0,0,'Données projet'!$E$12+1,1))-AVERAGE(OFFSET($H$3,0,0,'Données projet'!$E$12+1,1))</f>
        <v>328.55201074501201</v>
      </c>
      <c r="CE169" s="59">
        <f t="shared" si="148"/>
        <v>321.81422611044985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7.2393375874391355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7.2393375874391355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367.99999999999972</v>
      </c>
      <c r="CU169" s="17">
        <f>CT169*VLOOKUP('Données projet'!$B$13,Paramètres!$A$1:$I$89,3,0)*VLOOKUP('Données projet'!$B$13,Paramètres!$A$1:$I$89,5,0)</f>
        <v>292.78079999999977</v>
      </c>
      <c r="CV169" s="13">
        <f t="shared" si="173"/>
        <v>69.660903052386217</v>
      </c>
      <c r="CW169" s="20">
        <f t="shared" si="174"/>
        <v>631.25263281623893</v>
      </c>
      <c r="CX169" s="59">
        <f t="shared" si="122"/>
        <v>924.58596614957219</v>
      </c>
      <c r="CY169" s="59">
        <f ca="1">AVERAGE(OFFSET($CX$3,0,0,'Données projet'!$E$13+1,1))-AVERAGE(OFFSET($H$3,0,0,'Données projet'!$E$13+1,1))</f>
        <v>405.40026823646758</v>
      </c>
      <c r="CZ169" s="59">
        <f t="shared" si="150"/>
        <v>393.0787141050053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11.223735243825249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11.223735243825249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328.00000000000006</v>
      </c>
      <c r="DP169" s="17">
        <f>DO169*VLOOKUP('Données projet'!$B$14,Paramètres!$A$1:$I$89,3,0)*VLOOKUP('Données projet'!$B$14,Paramètres!$A$1:$I$89,5,0)</f>
        <v>255.84000000000006</v>
      </c>
      <c r="DQ169" s="13">
        <f t="shared" si="176"/>
        <v>61.834803371075836</v>
      </c>
      <c r="DR169" s="20">
        <f t="shared" si="177"/>
        <v>553.28361587129041</v>
      </c>
      <c r="DS169" s="59">
        <f t="shared" si="125"/>
        <v>846.61694920462378</v>
      </c>
      <c r="DT169" s="59">
        <f ca="1">AVERAGE(OFFSET($DS$3,0,0,'Données projet'!$E$14+1,1))-AVERAGE(OFFSET($H$3,0,0,'Données projet'!$E$14+1,1))</f>
        <v>288.82868507674738</v>
      </c>
      <c r="DU169" s="59">
        <f t="shared" si="152"/>
        <v>283.48738729114024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7.3786470048439892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7.3786470048439892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266.99999999999983</v>
      </c>
      <c r="EK169" s="17">
        <f>EJ169*VLOOKUP('Données projet'!$B$15,Paramètres!$A$1:$I$89,3,0)*VLOOKUP('Données projet'!$B$15,Paramètres!$A$1:$I$89,5,0)</f>
        <v>216.59039999999987</v>
      </c>
      <c r="EL169" s="13">
        <f t="shared" si="179"/>
        <v>53.373153688190904</v>
      </c>
      <c r="EM169" s="20">
        <f t="shared" si="180"/>
        <v>470.18652267359886</v>
      </c>
      <c r="EN169" s="59">
        <f t="shared" si="128"/>
        <v>763.51985600693217</v>
      </c>
      <c r="EO169" s="59">
        <f ca="1">AVERAGE(OFFSET($EN$3,0,0,'Données projet'!$E$15+1,1))-AVERAGE(OFFSET($H$3,0,0,'Données projet'!$E$15+1,1))</f>
        <v>304.26232113495314</v>
      </c>
      <c r="EP169" s="59">
        <f t="shared" si="154"/>
        <v>297.47246687305056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8.0559516784954557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8.0559516784954557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6">
        <f t="shared" si="110"/>
        <v>256.66666666666669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19.8100000000004</v>
      </c>
      <c r="O170" s="13">
        <f>N170*VLOOKUP('Données projet'!$B$9,Paramètres!$A$1:$I$89,3,0)*VLOOKUP('Données projet'!$B$9,Paramètres!$A$1:$I$89,5,0)</f>
        <v>17.924088000000364</v>
      </c>
      <c r="P170" s="13">
        <f t="shared" si="141"/>
        <v>5.9032212091029486</v>
      </c>
      <c r="Q170" s="20">
        <f t="shared" si="162"/>
        <v>41.499230205854936</v>
      </c>
      <c r="R170" s="59">
        <f t="shared" si="109"/>
        <v>334.83256353918824</v>
      </c>
      <c r="S170" s="59">
        <f ca="1">AVERAGE(OFFSET($R$3,0,0,'Données projet'!$E$9+1,1))-AVERAGE(OFFSET($H$3,0,0,'Données projet'!$E$9+1,1))</f>
        <v>530.15029472203241</v>
      </c>
      <c r="T170" s="59">
        <f t="shared" si="142"/>
        <v>279.93992816625956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135.82471735093733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135.82471735093733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16.750000000000213</v>
      </c>
      <c r="AJ170" s="13">
        <f>AI170*VLOOKUP('Données projet'!$B$10,Paramètres!$A$1:$I$89,3,0)*VLOOKUP('Données projet'!$B$10,Paramètres!$A$1:$I$89,5,0)</f>
        <v>14.11020000000018</v>
      </c>
      <c r="AK170" s="13">
        <f t="shared" si="164"/>
        <v>4.7783677814795205</v>
      </c>
      <c r="AL170" s="20">
        <f t="shared" si="165"/>
        <v>32.897588886077138</v>
      </c>
      <c r="AM170" s="59">
        <f t="shared" si="113"/>
        <v>326.23092221941044</v>
      </c>
      <c r="AN170" s="59">
        <f ca="1">AVERAGE(OFFSET($AM$3,0,0,'Données projet'!$E$10+1,1))-AVERAGE(OFFSET($H$3,0,0,'Données projet'!$E$10+1,1))</f>
        <v>427.33925047942938</v>
      </c>
      <c r="AO170" s="59">
        <f t="shared" si="144"/>
        <v>258.68277813905507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75.960087975623864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75.960087975623864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19.8100000000004</v>
      </c>
      <c r="BE170" s="13">
        <f>BD170*VLOOKUP('Données projet'!$B$11,Paramètres!$A$1:$I$89,3,0)*VLOOKUP('Données projet'!$B$11,Paramètres!$A$1:$I$89,5,0)</f>
        <v>20.08734000000041</v>
      </c>
      <c r="BF170" s="13">
        <f t="shared" si="167"/>
        <v>6.5285137703520215</v>
      </c>
      <c r="BG170" s="20">
        <f t="shared" si="168"/>
        <v>46.355945316697152</v>
      </c>
      <c r="BH170" s="59">
        <f t="shared" si="116"/>
        <v>339.68927865003047</v>
      </c>
      <c r="BI170" s="59">
        <f ca="1">AVERAGE(OFFSET($BH$3,0,0,'Données projet'!$E$11+1,1))-AVERAGE(OFFSET($H$3,0,0,'Données projet'!$E$11+1,1))</f>
        <v>588.81597636287211</v>
      </c>
      <c r="BJ170" s="59">
        <f t="shared" si="146"/>
        <v>308.54448803271003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152.21735565191256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152.21735565191256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319</v>
      </c>
      <c r="BZ170" s="13">
        <f>BY170*VLOOKUP('Données projet'!$B$12,Paramètres!$A$1:$I$89,3,0)*VLOOKUP('Données projet'!$B$12,Paramètres!$A$1:$I$89,5,0)</f>
        <v>233.89079999999998</v>
      </c>
      <c r="CA170" s="13">
        <f t="shared" si="170"/>
        <v>57.123140349023068</v>
      </c>
      <c r="CB170" s="20">
        <f t="shared" si="171"/>
        <v>506.84927944121517</v>
      </c>
      <c r="CC170" s="59">
        <f t="shared" si="119"/>
        <v>800.18261277454849</v>
      </c>
      <c r="CD170" s="59">
        <f ca="1">AVERAGE(OFFSET($CC$3,0,0,'Données projet'!$E$12+1,1))-AVERAGE(OFFSET($H$3,0,0,'Données projet'!$E$12+1,1))</f>
        <v>328.55201074501201</v>
      </c>
      <c r="CE170" s="59">
        <f t="shared" si="148"/>
        <v>321.81422611044985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7.097378592909382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7.097378592909382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367.99999999999972</v>
      </c>
      <c r="CU170" s="17">
        <f>CT170*VLOOKUP('Données projet'!$B$13,Paramètres!$A$1:$I$89,3,0)*VLOOKUP('Données projet'!$B$13,Paramètres!$A$1:$I$89,5,0)</f>
        <v>292.78079999999977</v>
      </c>
      <c r="CV170" s="13">
        <f t="shared" si="173"/>
        <v>69.660903052386217</v>
      </c>
      <c r="CW170" s="20">
        <f t="shared" si="174"/>
        <v>631.25263281623893</v>
      </c>
      <c r="CX170" s="59">
        <f t="shared" si="122"/>
        <v>924.58596614957219</v>
      </c>
      <c r="CY170" s="59">
        <f ca="1">AVERAGE(OFFSET($CX$3,0,0,'Données projet'!$E$13+1,1))-AVERAGE(OFFSET($H$3,0,0,'Données projet'!$E$13+1,1))</f>
        <v>405.40026823646758</v>
      </c>
      <c r="CZ170" s="59">
        <f t="shared" si="150"/>
        <v>393.0787141050053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11.003644641496368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11.003644641496368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328.00000000000006</v>
      </c>
      <c r="DP170" s="17">
        <f>DO170*VLOOKUP('Données projet'!$B$14,Paramètres!$A$1:$I$89,3,0)*VLOOKUP('Données projet'!$B$14,Paramètres!$A$1:$I$89,5,0)</f>
        <v>255.84000000000006</v>
      </c>
      <c r="DQ170" s="13">
        <f t="shared" si="176"/>
        <v>61.834803371075836</v>
      </c>
      <c r="DR170" s="20">
        <f t="shared" si="177"/>
        <v>553.28361587129041</v>
      </c>
      <c r="DS170" s="59">
        <f t="shared" si="125"/>
        <v>846.61694920462378</v>
      </c>
      <c r="DT170" s="59">
        <f ca="1">AVERAGE(OFFSET($DS$3,0,0,'Données projet'!$E$14+1,1))-AVERAGE(OFFSET($H$3,0,0,'Données projet'!$E$14+1,1))</f>
        <v>288.82868507674738</v>
      </c>
      <c r="DU170" s="59">
        <f t="shared" si="152"/>
        <v>283.48738729114024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7.2339562376092807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7.2339562376092807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266.99999999999983</v>
      </c>
      <c r="EK170" s="17">
        <f>EJ170*VLOOKUP('Données projet'!$B$15,Paramètres!$A$1:$I$89,3,0)*VLOOKUP('Données projet'!$B$15,Paramètres!$A$1:$I$89,5,0)</f>
        <v>216.59039999999987</v>
      </c>
      <c r="EL170" s="13">
        <f t="shared" si="179"/>
        <v>53.373153688190904</v>
      </c>
      <c r="EM170" s="20">
        <f t="shared" si="180"/>
        <v>470.18652267359886</v>
      </c>
      <c r="EN170" s="59">
        <f t="shared" si="128"/>
        <v>763.51985600693217</v>
      </c>
      <c r="EO170" s="59">
        <f ca="1">AVERAGE(OFFSET($EN$3,0,0,'Données projet'!$E$15+1,1))-AVERAGE(OFFSET($H$3,0,0,'Données projet'!$E$15+1,1))</f>
        <v>304.26232113495314</v>
      </c>
      <c r="EP170" s="59">
        <f t="shared" si="154"/>
        <v>297.47246687305056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7.8979793797255011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7.8979793797255011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6">
        <f t="shared" si="110"/>
        <v>256.66666666666669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19.8100000000004</v>
      </c>
      <c r="O171" s="13">
        <f>N171*VLOOKUP('Données projet'!$B$9,Paramètres!$A$1:$I$89,3,0)*VLOOKUP('Données projet'!$B$9,Paramètres!$A$1:$I$89,5,0)</f>
        <v>17.924088000000364</v>
      </c>
      <c r="P171" s="13">
        <f t="shared" si="141"/>
        <v>5.9032212091029486</v>
      </c>
      <c r="Q171" s="20">
        <f t="shared" si="162"/>
        <v>41.499230205854936</v>
      </c>
      <c r="R171" s="59">
        <f t="shared" si="109"/>
        <v>334.83256353918824</v>
      </c>
      <c r="S171" s="59">
        <f ca="1">AVERAGE(OFFSET($R$3,0,0,'Données projet'!$E$9+1,1))-AVERAGE(OFFSET($H$3,0,0,'Données projet'!$E$9+1,1))</f>
        <v>530.15029472203241</v>
      </c>
      <c r="T171" s="59">
        <f t="shared" si="142"/>
        <v>279.93992816625956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133.16127748858278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133.16127748858278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16.750000000000213</v>
      </c>
      <c r="AJ171" s="13">
        <f>AI171*VLOOKUP('Données projet'!$B$10,Paramètres!$A$1:$I$89,3,0)*VLOOKUP('Données projet'!$B$10,Paramètres!$A$1:$I$89,5,0)</f>
        <v>14.11020000000018</v>
      </c>
      <c r="AK171" s="13">
        <f t="shared" si="164"/>
        <v>4.7783677814795205</v>
      </c>
      <c r="AL171" s="20">
        <f t="shared" si="165"/>
        <v>32.897588886077138</v>
      </c>
      <c r="AM171" s="59">
        <f t="shared" si="113"/>
        <v>326.23092221941044</v>
      </c>
      <c r="AN171" s="59">
        <f ca="1">AVERAGE(OFFSET($AM$3,0,0,'Données projet'!$E$10+1,1))-AVERAGE(OFFSET($H$3,0,0,'Données projet'!$E$10+1,1))</f>
        <v>427.33925047942938</v>
      </c>
      <c r="AO171" s="59">
        <f t="shared" si="144"/>
        <v>258.68277813905507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74.470556981500735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74.470556981500735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19.8100000000004</v>
      </c>
      <c r="BE171" s="13">
        <f>BD171*VLOOKUP('Données projet'!$B$11,Paramètres!$A$1:$I$89,3,0)*VLOOKUP('Données projet'!$B$11,Paramètres!$A$1:$I$89,5,0)</f>
        <v>20.08734000000041</v>
      </c>
      <c r="BF171" s="13">
        <f t="shared" si="167"/>
        <v>6.5285137703520215</v>
      </c>
      <c r="BG171" s="20">
        <f t="shared" si="168"/>
        <v>46.355945316697152</v>
      </c>
      <c r="BH171" s="59">
        <f t="shared" si="116"/>
        <v>339.68927865003047</v>
      </c>
      <c r="BI171" s="59">
        <f ca="1">AVERAGE(OFFSET($BH$3,0,0,'Données projet'!$E$11+1,1))-AVERAGE(OFFSET($H$3,0,0,'Données projet'!$E$11+1,1))</f>
        <v>588.81597636287211</v>
      </c>
      <c r="BJ171" s="59">
        <f t="shared" si="146"/>
        <v>308.54448803271003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149.23246615099796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149.23246615099796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319</v>
      </c>
      <c r="BZ171" s="13">
        <f>BY171*VLOOKUP('Données projet'!$B$12,Paramètres!$A$1:$I$89,3,0)*VLOOKUP('Données projet'!$B$12,Paramètres!$A$1:$I$89,5,0)</f>
        <v>233.89079999999998</v>
      </c>
      <c r="CA171" s="13">
        <f t="shared" si="170"/>
        <v>57.123140349023068</v>
      </c>
      <c r="CB171" s="20">
        <f t="shared" si="171"/>
        <v>506.84927944121517</v>
      </c>
      <c r="CC171" s="59">
        <f t="shared" si="119"/>
        <v>800.18261277454849</v>
      </c>
      <c r="CD171" s="59">
        <f ca="1">AVERAGE(OFFSET($CC$3,0,0,'Données projet'!$E$12+1,1))-AVERAGE(OFFSET($H$3,0,0,'Données projet'!$E$12+1,1))</f>
        <v>328.55201074501201</v>
      </c>
      <c r="CE171" s="59">
        <f t="shared" si="148"/>
        <v>321.81422611044985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6.9582033276759203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6.9582033276759203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367.99999999999972</v>
      </c>
      <c r="CU171" s="17">
        <f>CT171*VLOOKUP('Données projet'!$B$13,Paramètres!$A$1:$I$89,3,0)*VLOOKUP('Données projet'!$B$13,Paramètres!$A$1:$I$89,5,0)</f>
        <v>292.78079999999977</v>
      </c>
      <c r="CV171" s="13">
        <f t="shared" si="173"/>
        <v>69.660903052386217</v>
      </c>
      <c r="CW171" s="20">
        <f t="shared" si="174"/>
        <v>631.25263281623893</v>
      </c>
      <c r="CX171" s="59">
        <f t="shared" si="122"/>
        <v>924.58596614957219</v>
      </c>
      <c r="CY171" s="59">
        <f ca="1">AVERAGE(OFFSET($CX$3,0,0,'Données projet'!$E$13+1,1))-AVERAGE(OFFSET($H$3,0,0,'Données projet'!$E$13+1,1))</f>
        <v>405.40026823646758</v>
      </c>
      <c r="CZ171" s="59">
        <f t="shared" si="150"/>
        <v>393.0787141050053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10.787869881637144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10.787869881637144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328.00000000000006</v>
      </c>
      <c r="DP171" s="17">
        <f>DO171*VLOOKUP('Données projet'!$B$14,Paramètres!$A$1:$I$89,3,0)*VLOOKUP('Données projet'!$B$14,Paramètres!$A$1:$I$89,5,0)</f>
        <v>255.84000000000006</v>
      </c>
      <c r="DQ171" s="13">
        <f t="shared" si="176"/>
        <v>61.834803371075836</v>
      </c>
      <c r="DR171" s="20">
        <f t="shared" si="177"/>
        <v>553.28361587129041</v>
      </c>
      <c r="DS171" s="59">
        <f t="shared" si="125"/>
        <v>846.61694920462378</v>
      </c>
      <c r="DT171" s="59">
        <f ca="1">AVERAGE(OFFSET($DS$3,0,0,'Données projet'!$E$14+1,1))-AVERAGE(OFFSET($H$3,0,0,'Données projet'!$E$14+1,1))</f>
        <v>288.82868507674738</v>
      </c>
      <c r="DU171" s="59">
        <f t="shared" si="152"/>
        <v>283.48738729114024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7.0921027680673916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7.0921027680673916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266.99999999999983</v>
      </c>
      <c r="EK171" s="17">
        <f>EJ171*VLOOKUP('Données projet'!$B$15,Paramètres!$A$1:$I$89,3,0)*VLOOKUP('Données projet'!$B$15,Paramètres!$A$1:$I$89,5,0)</f>
        <v>216.59039999999987</v>
      </c>
      <c r="EL171" s="13">
        <f t="shared" si="179"/>
        <v>53.373153688190904</v>
      </c>
      <c r="EM171" s="20">
        <f t="shared" si="180"/>
        <v>470.18652267359886</v>
      </c>
      <c r="EN171" s="59">
        <f t="shared" si="128"/>
        <v>763.51985600693217</v>
      </c>
      <c r="EO171" s="59">
        <f ca="1">AVERAGE(OFFSET($EN$3,0,0,'Données projet'!$E$15+1,1))-AVERAGE(OFFSET($H$3,0,0,'Données projet'!$E$15+1,1))</f>
        <v>304.26232113495314</v>
      </c>
      <c r="EP171" s="59">
        <f t="shared" si="154"/>
        <v>297.47246687305056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7.7431048213808378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7.7431048213808378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6">
        <f t="shared" si="110"/>
        <v>256.66666666666669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19.8100000000004</v>
      </c>
      <c r="O172" s="13">
        <f>N172*VLOOKUP('Données projet'!$B$9,Paramètres!$A$1:$I$89,3,0)*VLOOKUP('Données projet'!$B$9,Paramètres!$A$1:$I$89,5,0)</f>
        <v>17.924088000000364</v>
      </c>
      <c r="P172" s="13">
        <f t="shared" si="141"/>
        <v>5.9032212091029486</v>
      </c>
      <c r="Q172" s="20">
        <f t="shared" si="162"/>
        <v>41.499230205854936</v>
      </c>
      <c r="R172" s="59">
        <f t="shared" si="109"/>
        <v>334.83256353918824</v>
      </c>
      <c r="S172" s="59">
        <f ca="1">AVERAGE(OFFSET($R$3,0,0,'Données projet'!$E$9+1,1))-AVERAGE(OFFSET($H$3,0,0,'Données projet'!$E$9+1,1))</f>
        <v>530.15029472203241</v>
      </c>
      <c r="T172" s="59">
        <f t="shared" si="142"/>
        <v>279.93992816625956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130.55006605739109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130.55006605739109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16.750000000000213</v>
      </c>
      <c r="AJ172" s="13">
        <f>AI172*VLOOKUP('Données projet'!$B$10,Paramètres!$A$1:$I$89,3,0)*VLOOKUP('Données projet'!$B$10,Paramètres!$A$1:$I$89,5,0)</f>
        <v>14.11020000000018</v>
      </c>
      <c r="AK172" s="13">
        <f t="shared" si="164"/>
        <v>4.7783677814795205</v>
      </c>
      <c r="AL172" s="20">
        <f t="shared" si="165"/>
        <v>32.897588886077138</v>
      </c>
      <c r="AM172" s="59">
        <f t="shared" si="113"/>
        <v>326.23092221941044</v>
      </c>
      <c r="AN172" s="59">
        <f ca="1">AVERAGE(OFFSET($AM$3,0,0,'Données projet'!$E$10+1,1))-AVERAGE(OFFSET($H$3,0,0,'Données projet'!$E$10+1,1))</f>
        <v>427.33925047942938</v>
      </c>
      <c r="AO172" s="59">
        <f t="shared" si="144"/>
        <v>258.68277813905507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73.010234781648165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73.010234781648165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19.8100000000004</v>
      </c>
      <c r="BE172" s="13">
        <f>BD172*VLOOKUP('Données projet'!$B$11,Paramètres!$A$1:$I$89,3,0)*VLOOKUP('Données projet'!$B$11,Paramètres!$A$1:$I$89,5,0)</f>
        <v>20.08734000000041</v>
      </c>
      <c r="BF172" s="13">
        <f t="shared" si="167"/>
        <v>6.5285137703520215</v>
      </c>
      <c r="BG172" s="20">
        <f t="shared" si="168"/>
        <v>46.355945316697152</v>
      </c>
      <c r="BH172" s="59">
        <f t="shared" si="116"/>
        <v>339.68927865003047</v>
      </c>
      <c r="BI172" s="59">
        <f ca="1">AVERAGE(OFFSET($BH$3,0,0,'Données projet'!$E$11+1,1))-AVERAGE(OFFSET($H$3,0,0,'Données projet'!$E$11+1,1))</f>
        <v>588.81597636287211</v>
      </c>
      <c r="BJ172" s="59">
        <f t="shared" si="146"/>
        <v>308.54448803271003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146.30610851259348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146.30610851259348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319</v>
      </c>
      <c r="BZ172" s="13">
        <f>BY172*VLOOKUP('Données projet'!$B$12,Paramètres!$A$1:$I$89,3,0)*VLOOKUP('Données projet'!$B$12,Paramètres!$A$1:$I$89,5,0)</f>
        <v>233.89079999999998</v>
      </c>
      <c r="CA172" s="13">
        <f t="shared" si="170"/>
        <v>57.123140349023068</v>
      </c>
      <c r="CB172" s="20">
        <f t="shared" si="171"/>
        <v>506.84927944121517</v>
      </c>
      <c r="CC172" s="59">
        <f t="shared" si="119"/>
        <v>800.18261277454849</v>
      </c>
      <c r="CD172" s="59">
        <f ca="1">AVERAGE(OFFSET($CC$3,0,0,'Données projet'!$E$12+1,1))-AVERAGE(OFFSET($H$3,0,0,'Données projet'!$E$12+1,1))</f>
        <v>328.55201074501201</v>
      </c>
      <c r="CE172" s="59">
        <f t="shared" si="148"/>
        <v>321.81422611044985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6.8217572045051567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6.8217572045051567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367.99999999999972</v>
      </c>
      <c r="CU172" s="17">
        <f>CT172*VLOOKUP('Données projet'!$B$13,Paramètres!$A$1:$I$89,3,0)*VLOOKUP('Données projet'!$B$13,Paramètres!$A$1:$I$89,5,0)</f>
        <v>292.78079999999977</v>
      </c>
      <c r="CV172" s="13">
        <f t="shared" si="173"/>
        <v>69.660903052386217</v>
      </c>
      <c r="CW172" s="20">
        <f t="shared" si="174"/>
        <v>631.25263281623893</v>
      </c>
      <c r="CX172" s="59">
        <f t="shared" si="122"/>
        <v>924.58596614957219</v>
      </c>
      <c r="CY172" s="59">
        <f ca="1">AVERAGE(OFFSET($CX$3,0,0,'Données projet'!$E$13+1,1))-AVERAGE(OFFSET($H$3,0,0,'Données projet'!$E$13+1,1))</f>
        <v>405.40026823646758</v>
      </c>
      <c r="CZ172" s="59">
        <f t="shared" si="150"/>
        <v>393.0787141050053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10.576326333209151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10.576326333209151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328.00000000000006</v>
      </c>
      <c r="DP172" s="17">
        <f>DO172*VLOOKUP('Données projet'!$B$14,Paramètres!$A$1:$I$89,3,0)*VLOOKUP('Données projet'!$B$14,Paramètres!$A$1:$I$89,5,0)</f>
        <v>255.84000000000006</v>
      </c>
      <c r="DQ172" s="13">
        <f t="shared" si="176"/>
        <v>61.834803371075836</v>
      </c>
      <c r="DR172" s="20">
        <f t="shared" si="177"/>
        <v>553.28361587129041</v>
      </c>
      <c r="DS172" s="59">
        <f t="shared" si="125"/>
        <v>846.61694920462378</v>
      </c>
      <c r="DT172" s="59">
        <f ca="1">AVERAGE(OFFSET($DS$3,0,0,'Données projet'!$E$14+1,1))-AVERAGE(OFFSET($H$3,0,0,'Données projet'!$E$14+1,1))</f>
        <v>288.82868507674738</v>
      </c>
      <c r="DU172" s="59">
        <f t="shared" si="152"/>
        <v>283.48738729114024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6.9530309585411461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6.9530309585411461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266.99999999999983</v>
      </c>
      <c r="EK172" s="17">
        <f>EJ172*VLOOKUP('Données projet'!$B$15,Paramètres!$A$1:$I$89,3,0)*VLOOKUP('Données projet'!$B$15,Paramètres!$A$1:$I$89,5,0)</f>
        <v>216.59039999999987</v>
      </c>
      <c r="EL172" s="13">
        <f t="shared" si="179"/>
        <v>53.373153688190904</v>
      </c>
      <c r="EM172" s="20">
        <f t="shared" si="180"/>
        <v>470.18652267359886</v>
      </c>
      <c r="EN172" s="59">
        <f t="shared" si="128"/>
        <v>763.51985600693217</v>
      </c>
      <c r="EO172" s="59">
        <f ca="1">AVERAGE(OFFSET($EN$3,0,0,'Données projet'!$E$15+1,1))-AVERAGE(OFFSET($H$3,0,0,'Données projet'!$E$15+1,1))</f>
        <v>304.26232113495314</v>
      </c>
      <c r="EP172" s="59">
        <f t="shared" si="154"/>
        <v>297.47246687305056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7.5912672586611603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7.5912672586611603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6">
        <f t="shared" si="110"/>
        <v>256.66666666666669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19.8100000000004</v>
      </c>
      <c r="O173" s="13">
        <f>N173*VLOOKUP('Données projet'!$B$9,Paramètres!$A$1:$I$89,3,0)*VLOOKUP('Données projet'!$B$9,Paramètres!$A$1:$I$89,5,0)</f>
        <v>17.924088000000364</v>
      </c>
      <c r="P173" s="13">
        <f t="shared" si="141"/>
        <v>5.9032212091029486</v>
      </c>
      <c r="Q173" s="20">
        <f t="shared" si="162"/>
        <v>41.499230205854936</v>
      </c>
      <c r="R173" s="59">
        <f t="shared" si="109"/>
        <v>334.83256353918824</v>
      </c>
      <c r="S173" s="59">
        <f ca="1">AVERAGE(OFFSET($R$3,0,0,'Données projet'!$E$9+1,1))-AVERAGE(OFFSET($H$3,0,0,'Données projet'!$E$9+1,1))</f>
        <v>530.15029472203241</v>
      </c>
      <c r="T173" s="59">
        <f t="shared" si="142"/>
        <v>279.93992816625956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127.99005888968337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127.99005888968337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16.750000000000213</v>
      </c>
      <c r="AJ173" s="13">
        <f>AI173*VLOOKUP('Données projet'!$B$10,Paramètres!$A$1:$I$89,3,0)*VLOOKUP('Données projet'!$B$10,Paramètres!$A$1:$I$89,5,0)</f>
        <v>14.11020000000018</v>
      </c>
      <c r="AK173" s="13">
        <f t="shared" si="164"/>
        <v>4.7783677814795205</v>
      </c>
      <c r="AL173" s="20">
        <f t="shared" si="165"/>
        <v>32.897588886077138</v>
      </c>
      <c r="AM173" s="59">
        <f t="shared" si="113"/>
        <v>326.23092221941044</v>
      </c>
      <c r="AN173" s="59">
        <f ca="1">AVERAGE(OFFSET($AM$3,0,0,'Données projet'!$E$10+1,1))-AVERAGE(OFFSET($H$3,0,0,'Données projet'!$E$10+1,1))</f>
        <v>427.33925047942938</v>
      </c>
      <c r="AO173" s="59">
        <f t="shared" si="144"/>
        <v>258.68277813905507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71.578548609426107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71.578548609426107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19.8100000000004</v>
      </c>
      <c r="BE173" s="13">
        <f>BD173*VLOOKUP('Données projet'!$B$11,Paramètres!$A$1:$I$89,3,0)*VLOOKUP('Données projet'!$B$11,Paramètres!$A$1:$I$89,5,0)</f>
        <v>20.08734000000041</v>
      </c>
      <c r="BF173" s="13">
        <f t="shared" si="167"/>
        <v>6.5285137703520215</v>
      </c>
      <c r="BG173" s="20">
        <f t="shared" si="168"/>
        <v>46.355945316697152</v>
      </c>
      <c r="BH173" s="59">
        <f t="shared" si="116"/>
        <v>339.68927865003047</v>
      </c>
      <c r="BI173" s="59">
        <f ca="1">AVERAGE(OFFSET($BH$3,0,0,'Données projet'!$E$11+1,1))-AVERAGE(OFFSET($H$3,0,0,'Données projet'!$E$11+1,1))</f>
        <v>588.81597636287211</v>
      </c>
      <c r="BJ173" s="59">
        <f t="shared" si="146"/>
        <v>308.54448803271003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143.43713496257621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143.43713496257621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319</v>
      </c>
      <c r="BZ173" s="13">
        <f>BY173*VLOOKUP('Données projet'!$B$12,Paramètres!$A$1:$I$89,3,0)*VLOOKUP('Données projet'!$B$12,Paramètres!$A$1:$I$89,5,0)</f>
        <v>233.89079999999998</v>
      </c>
      <c r="CA173" s="13">
        <f t="shared" si="170"/>
        <v>57.123140349023068</v>
      </c>
      <c r="CB173" s="20">
        <f t="shared" si="171"/>
        <v>506.84927944121517</v>
      </c>
      <c r="CC173" s="59">
        <f t="shared" si="119"/>
        <v>800.18261277454849</v>
      </c>
      <c r="CD173" s="59">
        <f ca="1">AVERAGE(OFFSET($CC$3,0,0,'Données projet'!$E$12+1,1))-AVERAGE(OFFSET($H$3,0,0,'Données projet'!$E$12+1,1))</f>
        <v>328.55201074501201</v>
      </c>
      <c r="CE173" s="59">
        <f t="shared" si="148"/>
        <v>321.81422611044985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6.6879867065858543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6.6879867065858543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367.99999999999972</v>
      </c>
      <c r="CU173" s="17">
        <f>CT173*VLOOKUP('Données projet'!$B$13,Paramètres!$A$1:$I$89,3,0)*VLOOKUP('Données projet'!$B$13,Paramètres!$A$1:$I$89,5,0)</f>
        <v>292.78079999999977</v>
      </c>
      <c r="CV173" s="13">
        <f t="shared" si="173"/>
        <v>69.660903052386217</v>
      </c>
      <c r="CW173" s="20">
        <f t="shared" si="174"/>
        <v>631.25263281623893</v>
      </c>
      <c r="CX173" s="59">
        <f t="shared" si="122"/>
        <v>924.58596614957219</v>
      </c>
      <c r="CY173" s="59">
        <f ca="1">AVERAGE(OFFSET($CX$3,0,0,'Données projet'!$E$13+1,1))-AVERAGE(OFFSET($H$3,0,0,'Données projet'!$E$13+1,1))</f>
        <v>405.40026823646758</v>
      </c>
      <c r="CZ173" s="59">
        <f t="shared" si="150"/>
        <v>393.0787141050053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10.368931024737007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10.368931024737007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328.00000000000006</v>
      </c>
      <c r="DP173" s="17">
        <f>DO173*VLOOKUP('Données projet'!$B$14,Paramètres!$A$1:$I$89,3,0)*VLOOKUP('Données projet'!$B$14,Paramètres!$A$1:$I$89,5,0)</f>
        <v>255.84000000000006</v>
      </c>
      <c r="DQ173" s="13">
        <f t="shared" si="176"/>
        <v>61.834803371075836</v>
      </c>
      <c r="DR173" s="20">
        <f t="shared" si="177"/>
        <v>553.28361587129041</v>
      </c>
      <c r="DS173" s="59">
        <f t="shared" si="125"/>
        <v>846.61694920462378</v>
      </c>
      <c r="DT173" s="59">
        <f ca="1">AVERAGE(OFFSET($DS$3,0,0,'Données projet'!$E$14+1,1))-AVERAGE(OFFSET($H$3,0,0,'Données projet'!$E$14+1,1))</f>
        <v>288.82868507674738</v>
      </c>
      <c r="DU173" s="59">
        <f t="shared" si="152"/>
        <v>283.48738729114024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6.8166862623742821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6.8166862623742821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266.99999999999983</v>
      </c>
      <c r="EK173" s="17">
        <f>EJ173*VLOOKUP('Données projet'!$B$15,Paramètres!$A$1:$I$89,3,0)*VLOOKUP('Données projet'!$B$15,Paramètres!$A$1:$I$89,5,0)</f>
        <v>216.59039999999987</v>
      </c>
      <c r="EL173" s="13">
        <f t="shared" si="179"/>
        <v>53.373153688190904</v>
      </c>
      <c r="EM173" s="20">
        <f t="shared" si="180"/>
        <v>470.18652267359886</v>
      </c>
      <c r="EN173" s="59">
        <f t="shared" si="128"/>
        <v>763.51985600693217</v>
      </c>
      <c r="EO173" s="59">
        <f ca="1">AVERAGE(OFFSET($EN$3,0,0,'Données projet'!$E$15+1,1))-AVERAGE(OFFSET($H$3,0,0,'Données projet'!$E$15+1,1))</f>
        <v>304.26232113495314</v>
      </c>
      <c r="EP173" s="59">
        <f t="shared" si="154"/>
        <v>297.47246687305056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7.442407137934647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7.442407137934647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6">
        <f t="shared" si="110"/>
        <v>256.66666666666669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19.8100000000004</v>
      </c>
      <c r="O174" s="13">
        <f>N174*VLOOKUP('Données projet'!$B$9,Paramètres!$A$1:$I$89,3,0)*VLOOKUP('Données projet'!$B$9,Paramètres!$A$1:$I$89,5,0)</f>
        <v>17.924088000000364</v>
      </c>
      <c r="P174" s="13">
        <f t="shared" si="141"/>
        <v>5.9032212091029486</v>
      </c>
      <c r="Q174" s="20">
        <f t="shared" si="162"/>
        <v>41.499230205854936</v>
      </c>
      <c r="R174" s="59">
        <f t="shared" si="109"/>
        <v>334.83256353918824</v>
      </c>
      <c r="S174" s="59">
        <f ca="1">AVERAGE(OFFSET($R$3,0,0,'Données projet'!$E$9+1,1))-AVERAGE(OFFSET($H$3,0,0,'Données projet'!$E$9+1,1))</f>
        <v>530.15029472203241</v>
      </c>
      <c r="T174" s="59">
        <f t="shared" si="142"/>
        <v>279.93992816625956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125.4802519010842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125.4802519010842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16.750000000000213</v>
      </c>
      <c r="AJ174" s="13">
        <f>AI174*VLOOKUP('Données projet'!$B$10,Paramètres!$A$1:$I$89,3,0)*VLOOKUP('Données projet'!$B$10,Paramètres!$A$1:$I$89,5,0)</f>
        <v>14.11020000000018</v>
      </c>
      <c r="AK174" s="13">
        <f t="shared" si="164"/>
        <v>4.7783677814795205</v>
      </c>
      <c r="AL174" s="20">
        <f t="shared" si="165"/>
        <v>32.897588886077138</v>
      </c>
      <c r="AM174" s="59">
        <f t="shared" si="113"/>
        <v>326.23092221941044</v>
      </c>
      <c r="AN174" s="59">
        <f ca="1">AVERAGE(OFFSET($AM$3,0,0,'Données projet'!$E$10+1,1))-AVERAGE(OFFSET($H$3,0,0,'Données projet'!$E$10+1,1))</f>
        <v>427.33925047942938</v>
      </c>
      <c r="AO174" s="59">
        <f t="shared" si="144"/>
        <v>258.68277813905507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70.174936929798989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70.174936929798989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19.8100000000004</v>
      </c>
      <c r="BE174" s="13">
        <f>BD174*VLOOKUP('Données projet'!$B$11,Paramètres!$A$1:$I$89,3,0)*VLOOKUP('Données projet'!$B$11,Paramètres!$A$1:$I$89,5,0)</f>
        <v>20.08734000000041</v>
      </c>
      <c r="BF174" s="13">
        <f t="shared" si="167"/>
        <v>6.5285137703520215</v>
      </c>
      <c r="BG174" s="20">
        <f t="shared" si="168"/>
        <v>46.355945316697152</v>
      </c>
      <c r="BH174" s="59">
        <f t="shared" si="116"/>
        <v>339.68927865003047</v>
      </c>
      <c r="BI174" s="59">
        <f ca="1">AVERAGE(OFFSET($BH$3,0,0,'Données projet'!$E$11+1,1))-AVERAGE(OFFSET($H$3,0,0,'Données projet'!$E$11+1,1))</f>
        <v>588.81597636287211</v>
      </c>
      <c r="BJ174" s="59">
        <f t="shared" si="146"/>
        <v>308.54448803271003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140.62442023397369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140.62442023397369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319</v>
      </c>
      <c r="BZ174" s="13">
        <f>BY174*VLOOKUP('Données projet'!$B$12,Paramètres!$A$1:$I$89,3,0)*VLOOKUP('Données projet'!$B$12,Paramètres!$A$1:$I$89,5,0)</f>
        <v>233.89079999999998</v>
      </c>
      <c r="CA174" s="13">
        <f t="shared" si="170"/>
        <v>57.123140349023068</v>
      </c>
      <c r="CB174" s="20">
        <f t="shared" si="171"/>
        <v>506.84927944121517</v>
      </c>
      <c r="CC174" s="59">
        <f t="shared" si="119"/>
        <v>800.18261277454849</v>
      </c>
      <c r="CD174" s="59">
        <f ca="1">AVERAGE(OFFSET($CC$3,0,0,'Données projet'!$E$12+1,1))-AVERAGE(OFFSET($H$3,0,0,'Données projet'!$E$12+1,1))</f>
        <v>328.55201074501201</v>
      </c>
      <c r="CE174" s="59">
        <f t="shared" si="148"/>
        <v>321.81422611044985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6.5568393665388021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6.5568393665388021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367.99999999999972</v>
      </c>
      <c r="CU174" s="17">
        <f>CT174*VLOOKUP('Données projet'!$B$13,Paramètres!$A$1:$I$89,3,0)*VLOOKUP('Données projet'!$B$13,Paramètres!$A$1:$I$89,5,0)</f>
        <v>292.78079999999977</v>
      </c>
      <c r="CV174" s="13">
        <f t="shared" si="173"/>
        <v>69.660903052386217</v>
      </c>
      <c r="CW174" s="20">
        <f t="shared" si="174"/>
        <v>631.25263281623893</v>
      </c>
      <c r="CX174" s="59">
        <f t="shared" si="122"/>
        <v>924.58596614957219</v>
      </c>
      <c r="CY174" s="59">
        <f ca="1">AVERAGE(OFFSET($CX$3,0,0,'Données projet'!$E$13+1,1))-AVERAGE(OFFSET($H$3,0,0,'Données projet'!$E$13+1,1))</f>
        <v>405.40026823646758</v>
      </c>
      <c r="CZ174" s="59">
        <f t="shared" si="150"/>
        <v>393.0787141050053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10.165602611765355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10.165602611765355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328.00000000000006</v>
      </c>
      <c r="DP174" s="17">
        <f>DO174*VLOOKUP('Données projet'!$B$14,Paramètres!$A$1:$I$89,3,0)*VLOOKUP('Données projet'!$B$14,Paramètres!$A$1:$I$89,5,0)</f>
        <v>255.84000000000006</v>
      </c>
      <c r="DQ174" s="13">
        <f t="shared" si="176"/>
        <v>61.834803371075836</v>
      </c>
      <c r="DR174" s="20">
        <f t="shared" si="177"/>
        <v>553.28361587129041</v>
      </c>
      <c r="DS174" s="59">
        <f t="shared" si="125"/>
        <v>846.61694920462378</v>
      </c>
      <c r="DT174" s="59">
        <f ca="1">AVERAGE(OFFSET($DS$3,0,0,'Données projet'!$E$14+1,1))-AVERAGE(OFFSET($H$3,0,0,'Données projet'!$E$14+1,1))</f>
        <v>288.82868507674738</v>
      </c>
      <c r="DU174" s="59">
        <f t="shared" si="152"/>
        <v>283.48738729114024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6.6830152025371969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6.6830152025371969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266.99999999999983</v>
      </c>
      <c r="EK174" s="17">
        <f>EJ174*VLOOKUP('Données projet'!$B$15,Paramètres!$A$1:$I$89,3,0)*VLOOKUP('Données projet'!$B$15,Paramètres!$A$1:$I$89,5,0)</f>
        <v>216.59039999999987</v>
      </c>
      <c r="EL174" s="13">
        <f t="shared" si="179"/>
        <v>53.373153688190904</v>
      </c>
      <c r="EM174" s="20">
        <f t="shared" si="180"/>
        <v>470.18652267359886</v>
      </c>
      <c r="EN174" s="59">
        <f t="shared" si="128"/>
        <v>763.51985600693217</v>
      </c>
      <c r="EO174" s="59">
        <f ca="1">AVERAGE(OFFSET($EN$3,0,0,'Données projet'!$E$15+1,1))-AVERAGE(OFFSET($H$3,0,0,'Données projet'!$E$15+1,1))</f>
        <v>304.26232113495314</v>
      </c>
      <c r="EP174" s="59">
        <f t="shared" si="154"/>
        <v>297.47246687305056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7.2964660733798725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7.2964660733798725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6">
        <f t="shared" si="110"/>
        <v>256.66666666666669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19.8100000000004</v>
      </c>
      <c r="O175" s="13">
        <f>N175*VLOOKUP('Données projet'!$B$9,Paramètres!$A$1:$I$89,3,0)*VLOOKUP('Données projet'!$B$9,Paramètres!$A$1:$I$89,5,0)</f>
        <v>17.924088000000364</v>
      </c>
      <c r="P175" s="13">
        <f t="shared" si="141"/>
        <v>5.9032212091029486</v>
      </c>
      <c r="Q175" s="20">
        <f t="shared" si="162"/>
        <v>41.499230205854936</v>
      </c>
      <c r="R175" s="59">
        <f t="shared" si="109"/>
        <v>334.83256353918824</v>
      </c>
      <c r="S175" s="59">
        <f ca="1">AVERAGE(OFFSET($R$3,0,0,'Données projet'!$E$9+1,1))-AVERAGE(OFFSET($H$3,0,0,'Données projet'!$E$9+1,1))</f>
        <v>530.15029472203241</v>
      </c>
      <c r="T175" s="59">
        <f t="shared" si="142"/>
        <v>279.93992816625956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123.01966069670036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123.01966069670036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16.750000000000213</v>
      </c>
      <c r="AJ175" s="13">
        <f>AI175*VLOOKUP('Données projet'!$B$10,Paramètres!$A$1:$I$89,3,0)*VLOOKUP('Données projet'!$B$10,Paramètres!$A$1:$I$89,5,0)</f>
        <v>14.11020000000018</v>
      </c>
      <c r="AK175" s="13">
        <f t="shared" si="164"/>
        <v>4.7783677814795205</v>
      </c>
      <c r="AL175" s="20">
        <f t="shared" si="165"/>
        <v>32.897588886077138</v>
      </c>
      <c r="AM175" s="59">
        <f t="shared" si="113"/>
        <v>326.23092221941044</v>
      </c>
      <c r="AN175" s="59">
        <f ca="1">AVERAGE(OFFSET($AM$3,0,0,'Données projet'!$E$10+1,1))-AVERAGE(OFFSET($H$3,0,0,'Données projet'!$E$10+1,1))</f>
        <v>427.33925047942938</v>
      </c>
      <c r="AO175" s="59">
        <f t="shared" si="144"/>
        <v>258.68277813905507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68.798849219090769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68.798849219090769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19.8100000000004</v>
      </c>
      <c r="BE175" s="13">
        <f>BD175*VLOOKUP('Données projet'!$B$11,Paramètres!$A$1:$I$89,3,0)*VLOOKUP('Données projet'!$B$11,Paramètres!$A$1:$I$89,5,0)</f>
        <v>20.08734000000041</v>
      </c>
      <c r="BF175" s="13">
        <f t="shared" si="167"/>
        <v>6.5285137703520215</v>
      </c>
      <c r="BG175" s="20">
        <f t="shared" si="168"/>
        <v>46.355945316697152</v>
      </c>
      <c r="BH175" s="59">
        <f t="shared" si="116"/>
        <v>339.68927865003047</v>
      </c>
      <c r="BI175" s="59">
        <f ca="1">AVERAGE(OFFSET($BH$3,0,0,'Données projet'!$E$11+1,1))-AVERAGE(OFFSET($H$3,0,0,'Données projet'!$E$11+1,1))</f>
        <v>588.81597636287211</v>
      </c>
      <c r="BJ175" s="59">
        <f t="shared" si="146"/>
        <v>308.54448803271003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137.8668611256125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137.8668611256125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319</v>
      </c>
      <c r="BZ175" s="13">
        <f>BY175*VLOOKUP('Données projet'!$B$12,Paramètres!$A$1:$I$89,3,0)*VLOOKUP('Données projet'!$B$12,Paramètres!$A$1:$I$89,5,0)</f>
        <v>233.89079999999998</v>
      </c>
      <c r="CA175" s="13">
        <f t="shared" si="170"/>
        <v>57.123140349023068</v>
      </c>
      <c r="CB175" s="20">
        <f t="shared" si="171"/>
        <v>506.84927944121517</v>
      </c>
      <c r="CC175" s="59">
        <f t="shared" si="119"/>
        <v>800.18261277454849</v>
      </c>
      <c r="CD175" s="59">
        <f ca="1">AVERAGE(OFFSET($CC$3,0,0,'Données projet'!$E$12+1,1))-AVERAGE(OFFSET($H$3,0,0,'Données projet'!$E$12+1,1))</f>
        <v>328.55201074501201</v>
      </c>
      <c r="CE175" s="59">
        <f t="shared" si="148"/>
        <v>321.81422611044985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6.4282637458380938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6.4282637458380938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367.99999999999972</v>
      </c>
      <c r="CU175" s="17">
        <f>CT175*VLOOKUP('Données projet'!$B$13,Paramètres!$A$1:$I$89,3,0)*VLOOKUP('Données projet'!$B$13,Paramètres!$A$1:$I$89,5,0)</f>
        <v>292.78079999999977</v>
      </c>
      <c r="CV175" s="13">
        <f t="shared" si="173"/>
        <v>69.660903052386217</v>
      </c>
      <c r="CW175" s="20">
        <f t="shared" si="174"/>
        <v>631.25263281623893</v>
      </c>
      <c r="CX175" s="59">
        <f t="shared" si="122"/>
        <v>924.58596614957219</v>
      </c>
      <c r="CY175" s="59">
        <f ca="1">AVERAGE(OFFSET($CX$3,0,0,'Données projet'!$E$13+1,1))-AVERAGE(OFFSET($H$3,0,0,'Données projet'!$E$13+1,1))</f>
        <v>405.40026823646758</v>
      </c>
      <c r="CZ175" s="59">
        <f t="shared" si="150"/>
        <v>393.0787141050053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9.9662613449539901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9.9662613449539901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328.00000000000006</v>
      </c>
      <c r="DP175" s="17">
        <f>DO175*VLOOKUP('Données projet'!$B$14,Paramètres!$A$1:$I$89,3,0)*VLOOKUP('Données projet'!$B$14,Paramètres!$A$1:$I$89,5,0)</f>
        <v>255.84000000000006</v>
      </c>
      <c r="DQ175" s="13">
        <f t="shared" si="176"/>
        <v>61.834803371075836</v>
      </c>
      <c r="DR175" s="20">
        <f t="shared" si="177"/>
        <v>553.28361587129041</v>
      </c>
      <c r="DS175" s="59">
        <f t="shared" si="125"/>
        <v>846.61694920462378</v>
      </c>
      <c r="DT175" s="59">
        <f ca="1">AVERAGE(OFFSET($DS$3,0,0,'Données projet'!$E$14+1,1))-AVERAGE(OFFSET($H$3,0,0,'Données projet'!$E$14+1,1))</f>
        <v>288.82868507674738</v>
      </c>
      <c r="DU175" s="59">
        <f t="shared" si="152"/>
        <v>283.48738729114024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6.5519653506522211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6.5519653506522211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266.99999999999983</v>
      </c>
      <c r="EK175" s="17">
        <f>EJ175*VLOOKUP('Données projet'!$B$15,Paramètres!$A$1:$I$89,3,0)*VLOOKUP('Données projet'!$B$15,Paramètres!$A$1:$I$89,5,0)</f>
        <v>216.59039999999987</v>
      </c>
      <c r="EL175" s="13">
        <f t="shared" si="179"/>
        <v>53.373153688190904</v>
      </c>
      <c r="EM175" s="20">
        <f t="shared" si="180"/>
        <v>470.18652267359886</v>
      </c>
      <c r="EN175" s="59">
        <f t="shared" si="128"/>
        <v>763.51985600693217</v>
      </c>
      <c r="EO175" s="59">
        <f ca="1">AVERAGE(OFFSET($EN$3,0,0,'Données projet'!$E$15+1,1))-AVERAGE(OFFSET($H$3,0,0,'Données projet'!$E$15+1,1))</f>
        <v>304.26232113495314</v>
      </c>
      <c r="EP175" s="59">
        <f t="shared" si="154"/>
        <v>297.47246687305056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7.1533868240857572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7.1533868240857572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6">
        <f t="shared" si="110"/>
        <v>256.66666666666669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19.8100000000004</v>
      </c>
      <c r="O176" s="13">
        <f>N176*VLOOKUP('Données projet'!$B$9,Paramètres!$A$1:$I$89,3,0)*VLOOKUP('Données projet'!$B$9,Paramètres!$A$1:$I$89,5,0)</f>
        <v>17.924088000000364</v>
      </c>
      <c r="P176" s="13">
        <f t="shared" si="141"/>
        <v>5.9032212091029486</v>
      </c>
      <c r="Q176" s="20">
        <f t="shared" si="162"/>
        <v>41.499230205854936</v>
      </c>
      <c r="R176" s="59">
        <f t="shared" si="109"/>
        <v>334.83256353918824</v>
      </c>
      <c r="S176" s="59">
        <f ca="1">AVERAGE(OFFSET($R$3,0,0,'Données projet'!$E$9+1,1))-AVERAGE(OFFSET($H$3,0,0,'Données projet'!$E$9+1,1))</f>
        <v>530.15029472203241</v>
      </c>
      <c r="T176" s="59">
        <f t="shared" si="142"/>
        <v>279.93992816625956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120.60732018502203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120.60732018502203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16.750000000000213</v>
      </c>
      <c r="AJ176" s="13">
        <f>AI176*VLOOKUP('Données projet'!$B$10,Paramètres!$A$1:$I$89,3,0)*VLOOKUP('Données projet'!$B$10,Paramètres!$A$1:$I$89,5,0)</f>
        <v>14.11020000000018</v>
      </c>
      <c r="AK176" s="13">
        <f t="shared" si="164"/>
        <v>4.7783677814795205</v>
      </c>
      <c r="AL176" s="20">
        <f t="shared" si="165"/>
        <v>32.897588886077138</v>
      </c>
      <c r="AM176" s="59">
        <f t="shared" si="113"/>
        <v>326.23092221941044</v>
      </c>
      <c r="AN176" s="59">
        <f ca="1">AVERAGE(OFFSET($AM$3,0,0,'Données projet'!$E$10+1,1))-AVERAGE(OFFSET($H$3,0,0,'Données projet'!$E$10+1,1))</f>
        <v>427.33925047942938</v>
      </c>
      <c r="AO176" s="59">
        <f t="shared" si="144"/>
        <v>258.68277813905507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67.449745749058906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67.449745749058906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19.8100000000004</v>
      </c>
      <c r="BE176" s="13">
        <f>BD176*VLOOKUP('Données projet'!$B$11,Paramètres!$A$1:$I$89,3,0)*VLOOKUP('Données projet'!$B$11,Paramètres!$A$1:$I$89,5,0)</f>
        <v>20.08734000000041</v>
      </c>
      <c r="BF176" s="13">
        <f t="shared" si="167"/>
        <v>6.5285137703520215</v>
      </c>
      <c r="BG176" s="20">
        <f t="shared" si="168"/>
        <v>46.355945316697152</v>
      </c>
      <c r="BH176" s="59">
        <f t="shared" si="116"/>
        <v>339.68927865003047</v>
      </c>
      <c r="BI176" s="59">
        <f ca="1">AVERAGE(OFFSET($BH$3,0,0,'Données projet'!$E$11+1,1))-AVERAGE(OFFSET($H$3,0,0,'Données projet'!$E$11+1,1))</f>
        <v>588.81597636287211</v>
      </c>
      <c r="BJ176" s="59">
        <f t="shared" si="146"/>
        <v>308.54448803271003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135.16337606942128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135.16337606942128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319</v>
      </c>
      <c r="BZ176" s="13">
        <f>BY176*VLOOKUP('Données projet'!$B$12,Paramètres!$A$1:$I$89,3,0)*VLOOKUP('Données projet'!$B$12,Paramètres!$A$1:$I$89,5,0)</f>
        <v>233.89079999999998</v>
      </c>
      <c r="CA176" s="13">
        <f t="shared" si="170"/>
        <v>57.123140349023068</v>
      </c>
      <c r="CB176" s="20">
        <f t="shared" si="171"/>
        <v>506.84927944121517</v>
      </c>
      <c r="CC176" s="59">
        <f t="shared" si="119"/>
        <v>800.18261277454849</v>
      </c>
      <c r="CD176" s="59">
        <f ca="1">AVERAGE(OFFSET($CC$3,0,0,'Données projet'!$E$12+1,1))-AVERAGE(OFFSET($H$3,0,0,'Données projet'!$E$12+1,1))</f>
        <v>328.55201074501201</v>
      </c>
      <c r="CE176" s="59">
        <f t="shared" si="148"/>
        <v>321.81422611044985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6.302209414635942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6.302209414635942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367.99999999999972</v>
      </c>
      <c r="CU176" s="17">
        <f>CT176*VLOOKUP('Données projet'!$B$13,Paramètres!$A$1:$I$89,3,0)*VLOOKUP('Données projet'!$B$13,Paramètres!$A$1:$I$89,5,0)</f>
        <v>292.78079999999977</v>
      </c>
      <c r="CV176" s="13">
        <f t="shared" si="173"/>
        <v>69.660903052386217</v>
      </c>
      <c r="CW176" s="20">
        <f t="shared" si="174"/>
        <v>631.25263281623893</v>
      </c>
      <c r="CX176" s="59">
        <f t="shared" si="122"/>
        <v>924.58596614957219</v>
      </c>
      <c r="CY176" s="59">
        <f ca="1">AVERAGE(OFFSET($CX$3,0,0,'Données projet'!$E$13+1,1))-AVERAGE(OFFSET($H$3,0,0,'Données projet'!$E$13+1,1))</f>
        <v>405.40026823646758</v>
      </c>
      <c r="CZ176" s="59">
        <f t="shared" si="150"/>
        <v>393.0787141050053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9.7708290387986292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9.7708290387986292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328.00000000000006</v>
      </c>
      <c r="DP176" s="17">
        <f>DO176*VLOOKUP('Données projet'!$B$14,Paramètres!$A$1:$I$89,3,0)*VLOOKUP('Données projet'!$B$14,Paramètres!$A$1:$I$89,5,0)</f>
        <v>255.84000000000006</v>
      </c>
      <c r="DQ176" s="13">
        <f t="shared" si="176"/>
        <v>61.834803371075836</v>
      </c>
      <c r="DR176" s="20">
        <f t="shared" si="177"/>
        <v>553.28361587129041</v>
      </c>
      <c r="DS176" s="59">
        <f t="shared" si="125"/>
        <v>846.61694920462378</v>
      </c>
      <c r="DT176" s="59">
        <f ca="1">AVERAGE(OFFSET($DS$3,0,0,'Données projet'!$E$14+1,1))-AVERAGE(OFFSET($H$3,0,0,'Données projet'!$E$14+1,1))</f>
        <v>288.82868507674738</v>
      </c>
      <c r="DU176" s="59">
        <f t="shared" si="152"/>
        <v>283.48738729114024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6.4234853064301927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6.4234853064301927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266.99999999999983</v>
      </c>
      <c r="EK176" s="17">
        <f>EJ176*VLOOKUP('Données projet'!$B$15,Paramètres!$A$1:$I$89,3,0)*VLOOKUP('Données projet'!$B$15,Paramètres!$A$1:$I$89,5,0)</f>
        <v>216.59039999999987</v>
      </c>
      <c r="EL176" s="13">
        <f t="shared" si="179"/>
        <v>53.373153688190904</v>
      </c>
      <c r="EM176" s="20">
        <f t="shared" si="180"/>
        <v>470.18652267359886</v>
      </c>
      <c r="EN176" s="59">
        <f t="shared" si="128"/>
        <v>763.51985600693217</v>
      </c>
      <c r="EO176" s="59">
        <f ca="1">AVERAGE(OFFSET($EN$3,0,0,'Données projet'!$E$15+1,1))-AVERAGE(OFFSET($H$3,0,0,'Données projet'!$E$15+1,1))</f>
        <v>304.26232113495314</v>
      </c>
      <c r="EP176" s="59">
        <f t="shared" si="154"/>
        <v>297.47246687305056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7.0131132716005746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7.0131132716005746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6">
        <f t="shared" si="110"/>
        <v>256.66666666666669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19.8100000000004</v>
      </c>
      <c r="O177" s="13">
        <f>N177*VLOOKUP('Données projet'!$B$9,Paramètres!$A$1:$I$89,3,0)*VLOOKUP('Données projet'!$B$9,Paramètres!$A$1:$I$89,5,0)</f>
        <v>17.924088000000364</v>
      </c>
      <c r="P177" s="13">
        <f t="shared" si="141"/>
        <v>5.9032212091029486</v>
      </c>
      <c r="Q177" s="20">
        <f t="shared" si="162"/>
        <v>41.499230205854936</v>
      </c>
      <c r="R177" s="59">
        <f t="shared" si="109"/>
        <v>334.83256353918824</v>
      </c>
      <c r="S177" s="59">
        <f ca="1">AVERAGE(OFFSET($R$3,0,0,'Données projet'!$E$9+1,1))-AVERAGE(OFFSET($H$3,0,0,'Données projet'!$E$9+1,1))</f>
        <v>530.15029472203241</v>
      </c>
      <c r="T177" s="59">
        <f t="shared" si="142"/>
        <v>279.93992816625956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118.2422841993953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118.2422841993953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16.750000000000213</v>
      </c>
      <c r="AJ177" s="13">
        <f>AI177*VLOOKUP('Données projet'!$B$10,Paramètres!$A$1:$I$89,3,0)*VLOOKUP('Données projet'!$B$10,Paramètres!$A$1:$I$89,5,0)</f>
        <v>14.11020000000018</v>
      </c>
      <c r="AK177" s="13">
        <f t="shared" si="164"/>
        <v>4.7783677814795205</v>
      </c>
      <c r="AL177" s="20">
        <f t="shared" si="165"/>
        <v>32.897588886077138</v>
      </c>
      <c r="AM177" s="59">
        <f t="shared" si="113"/>
        <v>326.23092221941044</v>
      </c>
      <c r="AN177" s="59">
        <f ca="1">AVERAGE(OFFSET($AM$3,0,0,'Données projet'!$E$10+1,1))-AVERAGE(OFFSET($H$3,0,0,'Données projet'!$E$10+1,1))</f>
        <v>427.33925047942938</v>
      </c>
      <c r="AO177" s="59">
        <f t="shared" si="144"/>
        <v>258.68277813905507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66.127097375202496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66.127097375202496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19.8100000000004</v>
      </c>
      <c r="BE177" s="13">
        <f>BD177*VLOOKUP('Données projet'!$B$11,Paramètres!$A$1:$I$89,3,0)*VLOOKUP('Données projet'!$B$11,Paramètres!$A$1:$I$89,5,0)</f>
        <v>20.08734000000041</v>
      </c>
      <c r="BF177" s="13">
        <f t="shared" si="167"/>
        <v>6.5285137703520215</v>
      </c>
      <c r="BG177" s="20">
        <f t="shared" si="168"/>
        <v>46.355945316697152</v>
      </c>
      <c r="BH177" s="59">
        <f t="shared" si="116"/>
        <v>339.68927865003047</v>
      </c>
      <c r="BI177" s="59">
        <f ca="1">AVERAGE(OFFSET($BH$3,0,0,'Données projet'!$E$11+1,1))-AVERAGE(OFFSET($H$3,0,0,'Données projet'!$E$11+1,1))</f>
        <v>588.81597636287211</v>
      </c>
      <c r="BJ177" s="59">
        <f t="shared" si="146"/>
        <v>308.54448803271003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132.5129047062189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132.5129047062189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319</v>
      </c>
      <c r="BZ177" s="13">
        <f>BY177*VLOOKUP('Données projet'!$B$12,Paramètres!$A$1:$I$89,3,0)*VLOOKUP('Données projet'!$B$12,Paramètres!$A$1:$I$89,5,0)</f>
        <v>233.89079999999998</v>
      </c>
      <c r="CA177" s="13">
        <f t="shared" si="170"/>
        <v>57.123140349023068</v>
      </c>
      <c r="CB177" s="20">
        <f t="shared" si="171"/>
        <v>506.84927944121517</v>
      </c>
      <c r="CC177" s="59">
        <f t="shared" si="119"/>
        <v>800.18261277454849</v>
      </c>
      <c r="CD177" s="59">
        <f ca="1">AVERAGE(OFFSET($CC$3,0,0,'Données projet'!$E$12+1,1))-AVERAGE(OFFSET($H$3,0,0,'Données projet'!$E$12+1,1))</f>
        <v>328.55201074501201</v>
      </c>
      <c r="CE177" s="59">
        <f t="shared" si="148"/>
        <v>321.81422611044985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6.1786269319831142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6.1786269319831142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367.99999999999972</v>
      </c>
      <c r="CU177" s="17">
        <f>CT177*VLOOKUP('Données projet'!$B$13,Paramètres!$A$1:$I$89,3,0)*VLOOKUP('Données projet'!$B$13,Paramètres!$A$1:$I$89,5,0)</f>
        <v>292.78079999999977</v>
      </c>
      <c r="CV177" s="13">
        <f t="shared" si="173"/>
        <v>69.660903052386217</v>
      </c>
      <c r="CW177" s="20">
        <f t="shared" si="174"/>
        <v>631.25263281623893</v>
      </c>
      <c r="CX177" s="59">
        <f t="shared" si="122"/>
        <v>924.58596614957219</v>
      </c>
      <c r="CY177" s="59">
        <f ca="1">AVERAGE(OFFSET($CX$3,0,0,'Données projet'!$E$13+1,1))-AVERAGE(OFFSET($H$3,0,0,'Données projet'!$E$13+1,1))</f>
        <v>405.40026823646758</v>
      </c>
      <c r="CZ177" s="59">
        <f t="shared" si="150"/>
        <v>393.0787141050053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9.5792290409650391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9.5792290409650391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328.00000000000006</v>
      </c>
      <c r="DP177" s="17">
        <f>DO177*VLOOKUP('Données projet'!$B$14,Paramètres!$A$1:$I$89,3,0)*VLOOKUP('Données projet'!$B$14,Paramètres!$A$1:$I$89,5,0)</f>
        <v>255.84000000000006</v>
      </c>
      <c r="DQ177" s="13">
        <f t="shared" si="176"/>
        <v>61.834803371075836</v>
      </c>
      <c r="DR177" s="20">
        <f t="shared" si="177"/>
        <v>553.28361587129041</v>
      </c>
      <c r="DS177" s="59">
        <f t="shared" si="125"/>
        <v>846.61694920462378</v>
      </c>
      <c r="DT177" s="59">
        <f ca="1">AVERAGE(OFFSET($DS$3,0,0,'Données projet'!$E$14+1,1))-AVERAGE(OFFSET($H$3,0,0,'Données projet'!$E$14+1,1))</f>
        <v>288.82868507674738</v>
      </c>
      <c r="DU177" s="59">
        <f t="shared" si="152"/>
        <v>283.48738729114024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6.2975246775102693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6.2975246775102693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266.99999999999983</v>
      </c>
      <c r="EK177" s="17">
        <f>EJ177*VLOOKUP('Données projet'!$B$15,Paramètres!$A$1:$I$89,3,0)*VLOOKUP('Données projet'!$B$15,Paramètres!$A$1:$I$89,5,0)</f>
        <v>216.59039999999987</v>
      </c>
      <c r="EL177" s="13">
        <f t="shared" si="179"/>
        <v>53.373153688190904</v>
      </c>
      <c r="EM177" s="20">
        <f t="shared" si="180"/>
        <v>470.18652267359886</v>
      </c>
      <c r="EN177" s="59">
        <f t="shared" si="128"/>
        <v>763.51985600693217</v>
      </c>
      <c r="EO177" s="59">
        <f ca="1">AVERAGE(OFFSET($EN$3,0,0,'Données projet'!$E$15+1,1))-AVERAGE(OFFSET($H$3,0,0,'Données projet'!$E$15+1,1))</f>
        <v>304.26232113495314</v>
      </c>
      <c r="EP177" s="59">
        <f t="shared" si="154"/>
        <v>297.47246687305056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6.8755903979212079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6.8755903979212079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6">
        <f t="shared" si="110"/>
        <v>256.66666666666669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19.8100000000004</v>
      </c>
      <c r="O178" s="13">
        <f>N178*VLOOKUP('Données projet'!$B$9,Paramètres!$A$1:$I$89,3,0)*VLOOKUP('Données projet'!$B$9,Paramètres!$A$1:$I$89,5,0)</f>
        <v>17.924088000000364</v>
      </c>
      <c r="P178" s="13">
        <f t="shared" si="141"/>
        <v>5.9032212091029486</v>
      </c>
      <c r="Q178" s="20">
        <f t="shared" si="162"/>
        <v>41.499230205854936</v>
      </c>
      <c r="R178" s="59">
        <f t="shared" si="109"/>
        <v>334.83256353918824</v>
      </c>
      <c r="S178" s="59">
        <f ca="1">AVERAGE(OFFSET($R$3,0,0,'Données projet'!$E$9+1,1))-AVERAGE(OFFSET($H$3,0,0,'Données projet'!$E$9+1,1))</f>
        <v>530.15029472203241</v>
      </c>
      <c r="T178" s="59">
        <f t="shared" si="142"/>
        <v>279.93992816625956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115.9236251269172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115.9236251269172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16.750000000000213</v>
      </c>
      <c r="AJ178" s="13">
        <f>AI178*VLOOKUP('Données projet'!$B$10,Paramètres!$A$1:$I$89,3,0)*VLOOKUP('Données projet'!$B$10,Paramètres!$A$1:$I$89,5,0)</f>
        <v>14.11020000000018</v>
      </c>
      <c r="AK178" s="13">
        <f t="shared" si="164"/>
        <v>4.7783677814795205</v>
      </c>
      <c r="AL178" s="20">
        <f t="shared" si="165"/>
        <v>32.897588886077138</v>
      </c>
      <c r="AM178" s="59">
        <f t="shared" si="113"/>
        <v>326.23092221941044</v>
      </c>
      <c r="AN178" s="59">
        <f ca="1">AVERAGE(OFFSET($AM$3,0,0,'Données projet'!$E$10+1,1))-AVERAGE(OFFSET($H$3,0,0,'Données projet'!$E$10+1,1))</f>
        <v>427.33925047942938</v>
      </c>
      <c r="AO178" s="59">
        <f t="shared" si="144"/>
        <v>258.68277813905507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64.830385329221571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64.830385329221571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19.8100000000004</v>
      </c>
      <c r="BE178" s="13">
        <f>BD178*VLOOKUP('Données projet'!$B$11,Paramètres!$A$1:$I$89,3,0)*VLOOKUP('Données projet'!$B$11,Paramètres!$A$1:$I$89,5,0)</f>
        <v>20.08734000000041</v>
      </c>
      <c r="BF178" s="13">
        <f t="shared" si="167"/>
        <v>6.5285137703520215</v>
      </c>
      <c r="BG178" s="20">
        <f t="shared" si="168"/>
        <v>46.355945316697152</v>
      </c>
      <c r="BH178" s="59">
        <f t="shared" si="116"/>
        <v>339.68927865003047</v>
      </c>
      <c r="BI178" s="59">
        <f ca="1">AVERAGE(OFFSET($BH$3,0,0,'Données projet'!$E$11+1,1))-AVERAGE(OFFSET($H$3,0,0,'Données projet'!$E$11+1,1))</f>
        <v>588.81597636287211</v>
      </c>
      <c r="BJ178" s="59">
        <f t="shared" si="146"/>
        <v>308.54448803271003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129.91440746982101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129.91440746982101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319</v>
      </c>
      <c r="BZ178" s="13">
        <f>BY178*VLOOKUP('Données projet'!$B$12,Paramètres!$A$1:$I$89,3,0)*VLOOKUP('Données projet'!$B$12,Paramètres!$A$1:$I$89,5,0)</f>
        <v>233.89079999999998</v>
      </c>
      <c r="CA178" s="13">
        <f t="shared" si="170"/>
        <v>57.123140349023068</v>
      </c>
      <c r="CB178" s="20">
        <f t="shared" si="171"/>
        <v>506.84927944121517</v>
      </c>
      <c r="CC178" s="59">
        <f t="shared" si="119"/>
        <v>800.18261277454849</v>
      </c>
      <c r="CD178" s="59">
        <f ca="1">AVERAGE(OFFSET($CC$3,0,0,'Données projet'!$E$12+1,1))-AVERAGE(OFFSET($H$3,0,0,'Données projet'!$E$12+1,1))</f>
        <v>328.55201074501201</v>
      </c>
      <c r="CE178" s="59">
        <f t="shared" si="148"/>
        <v>321.81422611044985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6.0574678264372368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6.0574678264372368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367.99999999999972</v>
      </c>
      <c r="CU178" s="17">
        <f>CT178*VLOOKUP('Données projet'!$B$13,Paramètres!$A$1:$I$89,3,0)*VLOOKUP('Données projet'!$B$13,Paramètres!$A$1:$I$89,5,0)</f>
        <v>292.78079999999977</v>
      </c>
      <c r="CV178" s="13">
        <f t="shared" si="173"/>
        <v>69.660903052386217</v>
      </c>
      <c r="CW178" s="20">
        <f t="shared" si="174"/>
        <v>631.25263281623893</v>
      </c>
      <c r="CX178" s="59">
        <f t="shared" si="122"/>
        <v>924.58596614957219</v>
      </c>
      <c r="CY178" s="59">
        <f ca="1">AVERAGE(OFFSET($CX$3,0,0,'Données projet'!$E$13+1,1))-AVERAGE(OFFSET($H$3,0,0,'Données projet'!$E$13+1,1))</f>
        <v>405.40026823646758</v>
      </c>
      <c r="CZ178" s="59">
        <f t="shared" si="150"/>
        <v>393.0787141050053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9.3913862022245063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9.3913862022245063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328.00000000000006</v>
      </c>
      <c r="DP178" s="17">
        <f>DO178*VLOOKUP('Données projet'!$B$14,Paramètres!$A$1:$I$89,3,0)*VLOOKUP('Données projet'!$B$14,Paramètres!$A$1:$I$89,5,0)</f>
        <v>255.84000000000006</v>
      </c>
      <c r="DQ178" s="13">
        <f t="shared" si="176"/>
        <v>61.834803371075836</v>
      </c>
      <c r="DR178" s="20">
        <f t="shared" si="177"/>
        <v>553.28361587129041</v>
      </c>
      <c r="DS178" s="59">
        <f t="shared" si="125"/>
        <v>846.61694920462378</v>
      </c>
      <c r="DT178" s="59">
        <f ca="1">AVERAGE(OFFSET($DS$3,0,0,'Données projet'!$E$14+1,1))-AVERAGE(OFFSET($H$3,0,0,'Données projet'!$E$14+1,1))</f>
        <v>288.82868507674738</v>
      </c>
      <c r="DU178" s="59">
        <f t="shared" si="152"/>
        <v>283.48738729114024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6.1740340596950682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6.1740340596950682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266.99999999999983</v>
      </c>
      <c r="EK178" s="17">
        <f>EJ178*VLOOKUP('Données projet'!$B$15,Paramètres!$A$1:$I$89,3,0)*VLOOKUP('Données projet'!$B$15,Paramètres!$A$1:$I$89,5,0)</f>
        <v>216.59039999999987</v>
      </c>
      <c r="EL178" s="13">
        <f t="shared" si="179"/>
        <v>53.373153688190904</v>
      </c>
      <c r="EM178" s="20">
        <f t="shared" si="180"/>
        <v>470.18652267359886</v>
      </c>
      <c r="EN178" s="59">
        <f t="shared" si="128"/>
        <v>763.51985600693217</v>
      </c>
      <c r="EO178" s="59">
        <f ca="1">AVERAGE(OFFSET($EN$3,0,0,'Données projet'!$E$15+1,1))-AVERAGE(OFFSET($H$3,0,0,'Données projet'!$E$15+1,1))</f>
        <v>304.26232113495314</v>
      </c>
      <c r="EP178" s="59">
        <f t="shared" si="154"/>
        <v>297.47246687305056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6.7407642639140226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6.7407642639140226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6">
        <f t="shared" si="110"/>
        <v>256.66666666666669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19.8100000000004</v>
      </c>
      <c r="O179" s="13">
        <f>N179*VLOOKUP('Données projet'!$B$9,Paramètres!$A$1:$I$89,3,0)*VLOOKUP('Données projet'!$B$9,Paramètres!$A$1:$I$89,5,0)</f>
        <v>17.924088000000364</v>
      </c>
      <c r="P179" s="13">
        <f t="shared" si="141"/>
        <v>5.9032212091029486</v>
      </c>
      <c r="Q179" s="20">
        <f t="shared" si="162"/>
        <v>41.499230205854936</v>
      </c>
      <c r="R179" s="59">
        <f t="shared" si="109"/>
        <v>334.83256353918824</v>
      </c>
      <c r="S179" s="59">
        <f ca="1">AVERAGE(OFFSET($R$3,0,0,'Données projet'!$E$9+1,1))-AVERAGE(OFFSET($H$3,0,0,'Données projet'!$E$9+1,1))</f>
        <v>530.15029472203241</v>
      </c>
      <c r="T179" s="59">
        <f t="shared" si="142"/>
        <v>279.93992816625956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113.65043354460801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113.65043354460801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16.750000000000213</v>
      </c>
      <c r="AJ179" s="13">
        <f>AI179*VLOOKUP('Données projet'!$B$10,Paramètres!$A$1:$I$89,3,0)*VLOOKUP('Données projet'!$B$10,Paramètres!$A$1:$I$89,5,0)</f>
        <v>14.11020000000018</v>
      </c>
      <c r="AK179" s="13">
        <f t="shared" si="164"/>
        <v>4.7783677814795205</v>
      </c>
      <c r="AL179" s="20">
        <f t="shared" si="165"/>
        <v>32.897588886077138</v>
      </c>
      <c r="AM179" s="59">
        <f t="shared" si="113"/>
        <v>326.23092221941044</v>
      </c>
      <c r="AN179" s="59">
        <f ca="1">AVERAGE(OFFSET($AM$3,0,0,'Données projet'!$E$10+1,1))-AVERAGE(OFFSET($H$3,0,0,'Données projet'!$E$10+1,1))</f>
        <v>427.33925047942938</v>
      </c>
      <c r="AO179" s="59">
        <f t="shared" si="144"/>
        <v>258.68277813905507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63.559101015546076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63.559101015546076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19.8100000000004</v>
      </c>
      <c r="BE179" s="13">
        <f>BD179*VLOOKUP('Données projet'!$B$11,Paramètres!$A$1:$I$89,3,0)*VLOOKUP('Données projet'!$B$11,Paramètres!$A$1:$I$89,5,0)</f>
        <v>20.08734000000041</v>
      </c>
      <c r="BF179" s="13">
        <f t="shared" si="167"/>
        <v>6.5285137703520215</v>
      </c>
      <c r="BG179" s="20">
        <f t="shared" si="168"/>
        <v>46.355945316697152</v>
      </c>
      <c r="BH179" s="59">
        <f t="shared" si="116"/>
        <v>339.68927865003047</v>
      </c>
      <c r="BI179" s="59">
        <f ca="1">AVERAGE(OFFSET($BH$3,0,0,'Données projet'!$E$11+1,1))-AVERAGE(OFFSET($H$3,0,0,'Données projet'!$E$11+1,1))</f>
        <v>588.81597636287211</v>
      </c>
      <c r="BJ179" s="59">
        <f t="shared" si="146"/>
        <v>308.54448803271003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127.36686517930208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127.36686517930208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319</v>
      </c>
      <c r="BZ179" s="13">
        <f>BY179*VLOOKUP('Données projet'!$B$12,Paramètres!$A$1:$I$89,3,0)*VLOOKUP('Données projet'!$B$12,Paramètres!$A$1:$I$89,5,0)</f>
        <v>233.89079999999998</v>
      </c>
      <c r="CA179" s="13">
        <f t="shared" si="170"/>
        <v>57.123140349023068</v>
      </c>
      <c r="CB179" s="20">
        <f t="shared" si="171"/>
        <v>506.84927944121517</v>
      </c>
      <c r="CC179" s="59">
        <f t="shared" si="119"/>
        <v>800.18261277454849</v>
      </c>
      <c r="CD179" s="59">
        <f ca="1">AVERAGE(OFFSET($CC$3,0,0,'Données projet'!$E$12+1,1))-AVERAGE(OFFSET($H$3,0,0,'Données projet'!$E$12+1,1))</f>
        <v>328.55201074501201</v>
      </c>
      <c r="CE179" s="59">
        <f t="shared" si="148"/>
        <v>321.81422611044985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5.9386845770513563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5.9386845770513563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367.99999999999972</v>
      </c>
      <c r="CU179" s="17">
        <f>CT179*VLOOKUP('Données projet'!$B$13,Paramètres!$A$1:$I$89,3,0)*VLOOKUP('Données projet'!$B$13,Paramètres!$A$1:$I$89,5,0)</f>
        <v>292.78079999999977</v>
      </c>
      <c r="CV179" s="13">
        <f t="shared" si="173"/>
        <v>69.660903052386217</v>
      </c>
      <c r="CW179" s="20">
        <f t="shared" si="174"/>
        <v>631.25263281623893</v>
      </c>
      <c r="CX179" s="59">
        <f t="shared" si="122"/>
        <v>924.58596614957219</v>
      </c>
      <c r="CY179" s="59">
        <f ca="1">AVERAGE(OFFSET($CX$3,0,0,'Données projet'!$E$13+1,1))-AVERAGE(OFFSET($H$3,0,0,'Données projet'!$E$13+1,1))</f>
        <v>405.40026823646758</v>
      </c>
      <c r="CZ179" s="59">
        <f t="shared" si="150"/>
        <v>393.0787141050053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9.2072268469788554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9.2072268469788554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328.00000000000006</v>
      </c>
      <c r="DP179" s="17">
        <f>DO179*VLOOKUP('Données projet'!$B$14,Paramètres!$A$1:$I$89,3,0)*VLOOKUP('Données projet'!$B$14,Paramètres!$A$1:$I$89,5,0)</f>
        <v>255.84000000000006</v>
      </c>
      <c r="DQ179" s="13">
        <f t="shared" si="176"/>
        <v>61.834803371075836</v>
      </c>
      <c r="DR179" s="20">
        <f t="shared" si="177"/>
        <v>553.28361587129041</v>
      </c>
      <c r="DS179" s="59">
        <f t="shared" si="125"/>
        <v>846.61694920462378</v>
      </c>
      <c r="DT179" s="59">
        <f ca="1">AVERAGE(OFFSET($DS$3,0,0,'Données projet'!$E$14+1,1))-AVERAGE(OFFSET($H$3,0,0,'Données projet'!$E$14+1,1))</f>
        <v>288.82868507674738</v>
      </c>
      <c r="DU179" s="59">
        <f t="shared" si="152"/>
        <v>283.48738729114024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6.052965017573384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6.052965017573384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266.99999999999983</v>
      </c>
      <c r="EK179" s="17">
        <f>EJ179*VLOOKUP('Données projet'!$B$15,Paramètres!$A$1:$I$89,3,0)*VLOOKUP('Données projet'!$B$15,Paramètres!$A$1:$I$89,5,0)</f>
        <v>216.59039999999987</v>
      </c>
      <c r="EL179" s="13">
        <f t="shared" si="179"/>
        <v>53.373153688190904</v>
      </c>
      <c r="EM179" s="20">
        <f t="shared" si="180"/>
        <v>470.18652267359886</v>
      </c>
      <c r="EN179" s="59">
        <f t="shared" si="128"/>
        <v>763.51985600693217</v>
      </c>
      <c r="EO179" s="59">
        <f ca="1">AVERAGE(OFFSET($EN$3,0,0,'Données projet'!$E$15+1,1))-AVERAGE(OFFSET($H$3,0,0,'Données projet'!$E$15+1,1))</f>
        <v>304.26232113495314</v>
      </c>
      <c r="EP179" s="59">
        <f t="shared" si="154"/>
        <v>297.47246687305056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6.608581988158897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6.608581988158897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6">
        <f t="shared" si="110"/>
        <v>256.66666666666669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19.8100000000004</v>
      </c>
      <c r="O180" s="13">
        <f>N180*VLOOKUP('Données projet'!$B$9,Paramètres!$A$1:$I$89,3,0)*VLOOKUP('Données projet'!$B$9,Paramètres!$A$1:$I$89,5,0)</f>
        <v>17.924088000000364</v>
      </c>
      <c r="P180" s="13">
        <f t="shared" si="141"/>
        <v>5.9032212091029486</v>
      </c>
      <c r="Q180" s="20">
        <f t="shared" si="162"/>
        <v>41.499230205854936</v>
      </c>
      <c r="R180" s="59">
        <f t="shared" si="109"/>
        <v>334.83256353918824</v>
      </c>
      <c r="S180" s="59">
        <f ca="1">AVERAGE(OFFSET($R$3,0,0,'Données projet'!$E$9+1,1))-AVERAGE(OFFSET($H$3,0,0,'Données projet'!$E$9+1,1))</f>
        <v>530.15029472203241</v>
      </c>
      <c r="T180" s="59">
        <f t="shared" si="142"/>
        <v>279.93992816625956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111.42181786271793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111.42181786271793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16.750000000000213</v>
      </c>
      <c r="AJ180" s="13">
        <f>AI180*VLOOKUP('Données projet'!$B$10,Paramètres!$A$1:$I$89,3,0)*VLOOKUP('Données projet'!$B$10,Paramètres!$A$1:$I$89,5,0)</f>
        <v>14.11020000000018</v>
      </c>
      <c r="AK180" s="13">
        <f t="shared" si="164"/>
        <v>4.7783677814795205</v>
      </c>
      <c r="AL180" s="20">
        <f t="shared" si="165"/>
        <v>32.897588886077138</v>
      </c>
      <c r="AM180" s="59">
        <f t="shared" si="113"/>
        <v>326.23092221941044</v>
      </c>
      <c r="AN180" s="59">
        <f ca="1">AVERAGE(OFFSET($AM$3,0,0,'Données projet'!$E$10+1,1))-AVERAGE(OFFSET($H$3,0,0,'Données projet'!$E$10+1,1))</f>
        <v>427.33925047942938</v>
      </c>
      <c r="AO180" s="59">
        <f t="shared" si="144"/>
        <v>258.68277813905507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62.312745811854889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62.312745811854889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19.8100000000004</v>
      </c>
      <c r="BE180" s="13">
        <f>BD180*VLOOKUP('Données projet'!$B$11,Paramètres!$A$1:$I$89,3,0)*VLOOKUP('Données projet'!$B$11,Paramètres!$A$1:$I$89,5,0)</f>
        <v>20.08734000000041</v>
      </c>
      <c r="BF180" s="13">
        <f t="shared" si="167"/>
        <v>6.5285137703520215</v>
      </c>
      <c r="BG180" s="20">
        <f t="shared" si="168"/>
        <v>46.355945316697152</v>
      </c>
      <c r="BH180" s="59">
        <f t="shared" si="116"/>
        <v>339.68927865003047</v>
      </c>
      <c r="BI180" s="59">
        <f ca="1">AVERAGE(OFFSET($BH$3,0,0,'Données projet'!$E$11+1,1))-AVERAGE(OFFSET($H$3,0,0,'Données projet'!$E$11+1,1))</f>
        <v>588.81597636287211</v>
      </c>
      <c r="BJ180" s="59">
        <f t="shared" si="146"/>
        <v>308.54448803271003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124.86927863925285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124.86927863925285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319</v>
      </c>
      <c r="BZ180" s="13">
        <f>BY180*VLOOKUP('Données projet'!$B$12,Paramètres!$A$1:$I$89,3,0)*VLOOKUP('Données projet'!$B$12,Paramètres!$A$1:$I$89,5,0)</f>
        <v>233.89079999999998</v>
      </c>
      <c r="CA180" s="13">
        <f t="shared" si="170"/>
        <v>57.123140349023068</v>
      </c>
      <c r="CB180" s="20">
        <f t="shared" si="171"/>
        <v>506.84927944121517</v>
      </c>
      <c r="CC180" s="59">
        <f t="shared" si="119"/>
        <v>800.18261277454849</v>
      </c>
      <c r="CD180" s="59">
        <f ca="1">AVERAGE(OFFSET($CC$3,0,0,'Données projet'!$E$12+1,1))-AVERAGE(OFFSET($H$3,0,0,'Données projet'!$E$12+1,1))</f>
        <v>328.55201074501201</v>
      </c>
      <c r="CE180" s="59">
        <f t="shared" si="148"/>
        <v>321.81422611044985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5.8222305947353048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5.8222305947353048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367.99999999999972</v>
      </c>
      <c r="CU180" s="17">
        <f>CT180*VLOOKUP('Données projet'!$B$13,Paramètres!$A$1:$I$89,3,0)*VLOOKUP('Données projet'!$B$13,Paramètres!$A$1:$I$89,5,0)</f>
        <v>292.78079999999977</v>
      </c>
      <c r="CV180" s="13">
        <f t="shared" si="173"/>
        <v>69.660903052386217</v>
      </c>
      <c r="CW180" s="20">
        <f t="shared" si="174"/>
        <v>631.25263281623893</v>
      </c>
      <c r="CX180" s="59">
        <f t="shared" si="122"/>
        <v>924.58596614957219</v>
      </c>
      <c r="CY180" s="59">
        <f ca="1">AVERAGE(OFFSET($CX$3,0,0,'Données projet'!$E$13+1,1))-AVERAGE(OFFSET($H$3,0,0,'Données projet'!$E$13+1,1))</f>
        <v>405.40026823646758</v>
      </c>
      <c r="CZ180" s="59">
        <f t="shared" si="150"/>
        <v>393.0787141050053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9.0266787443634566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9.0266787443634566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328.00000000000006</v>
      </c>
      <c r="DP180" s="17">
        <f>DO180*VLOOKUP('Données projet'!$B$14,Paramètres!$A$1:$I$89,3,0)*VLOOKUP('Données projet'!$B$14,Paramètres!$A$1:$I$89,5,0)</f>
        <v>255.84000000000006</v>
      </c>
      <c r="DQ180" s="13">
        <f t="shared" si="176"/>
        <v>61.834803371075836</v>
      </c>
      <c r="DR180" s="20">
        <f t="shared" si="177"/>
        <v>553.28361587129041</v>
      </c>
      <c r="DS180" s="59">
        <f t="shared" si="125"/>
        <v>846.61694920462378</v>
      </c>
      <c r="DT180" s="59">
        <f ca="1">AVERAGE(OFFSET($DS$3,0,0,'Données projet'!$E$14+1,1))-AVERAGE(OFFSET($H$3,0,0,'Données projet'!$E$14+1,1))</f>
        <v>288.82868507674738</v>
      </c>
      <c r="DU180" s="59">
        <f t="shared" si="152"/>
        <v>283.48738729114024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5.9342700655228811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5.9342700655228811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266.99999999999983</v>
      </c>
      <c r="EK180" s="17">
        <f>EJ180*VLOOKUP('Données projet'!$B$15,Paramètres!$A$1:$I$89,3,0)*VLOOKUP('Données projet'!$B$15,Paramètres!$A$1:$I$89,5,0)</f>
        <v>216.59039999999987</v>
      </c>
      <c r="EL180" s="13">
        <f t="shared" si="179"/>
        <v>53.373153688190904</v>
      </c>
      <c r="EM180" s="20">
        <f t="shared" si="180"/>
        <v>470.18652267359886</v>
      </c>
      <c r="EN180" s="59">
        <f t="shared" si="128"/>
        <v>763.51985600693217</v>
      </c>
      <c r="EO180" s="59">
        <f ca="1">AVERAGE(OFFSET($EN$3,0,0,'Données projet'!$E$15+1,1))-AVERAGE(OFFSET($H$3,0,0,'Données projet'!$E$15+1,1))</f>
        <v>304.26232113495314</v>
      </c>
      <c r="EP180" s="59">
        <f t="shared" si="154"/>
        <v>297.47246687305056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6.4789917262081014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6.4789917262081014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6">
        <f t="shared" si="110"/>
        <v>256.66666666666669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19.8100000000004</v>
      </c>
      <c r="O181" s="13">
        <f>N181*VLOOKUP('Données projet'!$B$9,Paramètres!$A$1:$I$89,3,0)*VLOOKUP('Données projet'!$B$9,Paramètres!$A$1:$I$89,5,0)</f>
        <v>17.924088000000364</v>
      </c>
      <c r="P181" s="13">
        <f t="shared" si="141"/>
        <v>5.9032212091029486</v>
      </c>
      <c r="Q181" s="20">
        <f t="shared" si="162"/>
        <v>41.499230205854936</v>
      </c>
      <c r="R181" s="59">
        <f t="shared" si="109"/>
        <v>334.83256353918824</v>
      </c>
      <c r="S181" s="59">
        <f ca="1">AVERAGE(OFFSET($R$3,0,0,'Données projet'!$E$9+1,1))-AVERAGE(OFFSET($H$3,0,0,'Données projet'!$E$9+1,1))</f>
        <v>530.15029472203241</v>
      </c>
      <c r="T181" s="59">
        <f t="shared" si="142"/>
        <v>279.93992816625956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109.23690397502837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109.23690397502837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16.750000000000213</v>
      </c>
      <c r="AJ181" s="13">
        <f>AI181*VLOOKUP('Données projet'!$B$10,Paramètres!$A$1:$I$89,3,0)*VLOOKUP('Données projet'!$B$10,Paramètres!$A$1:$I$89,5,0)</f>
        <v>14.11020000000018</v>
      </c>
      <c r="AK181" s="13">
        <f t="shared" si="164"/>
        <v>4.7783677814795205</v>
      </c>
      <c r="AL181" s="20">
        <f t="shared" si="165"/>
        <v>32.897588886077138</v>
      </c>
      <c r="AM181" s="59">
        <f t="shared" si="113"/>
        <v>326.23092221941044</v>
      </c>
      <c r="AN181" s="59">
        <f ca="1">AVERAGE(OFFSET($AM$3,0,0,'Données projet'!$E$10+1,1))-AVERAGE(OFFSET($H$3,0,0,'Données projet'!$E$10+1,1))</f>
        <v>427.33925047942938</v>
      </c>
      <c r="AO181" s="59">
        <f t="shared" si="144"/>
        <v>258.68277813905507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61.090830873506476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61.090830873506476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19.8100000000004</v>
      </c>
      <c r="BE181" s="13">
        <f>BD181*VLOOKUP('Données projet'!$B$11,Paramètres!$A$1:$I$89,3,0)*VLOOKUP('Données projet'!$B$11,Paramètres!$A$1:$I$89,5,0)</f>
        <v>20.08734000000041</v>
      </c>
      <c r="BF181" s="13">
        <f t="shared" si="167"/>
        <v>6.5285137703520215</v>
      </c>
      <c r="BG181" s="20">
        <f t="shared" si="168"/>
        <v>46.355945316697152</v>
      </c>
      <c r="BH181" s="59">
        <f t="shared" si="116"/>
        <v>339.68927865003047</v>
      </c>
      <c r="BI181" s="59">
        <f ca="1">AVERAGE(OFFSET($BH$3,0,0,'Données projet'!$E$11+1,1))-AVERAGE(OFFSET($H$3,0,0,'Données projet'!$E$11+1,1))</f>
        <v>588.81597636287211</v>
      </c>
      <c r="BJ181" s="59">
        <f t="shared" si="146"/>
        <v>308.54448803271003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122.42066824787663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122.42066824787663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319</v>
      </c>
      <c r="BZ181" s="13">
        <f>BY181*VLOOKUP('Données projet'!$B$12,Paramètres!$A$1:$I$89,3,0)*VLOOKUP('Données projet'!$B$12,Paramètres!$A$1:$I$89,5,0)</f>
        <v>233.89079999999998</v>
      </c>
      <c r="CA181" s="13">
        <f t="shared" si="170"/>
        <v>57.123140349023068</v>
      </c>
      <c r="CB181" s="20">
        <f t="shared" si="171"/>
        <v>506.84927944121517</v>
      </c>
      <c r="CC181" s="59">
        <f t="shared" si="119"/>
        <v>800.18261277454849</v>
      </c>
      <c r="CD181" s="59">
        <f ca="1">AVERAGE(OFFSET($CC$3,0,0,'Données projet'!$E$12+1,1))-AVERAGE(OFFSET($H$3,0,0,'Données projet'!$E$12+1,1))</f>
        <v>328.55201074501201</v>
      </c>
      <c r="CE181" s="59">
        <f t="shared" si="148"/>
        <v>321.81422611044985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5.708060203982555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5.708060203982555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367.99999999999972</v>
      </c>
      <c r="CU181" s="17">
        <f>CT181*VLOOKUP('Données projet'!$B$13,Paramètres!$A$1:$I$89,3,0)*VLOOKUP('Données projet'!$B$13,Paramètres!$A$1:$I$89,5,0)</f>
        <v>292.78079999999977</v>
      </c>
      <c r="CV181" s="13">
        <f t="shared" si="173"/>
        <v>69.660903052386217</v>
      </c>
      <c r="CW181" s="20">
        <f t="shared" si="174"/>
        <v>631.25263281623893</v>
      </c>
      <c r="CX181" s="59">
        <f t="shared" si="122"/>
        <v>924.58596614957219</v>
      </c>
      <c r="CY181" s="59">
        <f ca="1">AVERAGE(OFFSET($CX$3,0,0,'Données projet'!$E$13+1,1))-AVERAGE(OFFSET($H$3,0,0,'Données projet'!$E$13+1,1))</f>
        <v>405.40026823646758</v>
      </c>
      <c r="CZ181" s="59">
        <f t="shared" si="150"/>
        <v>393.0787141050053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8.8496710799168774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8.8496710799168774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328.00000000000006</v>
      </c>
      <c r="DP181" s="17">
        <f>DO181*VLOOKUP('Données projet'!$B$14,Paramètres!$A$1:$I$89,3,0)*VLOOKUP('Données projet'!$B$14,Paramètres!$A$1:$I$89,5,0)</f>
        <v>255.84000000000006</v>
      </c>
      <c r="DQ181" s="13">
        <f t="shared" si="176"/>
        <v>61.834803371075836</v>
      </c>
      <c r="DR181" s="20">
        <f t="shared" si="177"/>
        <v>553.28361587129041</v>
      </c>
      <c r="DS181" s="59">
        <f t="shared" si="125"/>
        <v>846.61694920462378</v>
      </c>
      <c r="DT181" s="59">
        <f ca="1">AVERAGE(OFFSET($DS$3,0,0,'Données projet'!$E$14+1,1))-AVERAGE(OFFSET($H$3,0,0,'Données projet'!$E$14+1,1))</f>
        <v>288.82868507674738</v>
      </c>
      <c r="DU181" s="59">
        <f t="shared" si="152"/>
        <v>283.48738729114024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5.8179026490853163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5.8179026490853163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266.99999999999983</v>
      </c>
      <c r="EK181" s="17">
        <f>EJ181*VLOOKUP('Données projet'!$B$15,Paramètres!$A$1:$I$89,3,0)*VLOOKUP('Données projet'!$B$15,Paramètres!$A$1:$I$89,5,0)</f>
        <v>216.59039999999987</v>
      </c>
      <c r="EL181" s="13">
        <f t="shared" si="179"/>
        <v>53.373153688190904</v>
      </c>
      <c r="EM181" s="20">
        <f t="shared" si="180"/>
        <v>470.18652267359886</v>
      </c>
      <c r="EN181" s="59">
        <f t="shared" si="128"/>
        <v>763.51985600693217</v>
      </c>
      <c r="EO181" s="59">
        <f ca="1">AVERAGE(OFFSET($EN$3,0,0,'Données projet'!$E$15+1,1))-AVERAGE(OFFSET($H$3,0,0,'Données projet'!$E$15+1,1))</f>
        <v>304.26232113495314</v>
      </c>
      <c r="EP181" s="59">
        <f t="shared" si="154"/>
        <v>297.47246687305056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6.3519426502519059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6.3519426502519059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6">
        <f t="shared" si="110"/>
        <v>256.66666666666669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19.8100000000004</v>
      </c>
      <c r="O182" s="13">
        <f>N182*VLOOKUP('Données projet'!$B$9,Paramètres!$A$1:$I$89,3,0)*VLOOKUP('Données projet'!$B$9,Paramètres!$A$1:$I$89,5,0)</f>
        <v>17.924088000000364</v>
      </c>
      <c r="P182" s="13">
        <f t="shared" si="141"/>
        <v>5.9032212091029486</v>
      </c>
      <c r="Q182" s="20">
        <f t="shared" si="162"/>
        <v>41.499230205854936</v>
      </c>
      <c r="R182" s="59">
        <f t="shared" si="109"/>
        <v>334.83256353918824</v>
      </c>
      <c r="S182" s="59">
        <f ca="1">AVERAGE(OFFSET($R$3,0,0,'Données projet'!$E$9+1,1))-AVERAGE(OFFSET($H$3,0,0,'Données projet'!$E$9+1,1))</f>
        <v>530.15029472203241</v>
      </c>
      <c r="T182" s="59">
        <f t="shared" si="142"/>
        <v>279.93992816625956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107.09483491601053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107.09483491601053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16.750000000000213</v>
      </c>
      <c r="AJ182" s="13">
        <f>AI182*VLOOKUP('Données projet'!$B$10,Paramètres!$A$1:$I$89,3,0)*VLOOKUP('Données projet'!$B$10,Paramètres!$A$1:$I$89,5,0)</f>
        <v>14.11020000000018</v>
      </c>
      <c r="AK182" s="13">
        <f t="shared" si="164"/>
        <v>4.7783677814795205</v>
      </c>
      <c r="AL182" s="20">
        <f t="shared" si="165"/>
        <v>32.897588886077138</v>
      </c>
      <c r="AM182" s="59">
        <f t="shared" si="113"/>
        <v>326.23092221941044</v>
      </c>
      <c r="AN182" s="59">
        <f ca="1">AVERAGE(OFFSET($AM$3,0,0,'Données projet'!$E$10+1,1))-AVERAGE(OFFSET($H$3,0,0,'Données projet'!$E$10+1,1))</f>
        <v>427.33925047942938</v>
      </c>
      <c r="AO182" s="59">
        <f t="shared" si="144"/>
        <v>258.68277813905507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59.892876941804559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59.892876941804559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19.8100000000004</v>
      </c>
      <c r="BE182" s="13">
        <f>BD182*VLOOKUP('Données projet'!$B$11,Paramètres!$A$1:$I$89,3,0)*VLOOKUP('Données projet'!$B$11,Paramètres!$A$1:$I$89,5,0)</f>
        <v>20.08734000000041</v>
      </c>
      <c r="BF182" s="13">
        <f t="shared" si="167"/>
        <v>6.5285137703520215</v>
      </c>
      <c r="BG182" s="20">
        <f t="shared" si="168"/>
        <v>46.355945316697152</v>
      </c>
      <c r="BH182" s="59">
        <f t="shared" si="116"/>
        <v>339.68927865003047</v>
      </c>
      <c r="BI182" s="59">
        <f ca="1">AVERAGE(OFFSET($BH$3,0,0,'Données projet'!$E$11+1,1))-AVERAGE(OFFSET($H$3,0,0,'Données projet'!$E$11+1,1))</f>
        <v>588.81597636287211</v>
      </c>
      <c r="BJ182" s="59">
        <f t="shared" si="146"/>
        <v>308.54448803271003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120.02007361277043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120.02007361277043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319</v>
      </c>
      <c r="BZ182" s="13">
        <f>BY182*VLOOKUP('Données projet'!$B$12,Paramètres!$A$1:$I$89,3,0)*VLOOKUP('Données projet'!$B$12,Paramètres!$A$1:$I$89,5,0)</f>
        <v>233.89079999999998</v>
      </c>
      <c r="CA182" s="13">
        <f t="shared" si="170"/>
        <v>57.123140349023068</v>
      </c>
      <c r="CB182" s="20">
        <f t="shared" si="171"/>
        <v>506.84927944121517</v>
      </c>
      <c r="CC182" s="59">
        <f t="shared" si="119"/>
        <v>800.18261277454849</v>
      </c>
      <c r="CD182" s="59">
        <f ca="1">AVERAGE(OFFSET($CC$3,0,0,'Données projet'!$E$12+1,1))-AVERAGE(OFFSET($H$3,0,0,'Données projet'!$E$12+1,1))</f>
        <v>328.55201074501201</v>
      </c>
      <c r="CE182" s="59">
        <f t="shared" si="148"/>
        <v>321.81422611044985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5.596128624955405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5.596128624955405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367.99999999999972</v>
      </c>
      <c r="CU182" s="17">
        <f>CT182*VLOOKUP('Données projet'!$B$13,Paramètres!$A$1:$I$89,3,0)*VLOOKUP('Données projet'!$B$13,Paramètres!$A$1:$I$89,5,0)</f>
        <v>292.78079999999977</v>
      </c>
      <c r="CV182" s="13">
        <f t="shared" si="173"/>
        <v>69.660903052386217</v>
      </c>
      <c r="CW182" s="20">
        <f t="shared" si="174"/>
        <v>631.25263281623893</v>
      </c>
      <c r="CX182" s="59">
        <f t="shared" si="122"/>
        <v>924.58596614957219</v>
      </c>
      <c r="CY182" s="59">
        <f ca="1">AVERAGE(OFFSET($CX$3,0,0,'Données projet'!$E$13+1,1))-AVERAGE(OFFSET($H$3,0,0,'Données projet'!$E$13+1,1))</f>
        <v>405.40026823646758</v>
      </c>
      <c r="CZ182" s="59">
        <f t="shared" si="150"/>
        <v>393.0787141050053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8.6761344278060815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8.6761344278060815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328.00000000000006</v>
      </c>
      <c r="DP182" s="17">
        <f>DO182*VLOOKUP('Données projet'!$B$14,Paramètres!$A$1:$I$89,3,0)*VLOOKUP('Données projet'!$B$14,Paramètres!$A$1:$I$89,5,0)</f>
        <v>255.84000000000006</v>
      </c>
      <c r="DQ182" s="13">
        <f t="shared" si="176"/>
        <v>61.834803371075836</v>
      </c>
      <c r="DR182" s="20">
        <f t="shared" si="177"/>
        <v>553.28361587129041</v>
      </c>
      <c r="DS182" s="59">
        <f t="shared" si="125"/>
        <v>846.61694920462378</v>
      </c>
      <c r="DT182" s="59">
        <f ca="1">AVERAGE(OFFSET($DS$3,0,0,'Données projet'!$E$14+1,1))-AVERAGE(OFFSET($H$3,0,0,'Données projet'!$E$14+1,1))</f>
        <v>288.82868507674738</v>
      </c>
      <c r="DU182" s="59">
        <f t="shared" si="152"/>
        <v>283.48738729114024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5.7038171267069773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5.7038171267069773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266.99999999999983</v>
      </c>
      <c r="EK182" s="17">
        <f>EJ182*VLOOKUP('Données projet'!$B$15,Paramètres!$A$1:$I$89,3,0)*VLOOKUP('Données projet'!$B$15,Paramètres!$A$1:$I$89,5,0)</f>
        <v>216.59039999999987</v>
      </c>
      <c r="EL182" s="13">
        <f t="shared" si="179"/>
        <v>53.373153688190904</v>
      </c>
      <c r="EM182" s="20">
        <f t="shared" si="180"/>
        <v>470.18652267359886</v>
      </c>
      <c r="EN182" s="59">
        <f t="shared" si="128"/>
        <v>763.51985600693217</v>
      </c>
      <c r="EO182" s="59">
        <f ca="1">AVERAGE(OFFSET($EN$3,0,0,'Données projet'!$E$15+1,1))-AVERAGE(OFFSET($H$3,0,0,'Données projet'!$E$15+1,1))</f>
        <v>304.26232113495314</v>
      </c>
      <c r="EP182" s="59">
        <f t="shared" si="154"/>
        <v>297.47246687305056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6.2273849291829269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6.2273849291829269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6">
        <f t="shared" si="110"/>
        <v>256.66666666666669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19.8100000000004</v>
      </c>
      <c r="O183" s="13">
        <f>N183*VLOOKUP('Données projet'!$B$9,Paramètres!$A$1:$I$89,3,0)*VLOOKUP('Données projet'!$B$9,Paramètres!$A$1:$I$89,5,0)</f>
        <v>17.924088000000364</v>
      </c>
      <c r="P183" s="13">
        <f t="shared" si="141"/>
        <v>5.9032212091029486</v>
      </c>
      <c r="Q183" s="20">
        <f t="shared" si="162"/>
        <v>41.499230205854936</v>
      </c>
      <c r="R183" s="59">
        <f t="shared" si="109"/>
        <v>334.83256353918824</v>
      </c>
      <c r="S183" s="59">
        <f ca="1">AVERAGE(OFFSET($R$3,0,0,'Données projet'!$E$9+1,1))-AVERAGE(OFFSET($H$3,0,0,'Données projet'!$E$9+1,1))</f>
        <v>530.15029472203241</v>
      </c>
      <c r="T183" s="59">
        <f t="shared" si="142"/>
        <v>279.93992816625956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104.99477052470691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104.99477052470691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16.750000000000213</v>
      </c>
      <c r="AJ183" s="13">
        <f>AI183*VLOOKUP('Données projet'!$B$10,Paramètres!$A$1:$I$89,3,0)*VLOOKUP('Données projet'!$B$10,Paramètres!$A$1:$I$89,5,0)</f>
        <v>14.11020000000018</v>
      </c>
      <c r="AK183" s="13">
        <f t="shared" si="164"/>
        <v>4.7783677814795205</v>
      </c>
      <c r="AL183" s="20">
        <f t="shared" si="165"/>
        <v>32.897588886077138</v>
      </c>
      <c r="AM183" s="59">
        <f t="shared" si="113"/>
        <v>326.23092221941044</v>
      </c>
      <c r="AN183" s="59">
        <f ca="1">AVERAGE(OFFSET($AM$3,0,0,'Données projet'!$E$10+1,1))-AVERAGE(OFFSET($H$3,0,0,'Données projet'!$E$10+1,1))</f>
        <v>427.33925047942938</v>
      </c>
      <c r="AO183" s="59">
        <f t="shared" si="144"/>
        <v>258.68277813905507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58.718414156023563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58.718414156023563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19.8100000000004</v>
      </c>
      <c r="BE183" s="13">
        <f>BD183*VLOOKUP('Données projet'!$B$11,Paramètres!$A$1:$I$89,3,0)*VLOOKUP('Données projet'!$B$11,Paramètres!$A$1:$I$89,5,0)</f>
        <v>20.08734000000041</v>
      </c>
      <c r="BF183" s="13">
        <f t="shared" si="167"/>
        <v>6.5285137703520215</v>
      </c>
      <c r="BG183" s="20">
        <f t="shared" si="168"/>
        <v>46.355945316697152</v>
      </c>
      <c r="BH183" s="59">
        <f t="shared" si="116"/>
        <v>339.68927865003047</v>
      </c>
      <c r="BI183" s="59">
        <f ca="1">AVERAGE(OFFSET($BH$3,0,0,'Données projet'!$E$11+1,1))-AVERAGE(OFFSET($H$3,0,0,'Données projet'!$E$11+1,1))</f>
        <v>588.81597636287211</v>
      </c>
      <c r="BJ183" s="59">
        <f t="shared" si="146"/>
        <v>308.54448803271003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117.66655317424052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117.66655317424052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319</v>
      </c>
      <c r="BZ183" s="13">
        <f>BY183*VLOOKUP('Données projet'!$B$12,Paramètres!$A$1:$I$89,3,0)*VLOOKUP('Données projet'!$B$12,Paramètres!$A$1:$I$89,5,0)</f>
        <v>233.89079999999998</v>
      </c>
      <c r="CA183" s="13">
        <f t="shared" si="170"/>
        <v>57.123140349023068</v>
      </c>
      <c r="CB183" s="20">
        <f t="shared" si="171"/>
        <v>506.84927944121517</v>
      </c>
      <c r="CC183" s="59">
        <f t="shared" si="119"/>
        <v>800.18261277454849</v>
      </c>
      <c r="CD183" s="59">
        <f ca="1">AVERAGE(OFFSET($CC$3,0,0,'Données projet'!$E$12+1,1))-AVERAGE(OFFSET($H$3,0,0,'Données projet'!$E$12+1,1))</f>
        <v>328.55201074501201</v>
      </c>
      <c r="CE183" s="59">
        <f t="shared" si="148"/>
        <v>321.81422611044985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5.4863919559214551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5.4863919559214551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367.99999999999972</v>
      </c>
      <c r="CU183" s="17">
        <f>CT183*VLOOKUP('Données projet'!$B$13,Paramètres!$A$1:$I$89,3,0)*VLOOKUP('Données projet'!$B$13,Paramètres!$A$1:$I$89,5,0)</f>
        <v>292.78079999999977</v>
      </c>
      <c r="CV183" s="13">
        <f t="shared" si="173"/>
        <v>69.660903052386217</v>
      </c>
      <c r="CW183" s="20">
        <f t="shared" si="174"/>
        <v>631.25263281623893</v>
      </c>
      <c r="CX183" s="59">
        <f t="shared" si="122"/>
        <v>924.58596614957219</v>
      </c>
      <c r="CY183" s="59">
        <f ca="1">AVERAGE(OFFSET($CX$3,0,0,'Données projet'!$E$13+1,1))-AVERAGE(OFFSET($H$3,0,0,'Données projet'!$E$13+1,1))</f>
        <v>405.40026823646758</v>
      </c>
      <c r="CZ183" s="59">
        <f t="shared" si="150"/>
        <v>393.0787141050053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8.5060007235962711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8.5060007235962711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328.00000000000006</v>
      </c>
      <c r="DP183" s="17">
        <f>DO183*VLOOKUP('Données projet'!$B$14,Paramètres!$A$1:$I$89,3,0)*VLOOKUP('Données projet'!$B$14,Paramètres!$A$1:$I$89,5,0)</f>
        <v>255.84000000000006</v>
      </c>
      <c r="DQ183" s="13">
        <f t="shared" si="176"/>
        <v>61.834803371075836</v>
      </c>
      <c r="DR183" s="20">
        <f t="shared" si="177"/>
        <v>553.28361587129041</v>
      </c>
      <c r="DS183" s="59">
        <f t="shared" si="125"/>
        <v>846.61694920462378</v>
      </c>
      <c r="DT183" s="59">
        <f ca="1">AVERAGE(OFFSET($DS$3,0,0,'Données projet'!$E$14+1,1))-AVERAGE(OFFSET($H$3,0,0,'Données projet'!$E$14+1,1))</f>
        <v>288.82868507674738</v>
      </c>
      <c r="DU183" s="59">
        <f t="shared" si="152"/>
        <v>283.48738729114024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5.5919687518371797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5.5919687518371797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266.99999999999983</v>
      </c>
      <c r="EK183" s="17">
        <f>EJ183*VLOOKUP('Données projet'!$B$15,Paramètres!$A$1:$I$89,3,0)*VLOOKUP('Données projet'!$B$15,Paramètres!$A$1:$I$89,5,0)</f>
        <v>216.59039999999987</v>
      </c>
      <c r="EL183" s="13">
        <f t="shared" si="179"/>
        <v>53.373153688190904</v>
      </c>
      <c r="EM183" s="20">
        <f t="shared" si="180"/>
        <v>470.18652267359886</v>
      </c>
      <c r="EN183" s="59">
        <f t="shared" si="128"/>
        <v>763.51985600693217</v>
      </c>
      <c r="EO183" s="59">
        <f ca="1">AVERAGE(OFFSET($EN$3,0,0,'Données projet'!$E$15+1,1))-AVERAGE(OFFSET($H$3,0,0,'Données projet'!$E$15+1,1))</f>
        <v>304.26232113495314</v>
      </c>
      <c r="EP183" s="59">
        <f t="shared" si="154"/>
        <v>297.47246687305056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6.1052697090514023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6.1052697090514023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6">
        <f t="shared" si="110"/>
        <v>256.66666666666669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19.8100000000004</v>
      </c>
      <c r="O184" s="13">
        <f>N184*VLOOKUP('Données projet'!$B$9,Paramètres!$A$1:$I$89,3,0)*VLOOKUP('Données projet'!$B$9,Paramètres!$A$1:$I$89,5,0)</f>
        <v>17.924088000000364</v>
      </c>
      <c r="P184" s="13">
        <f t="shared" si="141"/>
        <v>5.9032212091029486</v>
      </c>
      <c r="Q184" s="20">
        <f t="shared" si="162"/>
        <v>41.499230205854936</v>
      </c>
      <c r="R184" s="59">
        <f t="shared" si="109"/>
        <v>334.83256353918824</v>
      </c>
      <c r="S184" s="59">
        <f ca="1">AVERAGE(OFFSET($R$3,0,0,'Données projet'!$E$9+1,1))-AVERAGE(OFFSET($H$3,0,0,'Données projet'!$E$9+1,1))</f>
        <v>530.15029472203241</v>
      </c>
      <c r="T184" s="59">
        <f t="shared" si="142"/>
        <v>279.93992816625956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102.93588711520395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102.93588711520395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16.750000000000213</v>
      </c>
      <c r="AJ184" s="13">
        <f>AI184*VLOOKUP('Données projet'!$B$10,Paramètres!$A$1:$I$89,3,0)*VLOOKUP('Données projet'!$B$10,Paramètres!$A$1:$I$89,5,0)</f>
        <v>14.11020000000018</v>
      </c>
      <c r="AK184" s="13">
        <f t="shared" si="164"/>
        <v>4.7783677814795205</v>
      </c>
      <c r="AL184" s="20">
        <f t="shared" si="165"/>
        <v>32.897588886077138</v>
      </c>
      <c r="AM184" s="59">
        <f t="shared" si="113"/>
        <v>326.23092221941044</v>
      </c>
      <c r="AN184" s="59">
        <f ca="1">AVERAGE(OFFSET($AM$3,0,0,'Données projet'!$E$10+1,1))-AVERAGE(OFFSET($H$3,0,0,'Données projet'!$E$10+1,1))</f>
        <v>427.33925047942938</v>
      </c>
      <c r="AO184" s="59">
        <f t="shared" si="144"/>
        <v>258.68277813905507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57.56698186912017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57.56698186912017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19.8100000000004</v>
      </c>
      <c r="BE184" s="13">
        <f>BD184*VLOOKUP('Données projet'!$B$11,Paramètres!$A$1:$I$89,3,0)*VLOOKUP('Données projet'!$B$11,Paramètres!$A$1:$I$89,5,0)</f>
        <v>20.08734000000041</v>
      </c>
      <c r="BF184" s="13">
        <f t="shared" si="167"/>
        <v>6.5285137703520215</v>
      </c>
      <c r="BG184" s="20">
        <f t="shared" si="168"/>
        <v>46.355945316697152</v>
      </c>
      <c r="BH184" s="59">
        <f t="shared" si="116"/>
        <v>339.68927865003047</v>
      </c>
      <c r="BI184" s="59">
        <f ca="1">AVERAGE(OFFSET($BH$3,0,0,'Données projet'!$E$11+1,1))-AVERAGE(OFFSET($H$3,0,0,'Données projet'!$E$11+1,1))</f>
        <v>588.81597636287211</v>
      </c>
      <c r="BJ184" s="59">
        <f t="shared" si="146"/>
        <v>308.54448803271003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115.35918383600445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115.35918383600445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319</v>
      </c>
      <c r="BZ184" s="13">
        <f>BY184*VLOOKUP('Données projet'!$B$12,Paramètres!$A$1:$I$89,3,0)*VLOOKUP('Données projet'!$B$12,Paramètres!$A$1:$I$89,5,0)</f>
        <v>233.89079999999998</v>
      </c>
      <c r="CA184" s="13">
        <f t="shared" si="170"/>
        <v>57.123140349023068</v>
      </c>
      <c r="CB184" s="20">
        <f t="shared" si="171"/>
        <v>506.84927944121517</v>
      </c>
      <c r="CC184" s="59">
        <f t="shared" si="119"/>
        <v>800.18261277454849</v>
      </c>
      <c r="CD184" s="59">
        <f ca="1">AVERAGE(OFFSET($CC$3,0,0,'Données projet'!$E$12+1,1))-AVERAGE(OFFSET($H$3,0,0,'Données projet'!$E$12+1,1))</f>
        <v>328.55201074501201</v>
      </c>
      <c r="CE184" s="59">
        <f t="shared" si="148"/>
        <v>321.81422611044985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5.3788071560345019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5.3788071560345019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367.99999999999972</v>
      </c>
      <c r="CU184" s="17">
        <f>CT184*VLOOKUP('Données projet'!$B$13,Paramètres!$A$1:$I$89,3,0)*VLOOKUP('Données projet'!$B$13,Paramètres!$A$1:$I$89,5,0)</f>
        <v>292.78079999999977</v>
      </c>
      <c r="CV184" s="13">
        <f t="shared" si="173"/>
        <v>69.660903052386217</v>
      </c>
      <c r="CW184" s="20">
        <f t="shared" si="174"/>
        <v>631.25263281623893</v>
      </c>
      <c r="CX184" s="59">
        <f t="shared" si="122"/>
        <v>924.58596614957219</v>
      </c>
      <c r="CY184" s="59">
        <f ca="1">AVERAGE(OFFSET($CX$3,0,0,'Données projet'!$E$13+1,1))-AVERAGE(OFFSET($H$3,0,0,'Données projet'!$E$13+1,1))</f>
        <v>405.40026823646758</v>
      </c>
      <c r="CZ184" s="59">
        <f t="shared" si="150"/>
        <v>393.0787141050053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8.3392032375547025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8.3392032375547025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328.00000000000006</v>
      </c>
      <c r="DP184" s="17">
        <f>DO184*VLOOKUP('Données projet'!$B$14,Paramètres!$A$1:$I$89,3,0)*VLOOKUP('Données projet'!$B$14,Paramètres!$A$1:$I$89,5,0)</f>
        <v>255.84000000000006</v>
      </c>
      <c r="DQ184" s="13">
        <f t="shared" si="176"/>
        <v>61.834803371075836</v>
      </c>
      <c r="DR184" s="20">
        <f t="shared" si="177"/>
        <v>553.28361587129041</v>
      </c>
      <c r="DS184" s="59">
        <f t="shared" si="125"/>
        <v>846.61694920462378</v>
      </c>
      <c r="DT184" s="59">
        <f ca="1">AVERAGE(OFFSET($DS$3,0,0,'Données projet'!$E$14+1,1))-AVERAGE(OFFSET($H$3,0,0,'Données projet'!$E$14+1,1))</f>
        <v>288.82868507674738</v>
      </c>
      <c r="DU184" s="59">
        <f t="shared" si="152"/>
        <v>283.48738729114024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5.4823136553778058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5.4823136553778058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266.99999999999983</v>
      </c>
      <c r="EK184" s="17">
        <f>EJ184*VLOOKUP('Données projet'!$B$15,Paramètres!$A$1:$I$89,3,0)*VLOOKUP('Données projet'!$B$15,Paramètres!$A$1:$I$89,5,0)</f>
        <v>216.59039999999987</v>
      </c>
      <c r="EL184" s="13">
        <f t="shared" si="179"/>
        <v>53.373153688190904</v>
      </c>
      <c r="EM184" s="20">
        <f t="shared" si="180"/>
        <v>470.18652267359886</v>
      </c>
      <c r="EN184" s="59">
        <f t="shared" si="128"/>
        <v>763.51985600693217</v>
      </c>
      <c r="EO184" s="59">
        <f ca="1">AVERAGE(OFFSET($EN$3,0,0,'Données projet'!$E$15+1,1))-AVERAGE(OFFSET($H$3,0,0,'Données projet'!$E$15+1,1))</f>
        <v>304.26232113495314</v>
      </c>
      <c r="EP184" s="59">
        <f t="shared" si="154"/>
        <v>297.47246687305056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5.9855490939037272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5.9855490939037272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6">
        <f t="shared" si="110"/>
        <v>256.66666666666669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19.8100000000004</v>
      </c>
      <c r="O185" s="13">
        <f>N185*VLOOKUP('Données projet'!$B$9,Paramètres!$A$1:$I$89,3,0)*VLOOKUP('Données projet'!$B$9,Paramètres!$A$1:$I$89,5,0)</f>
        <v>17.924088000000364</v>
      </c>
      <c r="P185" s="13">
        <f t="shared" si="141"/>
        <v>5.9032212091029486</v>
      </c>
      <c r="Q185" s="20">
        <f t="shared" si="162"/>
        <v>41.499230205854936</v>
      </c>
      <c r="R185" s="59">
        <f t="shared" si="109"/>
        <v>334.83256353918824</v>
      </c>
      <c r="S185" s="59">
        <f ca="1">AVERAGE(OFFSET($R$3,0,0,'Données projet'!$E$9+1,1))-AVERAGE(OFFSET($H$3,0,0,'Données projet'!$E$9+1,1))</f>
        <v>530.15029472203241</v>
      </c>
      <c r="T185" s="59">
        <f t="shared" si="142"/>
        <v>279.93992816625956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100.91737715356648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100.91737715356648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16.750000000000213</v>
      </c>
      <c r="AJ185" s="13">
        <f>AI185*VLOOKUP('Données projet'!$B$10,Paramètres!$A$1:$I$89,3,0)*VLOOKUP('Données projet'!$B$10,Paramètres!$A$1:$I$89,5,0)</f>
        <v>14.11020000000018</v>
      </c>
      <c r="AK185" s="13">
        <f t="shared" si="164"/>
        <v>4.7783677814795205</v>
      </c>
      <c r="AL185" s="20">
        <f t="shared" si="165"/>
        <v>32.897588886077138</v>
      </c>
      <c r="AM185" s="59">
        <f t="shared" si="113"/>
        <v>326.23092221941044</v>
      </c>
      <c r="AN185" s="59">
        <f ca="1">AVERAGE(OFFSET($AM$3,0,0,'Données projet'!$E$10+1,1))-AVERAGE(OFFSET($H$3,0,0,'Données projet'!$E$10+1,1))</f>
        <v>427.33925047942938</v>
      </c>
      <c r="AO185" s="59">
        <f t="shared" si="144"/>
        <v>258.68277813905507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56.438128467058604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56.438128467058604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19.8100000000004</v>
      </c>
      <c r="BE185" s="13">
        <f>BD185*VLOOKUP('Données projet'!$B$11,Paramètres!$A$1:$I$89,3,0)*VLOOKUP('Données projet'!$B$11,Paramètres!$A$1:$I$89,5,0)</f>
        <v>20.08734000000041</v>
      </c>
      <c r="BF185" s="13">
        <f t="shared" si="167"/>
        <v>6.5285137703520215</v>
      </c>
      <c r="BG185" s="20">
        <f t="shared" si="168"/>
        <v>46.355945316697152</v>
      </c>
      <c r="BH185" s="59">
        <f t="shared" si="116"/>
        <v>339.68927865003047</v>
      </c>
      <c r="BI185" s="59">
        <f ca="1">AVERAGE(OFFSET($BH$3,0,0,'Données projet'!$E$11+1,1))-AVERAGE(OFFSET($H$3,0,0,'Données projet'!$E$11+1,1))</f>
        <v>588.81597636287211</v>
      </c>
      <c r="BJ185" s="59">
        <f t="shared" si="146"/>
        <v>308.54448803271003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113.09706060313485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113.09706060313485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319</v>
      </c>
      <c r="BZ185" s="13">
        <f>BY185*VLOOKUP('Données projet'!$B$12,Paramètres!$A$1:$I$89,3,0)*VLOOKUP('Données projet'!$B$12,Paramètres!$A$1:$I$89,5,0)</f>
        <v>233.89079999999998</v>
      </c>
      <c r="CA185" s="13">
        <f t="shared" si="170"/>
        <v>57.123140349023068</v>
      </c>
      <c r="CB185" s="20">
        <f t="shared" si="171"/>
        <v>506.84927944121517</v>
      </c>
      <c r="CC185" s="59">
        <f t="shared" si="119"/>
        <v>800.18261277454849</v>
      </c>
      <c r="CD185" s="59">
        <f ca="1">AVERAGE(OFFSET($CC$3,0,0,'Données projet'!$E$12+1,1))-AVERAGE(OFFSET($H$3,0,0,'Données projet'!$E$12+1,1))</f>
        <v>328.55201074501201</v>
      </c>
      <c r="CE185" s="59">
        <f t="shared" si="148"/>
        <v>321.81422611044985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5.2733320284530834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5.2733320284530834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367.99999999999972</v>
      </c>
      <c r="CU185" s="17">
        <f>CT185*VLOOKUP('Données projet'!$B$13,Paramètres!$A$1:$I$89,3,0)*VLOOKUP('Données projet'!$B$13,Paramètres!$A$1:$I$89,5,0)</f>
        <v>292.78079999999977</v>
      </c>
      <c r="CV185" s="13">
        <f t="shared" si="173"/>
        <v>69.660903052386217</v>
      </c>
      <c r="CW185" s="20">
        <f t="shared" si="174"/>
        <v>631.25263281623893</v>
      </c>
      <c r="CX185" s="59">
        <f t="shared" si="122"/>
        <v>924.58596614957219</v>
      </c>
      <c r="CY185" s="59">
        <f ca="1">AVERAGE(OFFSET($CX$3,0,0,'Données projet'!$E$13+1,1))-AVERAGE(OFFSET($H$3,0,0,'Données projet'!$E$13+1,1))</f>
        <v>405.40026823646758</v>
      </c>
      <c r="CZ185" s="59">
        <f t="shared" si="150"/>
        <v>393.0787141050053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8.1756765484779876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8.1756765484779876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328.00000000000006</v>
      </c>
      <c r="DP185" s="17">
        <f>DO185*VLOOKUP('Données projet'!$B$14,Paramètres!$A$1:$I$89,3,0)*VLOOKUP('Données projet'!$B$14,Paramètres!$A$1:$I$89,5,0)</f>
        <v>255.84000000000006</v>
      </c>
      <c r="DQ185" s="13">
        <f t="shared" si="176"/>
        <v>61.834803371075836</v>
      </c>
      <c r="DR185" s="20">
        <f t="shared" si="177"/>
        <v>553.28361587129041</v>
      </c>
      <c r="DS185" s="59">
        <f t="shared" si="125"/>
        <v>846.61694920462378</v>
      </c>
      <c r="DT185" s="59">
        <f ca="1">AVERAGE(OFFSET($DS$3,0,0,'Données projet'!$E$14+1,1))-AVERAGE(OFFSET($H$3,0,0,'Données projet'!$E$14+1,1))</f>
        <v>288.82868507674738</v>
      </c>
      <c r="DU185" s="59">
        <f t="shared" si="152"/>
        <v>283.48738729114024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5.3748088284769961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5.3748088284769961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266.99999999999983</v>
      </c>
      <c r="EK185" s="17">
        <f>EJ185*VLOOKUP('Données projet'!$B$15,Paramètres!$A$1:$I$89,3,0)*VLOOKUP('Données projet'!$B$15,Paramètres!$A$1:$I$89,5,0)</f>
        <v>216.59039999999987</v>
      </c>
      <c r="EL185" s="13">
        <f t="shared" si="179"/>
        <v>53.373153688190904</v>
      </c>
      <c r="EM185" s="20">
        <f t="shared" si="180"/>
        <v>470.18652267359886</v>
      </c>
      <c r="EN185" s="59">
        <f t="shared" si="128"/>
        <v>763.51985600693217</v>
      </c>
      <c r="EO185" s="59">
        <f ca="1">AVERAGE(OFFSET($EN$3,0,0,'Données projet'!$E$15+1,1))-AVERAGE(OFFSET($H$3,0,0,'Données projet'!$E$15+1,1))</f>
        <v>304.26232113495314</v>
      </c>
      <c r="EP185" s="59">
        <f t="shared" si="154"/>
        <v>297.47246687305056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5.8681761269967332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5.8681761269967332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6">
        <f t="shared" si="110"/>
        <v>256.66666666666669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19.8100000000004</v>
      </c>
      <c r="O186" s="13">
        <f>N186*VLOOKUP('Données projet'!$B$9,Paramètres!$A$1:$I$89,3,0)*VLOOKUP('Données projet'!$B$9,Paramètres!$A$1:$I$89,5,0)</f>
        <v>17.924088000000364</v>
      </c>
      <c r="P186" s="13">
        <f t="shared" si="141"/>
        <v>5.9032212091029486</v>
      </c>
      <c r="Q186" s="20">
        <f t="shared" si="162"/>
        <v>41.499230205854936</v>
      </c>
      <c r="R186" s="59">
        <f t="shared" si="109"/>
        <v>334.83256353918824</v>
      </c>
      <c r="S186" s="59">
        <f ca="1">AVERAGE(OFFSET($R$3,0,0,'Données projet'!$E$9+1,1))-AVERAGE(OFFSET($H$3,0,0,'Données projet'!$E$9+1,1))</f>
        <v>530.15029472203241</v>
      </c>
      <c r="T186" s="59">
        <f t="shared" si="142"/>
        <v>279.93992816625956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98.938448941107197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98.938448941107197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16.750000000000213</v>
      </c>
      <c r="AJ186" s="13">
        <f>AI186*VLOOKUP('Données projet'!$B$10,Paramètres!$A$1:$I$89,3,0)*VLOOKUP('Données projet'!$B$10,Paramètres!$A$1:$I$89,5,0)</f>
        <v>14.11020000000018</v>
      </c>
      <c r="AK186" s="13">
        <f t="shared" si="164"/>
        <v>4.7783677814795205</v>
      </c>
      <c r="AL186" s="20">
        <f t="shared" si="165"/>
        <v>32.897588886077138</v>
      </c>
      <c r="AM186" s="59">
        <f t="shared" si="113"/>
        <v>326.23092221941044</v>
      </c>
      <c r="AN186" s="59">
        <f ca="1">AVERAGE(OFFSET($AM$3,0,0,'Données projet'!$E$10+1,1))-AVERAGE(OFFSET($H$3,0,0,'Données projet'!$E$10+1,1))</f>
        <v>427.33925047942938</v>
      </c>
      <c r="AO186" s="59">
        <f t="shared" si="144"/>
        <v>258.68277813905507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55.331411191678875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55.331411191678875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19.8100000000004</v>
      </c>
      <c r="BE186" s="13">
        <f>BD186*VLOOKUP('Données projet'!$B$11,Paramètres!$A$1:$I$89,3,0)*VLOOKUP('Données projet'!$B$11,Paramètres!$A$1:$I$89,5,0)</f>
        <v>20.08734000000041</v>
      </c>
      <c r="BF186" s="13">
        <f t="shared" si="167"/>
        <v>6.5285137703520215</v>
      </c>
      <c r="BG186" s="20">
        <f t="shared" si="168"/>
        <v>46.355945316697152</v>
      </c>
      <c r="BH186" s="59">
        <f t="shared" si="116"/>
        <v>339.68927865003047</v>
      </c>
      <c r="BI186" s="59">
        <f ca="1">AVERAGE(OFFSET($BH$3,0,0,'Données projet'!$E$11+1,1))-AVERAGE(OFFSET($H$3,0,0,'Données projet'!$E$11+1,1))</f>
        <v>588.81597636287211</v>
      </c>
      <c r="BJ186" s="59">
        <f t="shared" si="146"/>
        <v>308.54448803271003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110.8792962271029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110.8792962271029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319</v>
      </c>
      <c r="BZ186" s="13">
        <f>BY186*VLOOKUP('Données projet'!$B$12,Paramètres!$A$1:$I$89,3,0)*VLOOKUP('Données projet'!$B$12,Paramètres!$A$1:$I$89,5,0)</f>
        <v>233.89079999999998</v>
      </c>
      <c r="CA186" s="13">
        <f t="shared" si="170"/>
        <v>57.123140349023068</v>
      </c>
      <c r="CB186" s="20">
        <f t="shared" si="171"/>
        <v>506.84927944121517</v>
      </c>
      <c r="CC186" s="59">
        <f t="shared" si="119"/>
        <v>800.18261277454849</v>
      </c>
      <c r="CD186" s="59">
        <f ca="1">AVERAGE(OFFSET($CC$3,0,0,'Données projet'!$E$12+1,1))-AVERAGE(OFFSET($H$3,0,0,'Données projet'!$E$12+1,1))</f>
        <v>328.55201074501201</v>
      </c>
      <c r="CE186" s="59">
        <f t="shared" si="148"/>
        <v>321.81422611044985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5.1699252037900614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5.1699252037900614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367.99999999999972</v>
      </c>
      <c r="CU186" s="17">
        <f>CT186*VLOOKUP('Données projet'!$B$13,Paramètres!$A$1:$I$89,3,0)*VLOOKUP('Données projet'!$B$13,Paramètres!$A$1:$I$89,5,0)</f>
        <v>292.78079999999977</v>
      </c>
      <c r="CV186" s="13">
        <f t="shared" si="173"/>
        <v>69.660903052386217</v>
      </c>
      <c r="CW186" s="20">
        <f t="shared" si="174"/>
        <v>631.25263281623893</v>
      </c>
      <c r="CX186" s="59">
        <f t="shared" si="122"/>
        <v>924.58596614957219</v>
      </c>
      <c r="CY186" s="59">
        <f ca="1">AVERAGE(OFFSET($CX$3,0,0,'Données projet'!$E$13+1,1))-AVERAGE(OFFSET($H$3,0,0,'Données projet'!$E$13+1,1))</f>
        <v>405.40026823646758</v>
      </c>
      <c r="CZ186" s="59">
        <f t="shared" si="150"/>
        <v>393.0787141050053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8.015356518032636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8.015356518032636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328.00000000000006</v>
      </c>
      <c r="DP186" s="17">
        <f>DO186*VLOOKUP('Données projet'!$B$14,Paramètres!$A$1:$I$89,3,0)*VLOOKUP('Données projet'!$B$14,Paramètres!$A$1:$I$89,5,0)</f>
        <v>255.84000000000006</v>
      </c>
      <c r="DQ186" s="13">
        <f t="shared" si="176"/>
        <v>61.834803371075836</v>
      </c>
      <c r="DR186" s="20">
        <f t="shared" si="177"/>
        <v>553.28361587129041</v>
      </c>
      <c r="DS186" s="59">
        <f t="shared" si="125"/>
        <v>846.61694920462378</v>
      </c>
      <c r="DT186" s="59">
        <f ca="1">AVERAGE(OFFSET($DS$3,0,0,'Données projet'!$E$14+1,1))-AVERAGE(OFFSET($H$3,0,0,'Données projet'!$E$14+1,1))</f>
        <v>288.82868507674738</v>
      </c>
      <c r="DU186" s="59">
        <f t="shared" si="152"/>
        <v>283.48738729114024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5.2694121056602414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5.2694121056602414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266.99999999999983</v>
      </c>
      <c r="EK186" s="17">
        <f>EJ186*VLOOKUP('Données projet'!$B$15,Paramètres!$A$1:$I$89,3,0)*VLOOKUP('Données projet'!$B$15,Paramètres!$A$1:$I$89,5,0)</f>
        <v>216.59039999999987</v>
      </c>
      <c r="EL186" s="13">
        <f t="shared" si="179"/>
        <v>53.373153688190904</v>
      </c>
      <c r="EM186" s="20">
        <f t="shared" si="180"/>
        <v>470.18652267359886</v>
      </c>
      <c r="EN186" s="59">
        <f t="shared" si="128"/>
        <v>763.51985600693217</v>
      </c>
      <c r="EO186" s="59">
        <f ca="1">AVERAGE(OFFSET($EN$3,0,0,'Données projet'!$E$15+1,1))-AVERAGE(OFFSET($H$3,0,0,'Données projet'!$E$15+1,1))</f>
        <v>304.26232113495314</v>
      </c>
      <c r="EP186" s="59">
        <f t="shared" si="154"/>
        <v>297.47246687305056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5.753104772380345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5.753104772380345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6">
        <f t="shared" si="110"/>
        <v>256.66666666666669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19.8100000000004</v>
      </c>
      <c r="O187" s="13">
        <f>N187*VLOOKUP('Données projet'!$B$9,Paramètres!$A$1:$I$89,3,0)*VLOOKUP('Données projet'!$B$9,Paramètres!$A$1:$I$89,5,0)</f>
        <v>17.924088000000364</v>
      </c>
      <c r="P187" s="13">
        <f t="shared" si="141"/>
        <v>5.9032212091029486</v>
      </c>
      <c r="Q187" s="20">
        <f t="shared" si="162"/>
        <v>41.499230205854936</v>
      </c>
      <c r="R187" s="59">
        <f t="shared" si="109"/>
        <v>334.83256353918824</v>
      </c>
      <c r="S187" s="59">
        <f ca="1">AVERAGE(OFFSET($R$3,0,0,'Données projet'!$E$9+1,1))-AVERAGE(OFFSET($H$3,0,0,'Données projet'!$E$9+1,1))</f>
        <v>530.15029472203241</v>
      </c>
      <c r="T187" s="59">
        <f t="shared" si="142"/>
        <v>279.93992816625956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96.998326303867216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96.998326303867216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16.750000000000213</v>
      </c>
      <c r="AJ187" s="13">
        <f>AI187*VLOOKUP('Données projet'!$B$10,Paramètres!$A$1:$I$89,3,0)*VLOOKUP('Données projet'!$B$10,Paramètres!$A$1:$I$89,5,0)</f>
        <v>14.11020000000018</v>
      </c>
      <c r="AK187" s="13">
        <f t="shared" si="164"/>
        <v>4.7783677814795205</v>
      </c>
      <c r="AL187" s="20">
        <f t="shared" si="165"/>
        <v>32.897588886077138</v>
      </c>
      <c r="AM187" s="59">
        <f t="shared" si="113"/>
        <v>326.23092221941044</v>
      </c>
      <c r="AN187" s="59">
        <f ca="1">AVERAGE(OFFSET($AM$3,0,0,'Données projet'!$E$10+1,1))-AVERAGE(OFFSET($H$3,0,0,'Données projet'!$E$10+1,1))</f>
        <v>427.33925047942938</v>
      </c>
      <c r="AO187" s="59">
        <f t="shared" si="144"/>
        <v>258.68277813905507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54.24639596703846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54.24639596703846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19.8100000000004</v>
      </c>
      <c r="BE187" s="13">
        <f>BD187*VLOOKUP('Données projet'!$B$11,Paramètres!$A$1:$I$89,3,0)*VLOOKUP('Données projet'!$B$11,Paramètres!$A$1:$I$89,5,0)</f>
        <v>20.08734000000041</v>
      </c>
      <c r="BF187" s="13">
        <f t="shared" si="167"/>
        <v>6.5285137703520215</v>
      </c>
      <c r="BG187" s="20">
        <f t="shared" si="168"/>
        <v>46.355945316697152</v>
      </c>
      <c r="BH187" s="59">
        <f t="shared" si="116"/>
        <v>339.68927865003047</v>
      </c>
      <c r="BI187" s="59">
        <f ca="1">AVERAGE(OFFSET($BH$3,0,0,'Données projet'!$E$11+1,1))-AVERAGE(OFFSET($H$3,0,0,'Données projet'!$E$11+1,1))</f>
        <v>588.81597636287211</v>
      </c>
      <c r="BJ187" s="59">
        <f t="shared" si="146"/>
        <v>308.54448803271003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108.70502085778223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108.70502085778223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319</v>
      </c>
      <c r="BZ187" s="13">
        <f>BY187*VLOOKUP('Données projet'!$B$12,Paramètres!$A$1:$I$89,3,0)*VLOOKUP('Données projet'!$B$12,Paramètres!$A$1:$I$89,5,0)</f>
        <v>233.89079999999998</v>
      </c>
      <c r="CA187" s="13">
        <f t="shared" si="170"/>
        <v>57.123140349023068</v>
      </c>
      <c r="CB187" s="20">
        <f t="shared" si="171"/>
        <v>506.84927944121517</v>
      </c>
      <c r="CC187" s="59">
        <f t="shared" si="119"/>
        <v>800.18261277454849</v>
      </c>
      <c r="CD187" s="59">
        <f ca="1">AVERAGE(OFFSET($CC$3,0,0,'Données projet'!$E$12+1,1))-AVERAGE(OFFSET($H$3,0,0,'Données projet'!$E$12+1,1))</f>
        <v>328.55201074501201</v>
      </c>
      <c r="CE187" s="59">
        <f t="shared" si="148"/>
        <v>321.81422611044985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5.0685461238867457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5.0685461238867457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367.99999999999972</v>
      </c>
      <c r="CU187" s="17">
        <f>CT187*VLOOKUP('Données projet'!$B$13,Paramètres!$A$1:$I$89,3,0)*VLOOKUP('Données projet'!$B$13,Paramètres!$A$1:$I$89,5,0)</f>
        <v>292.78079999999977</v>
      </c>
      <c r="CV187" s="13">
        <f t="shared" si="173"/>
        <v>69.660903052386217</v>
      </c>
      <c r="CW187" s="20">
        <f t="shared" si="174"/>
        <v>631.25263281623893</v>
      </c>
      <c r="CX187" s="59">
        <f t="shared" si="122"/>
        <v>924.58596614957219</v>
      </c>
      <c r="CY187" s="59">
        <f ca="1">AVERAGE(OFFSET($CX$3,0,0,'Données projet'!$E$13+1,1))-AVERAGE(OFFSET($H$3,0,0,'Données projet'!$E$13+1,1))</f>
        <v>405.40026823646758</v>
      </c>
      <c r="CZ187" s="59">
        <f t="shared" si="150"/>
        <v>393.0787141050053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7.8581802655987545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7.8581802655987545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328.00000000000006</v>
      </c>
      <c r="DP187" s="17">
        <f>DO187*VLOOKUP('Données projet'!$B$14,Paramètres!$A$1:$I$89,3,0)*VLOOKUP('Données projet'!$B$14,Paramètres!$A$1:$I$89,5,0)</f>
        <v>255.84000000000006</v>
      </c>
      <c r="DQ187" s="13">
        <f t="shared" si="176"/>
        <v>61.834803371075836</v>
      </c>
      <c r="DR187" s="20">
        <f t="shared" si="177"/>
        <v>553.28361587129041</v>
      </c>
      <c r="DS187" s="59">
        <f t="shared" si="125"/>
        <v>846.61694920462378</v>
      </c>
      <c r="DT187" s="59">
        <f ca="1">AVERAGE(OFFSET($DS$3,0,0,'Données projet'!$E$14+1,1))-AVERAGE(OFFSET($H$3,0,0,'Données projet'!$E$14+1,1))</f>
        <v>288.82868507674738</v>
      </c>
      <c r="DU187" s="59">
        <f t="shared" si="152"/>
        <v>283.48738729114024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5.1660821482922703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5.1660821482922703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266.99999999999983</v>
      </c>
      <c r="EK187" s="17">
        <f>EJ187*VLOOKUP('Données projet'!$B$15,Paramètres!$A$1:$I$89,3,0)*VLOOKUP('Données projet'!$B$15,Paramètres!$A$1:$I$89,5,0)</f>
        <v>216.59039999999987</v>
      </c>
      <c r="EL187" s="13">
        <f t="shared" si="179"/>
        <v>53.373153688190904</v>
      </c>
      <c r="EM187" s="20">
        <f t="shared" si="180"/>
        <v>470.18652267359886</v>
      </c>
      <c r="EN187" s="59">
        <f t="shared" si="128"/>
        <v>763.51985600693217</v>
      </c>
      <c r="EO187" s="59">
        <f ca="1">AVERAGE(OFFSET($EN$3,0,0,'Données projet'!$E$15+1,1))-AVERAGE(OFFSET($H$3,0,0,'Données projet'!$E$15+1,1))</f>
        <v>304.26232113495314</v>
      </c>
      <c r="EP187" s="59">
        <f t="shared" si="154"/>
        <v>297.47246687305056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5.6402898968413879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5.6402898968413879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6">
        <f t="shared" si="110"/>
        <v>256.66666666666669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19.8100000000004</v>
      </c>
      <c r="O188" s="13">
        <f>N188*VLOOKUP('Données projet'!$B$9,Paramètres!$A$1:$I$89,3,0)*VLOOKUP('Données projet'!$B$9,Paramètres!$A$1:$I$89,5,0)</f>
        <v>17.924088000000364</v>
      </c>
      <c r="P188" s="13">
        <f t="shared" si="141"/>
        <v>5.9032212091029486</v>
      </c>
      <c r="Q188" s="20">
        <f t="shared" si="162"/>
        <v>41.499230205854936</v>
      </c>
      <c r="R188" s="59">
        <f t="shared" si="109"/>
        <v>334.83256353918824</v>
      </c>
      <c r="S188" s="59">
        <f ca="1">AVERAGE(OFFSET($R$3,0,0,'Données projet'!$E$9+1,1))-AVERAGE(OFFSET($H$3,0,0,'Données projet'!$E$9+1,1))</f>
        <v>530.15029472203241</v>
      </c>
      <c r="T188" s="59">
        <f t="shared" si="142"/>
        <v>279.93992816625956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95.096248288185549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95.096248288185549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16.750000000000213</v>
      </c>
      <c r="AJ188" s="13">
        <f>AI188*VLOOKUP('Données projet'!$B$10,Paramètres!$A$1:$I$89,3,0)*VLOOKUP('Données projet'!$B$10,Paramètres!$A$1:$I$89,5,0)</f>
        <v>14.11020000000018</v>
      </c>
      <c r="AK188" s="13">
        <f t="shared" si="164"/>
        <v>4.7783677814795205</v>
      </c>
      <c r="AL188" s="20">
        <f t="shared" si="165"/>
        <v>32.897588886077138</v>
      </c>
      <c r="AM188" s="59">
        <f t="shared" si="113"/>
        <v>326.23092221941044</v>
      </c>
      <c r="AN188" s="59">
        <f ca="1">AVERAGE(OFFSET($AM$3,0,0,'Données projet'!$E$10+1,1))-AVERAGE(OFFSET($H$3,0,0,'Données projet'!$E$10+1,1))</f>
        <v>427.33925047942938</v>
      </c>
      <c r="AO188" s="59">
        <f t="shared" si="144"/>
        <v>258.68277813905507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53.182657229159304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53.182657229159304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19.8100000000004</v>
      </c>
      <c r="BE188" s="13">
        <f>BD188*VLOOKUP('Données projet'!$B$11,Paramètres!$A$1:$I$89,3,0)*VLOOKUP('Données projet'!$B$11,Paramètres!$A$1:$I$89,5,0)</f>
        <v>20.08734000000041</v>
      </c>
      <c r="BF188" s="13">
        <f t="shared" si="167"/>
        <v>6.5285137703520215</v>
      </c>
      <c r="BG188" s="20">
        <f t="shared" si="168"/>
        <v>46.355945316697152</v>
      </c>
      <c r="BH188" s="59">
        <f t="shared" si="116"/>
        <v>339.68927865003047</v>
      </c>
      <c r="BI188" s="59">
        <f ca="1">AVERAGE(OFFSET($BH$3,0,0,'Données projet'!$E$11+1,1))-AVERAGE(OFFSET($H$3,0,0,'Données projet'!$E$11+1,1))</f>
        <v>588.81597636287211</v>
      </c>
      <c r="BJ188" s="59">
        <f t="shared" si="146"/>
        <v>308.54448803271003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106.57338170227692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106.57338170227692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319</v>
      </c>
      <c r="BZ188" s="13">
        <f>BY188*VLOOKUP('Données projet'!$B$12,Paramètres!$A$1:$I$89,3,0)*VLOOKUP('Données projet'!$B$12,Paramètres!$A$1:$I$89,5,0)</f>
        <v>233.89079999999998</v>
      </c>
      <c r="CA188" s="13">
        <f t="shared" si="170"/>
        <v>57.123140349023068</v>
      </c>
      <c r="CB188" s="20">
        <f t="shared" si="171"/>
        <v>506.84927944121517</v>
      </c>
      <c r="CC188" s="59">
        <f t="shared" si="119"/>
        <v>800.18261277454849</v>
      </c>
      <c r="CD188" s="59">
        <f ca="1">AVERAGE(OFFSET($CC$3,0,0,'Données projet'!$E$12+1,1))-AVERAGE(OFFSET($H$3,0,0,'Données projet'!$E$12+1,1))</f>
        <v>328.55201074501201</v>
      </c>
      <c r="CE188" s="59">
        <f t="shared" si="148"/>
        <v>321.81422611044985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4.9691550259052013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4.9691550259052013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367.99999999999972</v>
      </c>
      <c r="CU188" s="17">
        <f>CT188*VLOOKUP('Données projet'!$B$13,Paramètres!$A$1:$I$89,3,0)*VLOOKUP('Données projet'!$B$13,Paramètres!$A$1:$I$89,5,0)</f>
        <v>292.78079999999977</v>
      </c>
      <c r="CV188" s="13">
        <f t="shared" si="173"/>
        <v>69.660903052386217</v>
      </c>
      <c r="CW188" s="20">
        <f t="shared" si="174"/>
        <v>631.25263281623893</v>
      </c>
      <c r="CX188" s="59">
        <f t="shared" si="122"/>
        <v>924.58596614957219</v>
      </c>
      <c r="CY188" s="59">
        <f ca="1">AVERAGE(OFFSET($CX$3,0,0,'Données projet'!$E$13+1,1))-AVERAGE(OFFSET($H$3,0,0,'Données projet'!$E$13+1,1))</f>
        <v>405.40026823646758</v>
      </c>
      <c r="CZ188" s="59">
        <f t="shared" si="150"/>
        <v>393.0787141050053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7.7040861436070536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7.7040861436070536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328.00000000000006</v>
      </c>
      <c r="DP188" s="17">
        <f>DO188*VLOOKUP('Données projet'!$B$14,Paramètres!$A$1:$I$89,3,0)*VLOOKUP('Données projet'!$B$14,Paramètres!$A$1:$I$89,5,0)</f>
        <v>255.84000000000006</v>
      </c>
      <c r="DQ188" s="13">
        <f t="shared" si="176"/>
        <v>61.834803371075836</v>
      </c>
      <c r="DR188" s="20">
        <f t="shared" si="177"/>
        <v>553.28361587129041</v>
      </c>
      <c r="DS188" s="59">
        <f t="shared" si="125"/>
        <v>846.61694920462378</v>
      </c>
      <c r="DT188" s="59">
        <f ca="1">AVERAGE(OFFSET($DS$3,0,0,'Données projet'!$E$14+1,1))-AVERAGE(OFFSET($H$3,0,0,'Données projet'!$E$14+1,1))</f>
        <v>288.82868507674738</v>
      </c>
      <c r="DU188" s="59">
        <f t="shared" si="152"/>
        <v>283.48738729114024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5.0647784283632342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5.0647784283632342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266.99999999999983</v>
      </c>
      <c r="EK188" s="17">
        <f>EJ188*VLOOKUP('Données projet'!$B$15,Paramètres!$A$1:$I$89,3,0)*VLOOKUP('Données projet'!$B$15,Paramètres!$A$1:$I$89,5,0)</f>
        <v>216.59039999999987</v>
      </c>
      <c r="EL188" s="13">
        <f t="shared" si="179"/>
        <v>53.373153688190904</v>
      </c>
      <c r="EM188" s="20">
        <f t="shared" si="180"/>
        <v>470.18652267359886</v>
      </c>
      <c r="EN188" s="59">
        <f t="shared" si="128"/>
        <v>763.51985600693217</v>
      </c>
      <c r="EO188" s="59">
        <f ca="1">AVERAGE(OFFSET($EN$3,0,0,'Données projet'!$E$15+1,1))-AVERAGE(OFFSET($H$3,0,0,'Données projet'!$E$15+1,1))</f>
        <v>304.26232113495314</v>
      </c>
      <c r="EP188" s="59">
        <f t="shared" si="154"/>
        <v>297.47246687305056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5.5296872522014704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5.5296872522014704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6">
        <f t="shared" si="110"/>
        <v>256.66666666666669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19.8100000000004</v>
      </c>
      <c r="O189" s="13">
        <f>N189*VLOOKUP('Données projet'!$B$9,Paramètres!$A$1:$I$89,3,0)*VLOOKUP('Données projet'!$B$9,Paramètres!$A$1:$I$89,5,0)</f>
        <v>17.924088000000364</v>
      </c>
      <c r="P189" s="13">
        <f t="shared" si="141"/>
        <v>5.9032212091029486</v>
      </c>
      <c r="Q189" s="20">
        <f t="shared" si="162"/>
        <v>41.499230205854936</v>
      </c>
      <c r="R189" s="59">
        <f t="shared" si="109"/>
        <v>334.83256353918824</v>
      </c>
      <c r="S189" s="59">
        <f ca="1">AVERAGE(OFFSET($R$3,0,0,'Données projet'!$E$9+1,1))-AVERAGE(OFFSET($H$3,0,0,'Données projet'!$E$9+1,1))</f>
        <v>530.15029472203241</v>
      </c>
      <c r="T189" s="59">
        <f t="shared" si="142"/>
        <v>279.93992816625956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93.231468862238373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93.231468862238373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16.750000000000213</v>
      </c>
      <c r="AJ189" s="13">
        <f>AI189*VLOOKUP('Données projet'!$B$10,Paramètres!$A$1:$I$89,3,0)*VLOOKUP('Données projet'!$B$10,Paramètres!$A$1:$I$89,5,0)</f>
        <v>14.11020000000018</v>
      </c>
      <c r="AK189" s="13">
        <f t="shared" si="164"/>
        <v>4.7783677814795205</v>
      </c>
      <c r="AL189" s="20">
        <f t="shared" si="165"/>
        <v>32.897588886077138</v>
      </c>
      <c r="AM189" s="59">
        <f t="shared" si="113"/>
        <v>326.23092221941044</v>
      </c>
      <c r="AN189" s="59">
        <f ca="1">AVERAGE(OFFSET($AM$3,0,0,'Données projet'!$E$10+1,1))-AVERAGE(OFFSET($H$3,0,0,'Données projet'!$E$10+1,1))</f>
        <v>427.33925047942938</v>
      </c>
      <c r="AO189" s="59">
        <f t="shared" si="144"/>
        <v>258.68277813905507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52.139777759113393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52.139777759113393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19.8100000000004</v>
      </c>
      <c r="BE189" s="13">
        <f>BD189*VLOOKUP('Données projet'!$B$11,Paramètres!$A$1:$I$89,3,0)*VLOOKUP('Données projet'!$B$11,Paramètres!$A$1:$I$89,5,0)</f>
        <v>20.08734000000041</v>
      </c>
      <c r="BF189" s="13">
        <f t="shared" si="167"/>
        <v>6.5285137703520215</v>
      </c>
      <c r="BG189" s="20">
        <f t="shared" si="168"/>
        <v>46.355945316697152</v>
      </c>
      <c r="BH189" s="59">
        <f t="shared" si="116"/>
        <v>339.68927865003047</v>
      </c>
      <c r="BI189" s="59">
        <f ca="1">AVERAGE(OFFSET($BH$3,0,0,'Données projet'!$E$11+1,1))-AVERAGE(OFFSET($H$3,0,0,'Données projet'!$E$11+1,1))</f>
        <v>588.81597636287211</v>
      </c>
      <c r="BJ189" s="59">
        <f t="shared" si="146"/>
        <v>308.54448803271003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104.48354269043956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104.48354269043956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319</v>
      </c>
      <c r="BZ189" s="13">
        <f>BY189*VLOOKUP('Données projet'!$B$12,Paramètres!$A$1:$I$89,3,0)*VLOOKUP('Données projet'!$B$12,Paramètres!$A$1:$I$89,5,0)</f>
        <v>233.89079999999998</v>
      </c>
      <c r="CA189" s="13">
        <f t="shared" si="170"/>
        <v>57.123140349023068</v>
      </c>
      <c r="CB189" s="20">
        <f t="shared" si="171"/>
        <v>506.84927944121517</v>
      </c>
      <c r="CC189" s="59">
        <f t="shared" si="119"/>
        <v>800.18261277454849</v>
      </c>
      <c r="CD189" s="59">
        <f ca="1">AVERAGE(OFFSET($CC$3,0,0,'Données projet'!$E$12+1,1))-AVERAGE(OFFSET($H$3,0,0,'Données projet'!$E$12+1,1))</f>
        <v>328.55201074501201</v>
      </c>
      <c r="CE189" s="59">
        <f t="shared" si="148"/>
        <v>321.81422611044985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4.8717129267324912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4.8717129267324912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367.99999999999972</v>
      </c>
      <c r="CU189" s="17">
        <f>CT189*VLOOKUP('Données projet'!$B$13,Paramètres!$A$1:$I$89,3,0)*VLOOKUP('Données projet'!$B$13,Paramètres!$A$1:$I$89,5,0)</f>
        <v>292.78079999999977</v>
      </c>
      <c r="CV189" s="13">
        <f t="shared" si="173"/>
        <v>69.660903052386217</v>
      </c>
      <c r="CW189" s="20">
        <f t="shared" si="174"/>
        <v>631.25263281623893</v>
      </c>
      <c r="CX189" s="59">
        <f t="shared" si="122"/>
        <v>924.58596614957219</v>
      </c>
      <c r="CY189" s="59">
        <f ca="1">AVERAGE(OFFSET($CX$3,0,0,'Données projet'!$E$13+1,1))-AVERAGE(OFFSET($H$3,0,0,'Données projet'!$E$13+1,1))</f>
        <v>405.40026823646758</v>
      </c>
      <c r="CZ189" s="59">
        <f t="shared" si="150"/>
        <v>393.0787141050053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7.5530137133594764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7.5530137133594764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328.00000000000006</v>
      </c>
      <c r="DP189" s="17">
        <f>DO189*VLOOKUP('Données projet'!$B$14,Paramètres!$A$1:$I$89,3,0)*VLOOKUP('Données projet'!$B$14,Paramètres!$A$1:$I$89,5,0)</f>
        <v>255.84000000000006</v>
      </c>
      <c r="DQ189" s="13">
        <f t="shared" si="176"/>
        <v>61.834803371075836</v>
      </c>
      <c r="DR189" s="20">
        <f t="shared" si="177"/>
        <v>553.28361587129041</v>
      </c>
      <c r="DS189" s="59">
        <f t="shared" si="125"/>
        <v>846.61694920462378</v>
      </c>
      <c r="DT189" s="59">
        <f ca="1">AVERAGE(OFFSET($DS$3,0,0,'Données projet'!$E$14+1,1))-AVERAGE(OFFSET($H$3,0,0,'Données projet'!$E$14+1,1))</f>
        <v>288.82868507674738</v>
      </c>
      <c r="DU189" s="59">
        <f t="shared" si="152"/>
        <v>283.48738729114024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4.9654612125928388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4.9654612125928388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266.99999999999983</v>
      </c>
      <c r="EK189" s="17">
        <f>EJ189*VLOOKUP('Données projet'!$B$15,Paramètres!$A$1:$I$89,3,0)*VLOOKUP('Données projet'!$B$15,Paramètres!$A$1:$I$89,5,0)</f>
        <v>216.59039999999987</v>
      </c>
      <c r="EL189" s="13">
        <f t="shared" si="179"/>
        <v>53.373153688190904</v>
      </c>
      <c r="EM189" s="20">
        <f t="shared" si="180"/>
        <v>470.18652267359886</v>
      </c>
      <c r="EN189" s="59">
        <f t="shared" si="128"/>
        <v>763.51985600693217</v>
      </c>
      <c r="EO189" s="59">
        <f ca="1">AVERAGE(OFFSET($EN$3,0,0,'Données projet'!$E$15+1,1))-AVERAGE(OFFSET($H$3,0,0,'Données projet'!$E$15+1,1))</f>
        <v>304.26232113495314</v>
      </c>
      <c r="EP189" s="59">
        <f t="shared" si="154"/>
        <v>297.47246687305056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5.4212534579619893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5.4212534579619893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6">
        <f t="shared" si="110"/>
        <v>256.66666666666669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19.8100000000004</v>
      </c>
      <c r="O190" s="13">
        <f>N190*VLOOKUP('Données projet'!$B$9,Paramètres!$A$1:$I$89,3,0)*VLOOKUP('Données projet'!$B$9,Paramètres!$A$1:$I$89,5,0)</f>
        <v>17.924088000000364</v>
      </c>
      <c r="P190" s="13">
        <f t="shared" si="141"/>
        <v>5.9032212091029486</v>
      </c>
      <c r="Q190" s="20">
        <f t="shared" si="162"/>
        <v>41.499230205854936</v>
      </c>
      <c r="R190" s="59">
        <f t="shared" si="109"/>
        <v>334.83256353918824</v>
      </c>
      <c r="S190" s="59">
        <f ca="1">AVERAGE(OFFSET($R$3,0,0,'Données projet'!$E$9+1,1))-AVERAGE(OFFSET($H$3,0,0,'Données projet'!$E$9+1,1))</f>
        <v>530.15029472203241</v>
      </c>
      <c r="T190" s="59">
        <f t="shared" si="142"/>
        <v>279.93992816625956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91.403256623430877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91.403256623430877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16.750000000000213</v>
      </c>
      <c r="AJ190" s="13">
        <f>AI190*VLOOKUP('Données projet'!$B$10,Paramètres!$A$1:$I$89,3,0)*VLOOKUP('Données projet'!$B$10,Paramètres!$A$1:$I$89,5,0)</f>
        <v>14.11020000000018</v>
      </c>
      <c r="AK190" s="13">
        <f t="shared" si="164"/>
        <v>4.7783677814795205</v>
      </c>
      <c r="AL190" s="20">
        <f t="shared" si="165"/>
        <v>32.897588886077138</v>
      </c>
      <c r="AM190" s="59">
        <f t="shared" si="113"/>
        <v>326.23092221941044</v>
      </c>
      <c r="AN190" s="59">
        <f ca="1">AVERAGE(OFFSET($AM$3,0,0,'Données projet'!$E$10+1,1))-AVERAGE(OFFSET($H$3,0,0,'Données projet'!$E$10+1,1))</f>
        <v>427.33925047942938</v>
      </c>
      <c r="AO190" s="59">
        <f t="shared" si="144"/>
        <v>258.68277813905507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51.117348519381416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51.117348519381416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19.8100000000004</v>
      </c>
      <c r="BE190" s="13">
        <f>BD190*VLOOKUP('Données projet'!$B$11,Paramètres!$A$1:$I$89,3,0)*VLOOKUP('Données projet'!$B$11,Paramètres!$A$1:$I$89,5,0)</f>
        <v>20.08734000000041</v>
      </c>
      <c r="BF190" s="13">
        <f t="shared" si="167"/>
        <v>6.5285137703520215</v>
      </c>
      <c r="BG190" s="20">
        <f t="shared" si="168"/>
        <v>46.355945316697152</v>
      </c>
      <c r="BH190" s="59">
        <f t="shared" si="116"/>
        <v>339.68927865003047</v>
      </c>
      <c r="BI190" s="59">
        <f ca="1">AVERAGE(OFFSET($BH$3,0,0,'Données projet'!$E$11+1,1))-AVERAGE(OFFSET($H$3,0,0,'Données projet'!$E$11+1,1))</f>
        <v>588.81597636287211</v>
      </c>
      <c r="BJ190" s="59">
        <f t="shared" si="146"/>
        <v>308.54448803271003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102.4346841469484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102.4346841469484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319</v>
      </c>
      <c r="BZ190" s="13">
        <f>BY190*VLOOKUP('Données projet'!$B$12,Paramètres!$A$1:$I$89,3,0)*VLOOKUP('Données projet'!$B$12,Paramètres!$A$1:$I$89,5,0)</f>
        <v>233.89079999999998</v>
      </c>
      <c r="CA190" s="13">
        <f t="shared" si="170"/>
        <v>57.123140349023068</v>
      </c>
      <c r="CB190" s="20">
        <f t="shared" si="171"/>
        <v>506.84927944121517</v>
      </c>
      <c r="CC190" s="59">
        <f t="shared" si="119"/>
        <v>800.18261277454849</v>
      </c>
      <c r="CD190" s="59">
        <f ca="1">AVERAGE(OFFSET($CC$3,0,0,'Données projet'!$E$12+1,1))-AVERAGE(OFFSET($H$3,0,0,'Données projet'!$E$12+1,1))</f>
        <v>328.55201074501201</v>
      </c>
      <c r="CE190" s="59">
        <f t="shared" si="148"/>
        <v>321.81422611044985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4.776181607690746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4.776181607690746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367.99999999999972</v>
      </c>
      <c r="CU190" s="17">
        <f>CT190*VLOOKUP('Données projet'!$B$13,Paramètres!$A$1:$I$89,3,0)*VLOOKUP('Données projet'!$B$13,Paramètres!$A$1:$I$89,5,0)</f>
        <v>292.78079999999977</v>
      </c>
      <c r="CV190" s="13">
        <f t="shared" si="173"/>
        <v>69.660903052386217</v>
      </c>
      <c r="CW190" s="20">
        <f t="shared" si="174"/>
        <v>631.25263281623893</v>
      </c>
      <c r="CX190" s="59">
        <f t="shared" si="122"/>
        <v>924.58596614957219</v>
      </c>
      <c r="CY190" s="59">
        <f ca="1">AVERAGE(OFFSET($CX$3,0,0,'Données projet'!$E$13+1,1))-AVERAGE(OFFSET($H$3,0,0,'Données projet'!$E$13+1,1))</f>
        <v>405.40026823646758</v>
      </c>
      <c r="CZ190" s="59">
        <f t="shared" si="150"/>
        <v>393.0787141050053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7.4049037213239703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7.4049037213239703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328.00000000000006</v>
      </c>
      <c r="DP190" s="17">
        <f>DO190*VLOOKUP('Données projet'!$B$14,Paramètres!$A$1:$I$89,3,0)*VLOOKUP('Données projet'!$B$14,Paramètres!$A$1:$I$89,5,0)</f>
        <v>255.84000000000006</v>
      </c>
      <c r="DQ190" s="13">
        <f t="shared" si="176"/>
        <v>61.834803371075836</v>
      </c>
      <c r="DR190" s="20">
        <f t="shared" si="177"/>
        <v>553.28361587129041</v>
      </c>
      <c r="DS190" s="59">
        <f t="shared" si="125"/>
        <v>846.61694920462378</v>
      </c>
      <c r="DT190" s="59">
        <f ca="1">AVERAGE(OFFSET($DS$3,0,0,'Données projet'!$E$14+1,1))-AVERAGE(OFFSET($H$3,0,0,'Données projet'!$E$14+1,1))</f>
        <v>288.82868507674738</v>
      </c>
      <c r="DU190" s="59">
        <f t="shared" si="152"/>
        <v>283.48738729114024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4.8680915468461805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4.8680915468461805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266.99999999999983</v>
      </c>
      <c r="EK190" s="17">
        <f>EJ190*VLOOKUP('Données projet'!$B$15,Paramètres!$A$1:$I$89,3,0)*VLOOKUP('Données projet'!$B$15,Paramètres!$A$1:$I$89,5,0)</f>
        <v>216.59039999999987</v>
      </c>
      <c r="EL190" s="13">
        <f t="shared" si="179"/>
        <v>53.373153688190904</v>
      </c>
      <c r="EM190" s="20">
        <f t="shared" si="180"/>
        <v>470.18652267359886</v>
      </c>
      <c r="EN190" s="59">
        <f t="shared" si="128"/>
        <v>763.51985600693217</v>
      </c>
      <c r="EO190" s="59">
        <f ca="1">AVERAGE(OFFSET($EN$3,0,0,'Données projet'!$E$15+1,1))-AVERAGE(OFFSET($H$3,0,0,'Données projet'!$E$15+1,1))</f>
        <v>304.26232113495314</v>
      </c>
      <c r="EP190" s="59">
        <f t="shared" si="154"/>
        <v>297.47246687305056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5.3149459842894604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5.3149459842894604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6">
        <f t="shared" si="110"/>
        <v>256.66666666666669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19.8100000000004</v>
      </c>
      <c r="O191" s="13">
        <f>N191*VLOOKUP('Données projet'!$B$9,Paramètres!$A$1:$I$89,3,0)*VLOOKUP('Données projet'!$B$9,Paramètres!$A$1:$I$89,5,0)</f>
        <v>17.924088000000364</v>
      </c>
      <c r="P191" s="13">
        <f t="shared" si="141"/>
        <v>5.9032212091029486</v>
      </c>
      <c r="Q191" s="20">
        <f t="shared" si="162"/>
        <v>41.499230205854936</v>
      </c>
      <c r="R191" s="59">
        <f t="shared" si="109"/>
        <v>334.83256353918824</v>
      </c>
      <c r="S191" s="59">
        <f ca="1">AVERAGE(OFFSET($R$3,0,0,'Données projet'!$E$9+1,1))-AVERAGE(OFFSET($H$3,0,0,'Données projet'!$E$9+1,1))</f>
        <v>530.15029472203241</v>
      </c>
      <c r="T191" s="59">
        <f t="shared" si="142"/>
        <v>279.93992816625956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89.610894511527036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89.610894511527036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16.750000000000213</v>
      </c>
      <c r="AJ191" s="13">
        <f>AI191*VLOOKUP('Données projet'!$B$10,Paramètres!$A$1:$I$89,3,0)*VLOOKUP('Données projet'!$B$10,Paramètres!$A$1:$I$89,5,0)</f>
        <v>14.11020000000018</v>
      </c>
      <c r="AK191" s="13">
        <f t="shared" si="164"/>
        <v>4.7783677814795205</v>
      </c>
      <c r="AL191" s="20">
        <f t="shared" si="165"/>
        <v>32.897588886077138</v>
      </c>
      <c r="AM191" s="59">
        <f t="shared" si="113"/>
        <v>326.23092221941044</v>
      </c>
      <c r="AN191" s="59">
        <f ca="1">AVERAGE(OFFSET($AM$3,0,0,'Données projet'!$E$10+1,1))-AVERAGE(OFFSET($H$3,0,0,'Données projet'!$E$10+1,1))</f>
        <v>427.33925047942938</v>
      </c>
      <c r="AO191" s="59">
        <f t="shared" si="144"/>
        <v>258.68277813905507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50.114968493420321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50.114968493420321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19.8100000000004</v>
      </c>
      <c r="BE191" s="13">
        <f>BD191*VLOOKUP('Données projet'!$B$11,Paramètres!$A$1:$I$89,3,0)*VLOOKUP('Données projet'!$B$11,Paramètres!$A$1:$I$89,5,0)</f>
        <v>20.08734000000041</v>
      </c>
      <c r="BF191" s="13">
        <f t="shared" si="167"/>
        <v>6.5285137703520215</v>
      </c>
      <c r="BG191" s="20">
        <f t="shared" si="168"/>
        <v>46.355945316697152</v>
      </c>
      <c r="BH191" s="59">
        <f t="shared" si="116"/>
        <v>339.68927865003047</v>
      </c>
      <c r="BI191" s="59">
        <f ca="1">AVERAGE(OFFSET($BH$3,0,0,'Données projet'!$E$11+1,1))-AVERAGE(OFFSET($H$3,0,0,'Données projet'!$E$11+1,1))</f>
        <v>588.81597636287211</v>
      </c>
      <c r="BJ191" s="59">
        <f t="shared" si="146"/>
        <v>308.54448803271003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100.42600246981478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100.42600246981478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319</v>
      </c>
      <c r="BZ191" s="13">
        <f>BY191*VLOOKUP('Données projet'!$B$12,Paramètres!$A$1:$I$89,3,0)*VLOOKUP('Données projet'!$B$12,Paramètres!$A$1:$I$89,5,0)</f>
        <v>233.89079999999998</v>
      </c>
      <c r="CA191" s="13">
        <f t="shared" si="170"/>
        <v>57.123140349023068</v>
      </c>
      <c r="CB191" s="20">
        <f t="shared" si="171"/>
        <v>506.84927944121517</v>
      </c>
      <c r="CC191" s="59">
        <f t="shared" si="119"/>
        <v>800.18261277454849</v>
      </c>
      <c r="CD191" s="59">
        <f ca="1">AVERAGE(OFFSET($CC$3,0,0,'Données projet'!$E$12+1,1))-AVERAGE(OFFSET($H$3,0,0,'Données projet'!$E$12+1,1))</f>
        <v>328.55201074501201</v>
      </c>
      <c r="CE191" s="59">
        <f t="shared" si="148"/>
        <v>321.81422611044985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4.682523599547058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4.682523599547058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367.99999999999972</v>
      </c>
      <c r="CU191" s="17">
        <f>CT191*VLOOKUP('Données projet'!$B$13,Paramètres!$A$1:$I$89,3,0)*VLOOKUP('Données projet'!$B$13,Paramètres!$A$1:$I$89,5,0)</f>
        <v>292.78079999999977</v>
      </c>
      <c r="CV191" s="13">
        <f t="shared" si="173"/>
        <v>69.660903052386217</v>
      </c>
      <c r="CW191" s="20">
        <f t="shared" si="174"/>
        <v>631.25263281623893</v>
      </c>
      <c r="CX191" s="59">
        <f t="shared" si="122"/>
        <v>924.58596614957219</v>
      </c>
      <c r="CY191" s="59">
        <f ca="1">AVERAGE(OFFSET($CX$3,0,0,'Données projet'!$E$13+1,1))-AVERAGE(OFFSET($H$3,0,0,'Données projet'!$E$13+1,1))</f>
        <v>405.40026823646758</v>
      </c>
      <c r="CZ191" s="59">
        <f t="shared" si="150"/>
        <v>393.0787141050053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7.2596980758941054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7.2596980758941054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328.00000000000006</v>
      </c>
      <c r="DP191" s="17">
        <f>DO191*VLOOKUP('Données projet'!$B$14,Paramètres!$A$1:$I$89,3,0)*VLOOKUP('Données projet'!$B$14,Paramètres!$A$1:$I$89,5,0)</f>
        <v>255.84000000000006</v>
      </c>
      <c r="DQ191" s="13">
        <f t="shared" si="176"/>
        <v>61.834803371075836</v>
      </c>
      <c r="DR191" s="20">
        <f t="shared" si="177"/>
        <v>553.28361587129041</v>
      </c>
      <c r="DS191" s="59">
        <f t="shared" si="125"/>
        <v>846.61694920462378</v>
      </c>
      <c r="DT191" s="59">
        <f ca="1">AVERAGE(OFFSET($DS$3,0,0,'Données projet'!$E$14+1,1))-AVERAGE(OFFSET($H$3,0,0,'Données projet'!$E$14+1,1))</f>
        <v>288.82868507674738</v>
      </c>
      <c r="DU191" s="59">
        <f t="shared" si="152"/>
        <v>283.48738729114024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4.7726312408551825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4.7726312408551825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266.99999999999983</v>
      </c>
      <c r="EK191" s="17">
        <f>EJ191*VLOOKUP('Données projet'!$B$15,Paramètres!$A$1:$I$89,3,0)*VLOOKUP('Données projet'!$B$15,Paramètres!$A$1:$I$89,5,0)</f>
        <v>216.59039999999987</v>
      </c>
      <c r="EL191" s="13">
        <f t="shared" si="179"/>
        <v>53.373153688190904</v>
      </c>
      <c r="EM191" s="20">
        <f t="shared" si="180"/>
        <v>470.18652267359886</v>
      </c>
      <c r="EN191" s="59">
        <f t="shared" si="128"/>
        <v>763.51985600693217</v>
      </c>
      <c r="EO191" s="59">
        <f ca="1">AVERAGE(OFFSET($EN$3,0,0,'Données projet'!$E$15+1,1))-AVERAGE(OFFSET($H$3,0,0,'Données projet'!$E$15+1,1))</f>
        <v>304.26232113495314</v>
      </c>
      <c r="EP191" s="59">
        <f t="shared" si="154"/>
        <v>297.47246687305056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5.2107231353344936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5.2107231353344936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6">
        <f t="shared" si="110"/>
        <v>256.66666666666669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19.8100000000004</v>
      </c>
      <c r="O192" s="13">
        <f>N192*VLOOKUP('Données projet'!$B$9,Paramètres!$A$1:$I$89,3,0)*VLOOKUP('Données projet'!$B$9,Paramètres!$A$1:$I$89,5,0)</f>
        <v>17.924088000000364</v>
      </c>
      <c r="P192" s="13">
        <f t="shared" si="141"/>
        <v>5.9032212091029486</v>
      </c>
      <c r="Q192" s="20">
        <f t="shared" si="162"/>
        <v>41.499230205854936</v>
      </c>
      <c r="R192" s="59">
        <f t="shared" si="109"/>
        <v>334.83256353918824</v>
      </c>
      <c r="S192" s="59">
        <f ca="1">AVERAGE(OFFSET($R$3,0,0,'Données projet'!$E$9+1,1))-AVERAGE(OFFSET($H$3,0,0,'Données projet'!$E$9+1,1))</f>
        <v>530.15029472203241</v>
      </c>
      <c r="T192" s="59">
        <f t="shared" si="142"/>
        <v>279.93992816625956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87.853679527404694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87.853679527404694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16.750000000000213</v>
      </c>
      <c r="AJ192" s="13">
        <f>AI192*VLOOKUP('Données projet'!$B$10,Paramètres!$A$1:$I$89,3,0)*VLOOKUP('Données projet'!$B$10,Paramètres!$A$1:$I$89,5,0)</f>
        <v>14.11020000000018</v>
      </c>
      <c r="AK192" s="13">
        <f t="shared" si="164"/>
        <v>4.7783677814795205</v>
      </c>
      <c r="AL192" s="20">
        <f t="shared" si="165"/>
        <v>32.897588886077138</v>
      </c>
      <c r="AM192" s="59">
        <f t="shared" si="113"/>
        <v>326.23092221941044</v>
      </c>
      <c r="AN192" s="59">
        <f ca="1">AVERAGE(OFFSET($AM$3,0,0,'Données projet'!$E$10+1,1))-AVERAGE(OFFSET($H$3,0,0,'Données projet'!$E$10+1,1))</f>
        <v>427.33925047942938</v>
      </c>
      <c r="AO192" s="59">
        <f t="shared" si="144"/>
        <v>258.68277813905507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49.13224452837688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49.13224452837688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19.8100000000004</v>
      </c>
      <c r="BE192" s="13">
        <f>BD192*VLOOKUP('Données projet'!$B$11,Paramètres!$A$1:$I$89,3,0)*VLOOKUP('Données projet'!$B$11,Paramètres!$A$1:$I$89,5,0)</f>
        <v>20.08734000000041</v>
      </c>
      <c r="BF192" s="13">
        <f t="shared" si="167"/>
        <v>6.5285137703520215</v>
      </c>
      <c r="BG192" s="20">
        <f t="shared" si="168"/>
        <v>46.355945316697152</v>
      </c>
      <c r="BH192" s="59">
        <f t="shared" si="116"/>
        <v>339.68927865003047</v>
      </c>
      <c r="BI192" s="59">
        <f ca="1">AVERAGE(OFFSET($BH$3,0,0,'Données projet'!$E$11+1,1))-AVERAGE(OFFSET($H$3,0,0,'Données projet'!$E$11+1,1))</f>
        <v>588.81597636287211</v>
      </c>
      <c r="BJ192" s="59">
        <f t="shared" si="146"/>
        <v>308.54448803271003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98.456709815194898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98.456709815194898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319</v>
      </c>
      <c r="BZ192" s="13">
        <f>BY192*VLOOKUP('Données projet'!$B$12,Paramètres!$A$1:$I$89,3,0)*VLOOKUP('Données projet'!$B$12,Paramètres!$A$1:$I$89,5,0)</f>
        <v>233.89079999999998</v>
      </c>
      <c r="CA192" s="13">
        <f t="shared" si="170"/>
        <v>57.123140349023068</v>
      </c>
      <c r="CB192" s="20">
        <f t="shared" si="171"/>
        <v>506.84927944121517</v>
      </c>
      <c r="CC192" s="59">
        <f t="shared" si="119"/>
        <v>800.18261277454849</v>
      </c>
      <c r="CD192" s="59">
        <f ca="1">AVERAGE(OFFSET($CC$3,0,0,'Données projet'!$E$12+1,1))-AVERAGE(OFFSET($H$3,0,0,'Données projet'!$E$12+1,1))</f>
        <v>328.55201074501201</v>
      </c>
      <c r="CE192" s="59">
        <f t="shared" si="148"/>
        <v>321.81422611044985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4.5907021678173239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4.5907021678173239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367.99999999999972</v>
      </c>
      <c r="CU192" s="17">
        <f>CT192*VLOOKUP('Données projet'!$B$13,Paramètres!$A$1:$I$89,3,0)*VLOOKUP('Données projet'!$B$13,Paramètres!$A$1:$I$89,5,0)</f>
        <v>292.78079999999977</v>
      </c>
      <c r="CV192" s="13">
        <f t="shared" si="173"/>
        <v>69.660903052386217</v>
      </c>
      <c r="CW192" s="20">
        <f t="shared" si="174"/>
        <v>631.25263281623893</v>
      </c>
      <c r="CX192" s="59">
        <f t="shared" si="122"/>
        <v>924.58596614957219</v>
      </c>
      <c r="CY192" s="59">
        <f ca="1">AVERAGE(OFFSET($CX$3,0,0,'Données projet'!$E$13+1,1))-AVERAGE(OFFSET($H$3,0,0,'Données projet'!$E$13+1,1))</f>
        <v>405.40026823646758</v>
      </c>
      <c r="CZ192" s="59">
        <f t="shared" si="150"/>
        <v>393.0787141050053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7.1173398246044215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7.1173398246044215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328.00000000000006</v>
      </c>
      <c r="DP192" s="17">
        <f>DO192*VLOOKUP('Données projet'!$B$14,Paramètres!$A$1:$I$89,3,0)*VLOOKUP('Données projet'!$B$14,Paramètres!$A$1:$I$89,5,0)</f>
        <v>255.84000000000006</v>
      </c>
      <c r="DQ192" s="13">
        <f t="shared" si="176"/>
        <v>61.834803371075836</v>
      </c>
      <c r="DR192" s="20">
        <f t="shared" si="177"/>
        <v>553.28361587129041</v>
      </c>
      <c r="DS192" s="59">
        <f t="shared" si="125"/>
        <v>846.61694920462378</v>
      </c>
      <c r="DT192" s="59">
        <f ca="1">AVERAGE(OFFSET($DS$3,0,0,'Données projet'!$E$14+1,1))-AVERAGE(OFFSET($H$3,0,0,'Données projet'!$E$14+1,1))</f>
        <v>288.82868507674738</v>
      </c>
      <c r="DU192" s="59">
        <f t="shared" si="152"/>
        <v>283.48738729114024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4.67904285323963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4.67904285323963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266.99999999999983</v>
      </c>
      <c r="EK192" s="17">
        <f>EJ192*VLOOKUP('Données projet'!$B$15,Paramètres!$A$1:$I$89,3,0)*VLOOKUP('Données projet'!$B$15,Paramètres!$A$1:$I$89,5,0)</f>
        <v>216.59039999999987</v>
      </c>
      <c r="EL192" s="13">
        <f t="shared" si="179"/>
        <v>53.373153688190904</v>
      </c>
      <c r="EM192" s="20">
        <f t="shared" si="180"/>
        <v>470.18652267359886</v>
      </c>
      <c r="EN192" s="59">
        <f t="shared" si="128"/>
        <v>763.51985600693217</v>
      </c>
      <c r="EO192" s="59">
        <f ca="1">AVERAGE(OFFSET($EN$3,0,0,'Données projet'!$E$15+1,1))-AVERAGE(OFFSET($H$3,0,0,'Données projet'!$E$15+1,1))</f>
        <v>304.26232113495314</v>
      </c>
      <c r="EP192" s="59">
        <f t="shared" si="154"/>
        <v>297.47246687305056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5.1085440328778731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5.1085440328778731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6">
        <f t="shared" si="110"/>
        <v>256.66666666666669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19.8100000000004</v>
      </c>
      <c r="O193" s="13">
        <f>N193*VLOOKUP('Données projet'!$B$9,Paramètres!$A$1:$I$89,3,0)*VLOOKUP('Données projet'!$B$9,Paramètres!$A$1:$I$89,5,0)</f>
        <v>17.924088000000364</v>
      </c>
      <c r="P193" s="13">
        <f t="shared" si="141"/>
        <v>5.9032212091029486</v>
      </c>
      <c r="Q193" s="20">
        <f t="shared" si="162"/>
        <v>41.499230205854936</v>
      </c>
      <c r="R193" s="59">
        <f t="shared" si="109"/>
        <v>334.83256353918824</v>
      </c>
      <c r="S193" s="59">
        <f ca="1">AVERAGE(OFFSET($R$3,0,0,'Données projet'!$E$9+1,1))-AVERAGE(OFFSET($H$3,0,0,'Données projet'!$E$9+1,1))</f>
        <v>530.15029472203241</v>
      </c>
      <c r="T193" s="59">
        <f t="shared" si="142"/>
        <v>279.93992816625956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86.130922457325681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86.130922457325681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16.750000000000213</v>
      </c>
      <c r="AJ193" s="13">
        <f>AI193*VLOOKUP('Données projet'!$B$10,Paramètres!$A$1:$I$89,3,0)*VLOOKUP('Données projet'!$B$10,Paramètres!$A$1:$I$89,5,0)</f>
        <v>14.11020000000018</v>
      </c>
      <c r="AK193" s="13">
        <f t="shared" si="164"/>
        <v>4.7783677814795205</v>
      </c>
      <c r="AL193" s="20">
        <f t="shared" si="165"/>
        <v>32.897588886077138</v>
      </c>
      <c r="AM193" s="59">
        <f t="shared" si="113"/>
        <v>326.23092221941044</v>
      </c>
      <c r="AN193" s="59">
        <f ca="1">AVERAGE(OFFSET($AM$3,0,0,'Données projet'!$E$10+1,1))-AVERAGE(OFFSET($H$3,0,0,'Données projet'!$E$10+1,1))</f>
        <v>427.33925047942938</v>
      </c>
      <c r="AO193" s="59">
        <f t="shared" si="144"/>
        <v>258.68277813905507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48.168791180885506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48.168791180885506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19.8100000000004</v>
      </c>
      <c r="BE193" s="13">
        <f>BD193*VLOOKUP('Données projet'!$B$11,Paramètres!$A$1:$I$89,3,0)*VLOOKUP('Données projet'!$B$11,Paramètres!$A$1:$I$89,5,0)</f>
        <v>20.08734000000041</v>
      </c>
      <c r="BF193" s="13">
        <f t="shared" si="167"/>
        <v>6.5285137703520215</v>
      </c>
      <c r="BG193" s="20">
        <f t="shared" si="168"/>
        <v>46.355945316697152</v>
      </c>
      <c r="BH193" s="59">
        <f t="shared" si="116"/>
        <v>339.68927865003047</v>
      </c>
      <c r="BI193" s="59">
        <f ca="1">AVERAGE(OFFSET($BH$3,0,0,'Données projet'!$E$11+1,1))-AVERAGE(OFFSET($H$3,0,0,'Données projet'!$E$11+1,1))</f>
        <v>588.81597636287211</v>
      </c>
      <c r="BJ193" s="59">
        <f t="shared" si="146"/>
        <v>308.54448803271003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96.526033788382207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96.526033788382207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319</v>
      </c>
      <c r="BZ193" s="13">
        <f>BY193*VLOOKUP('Données projet'!$B$12,Paramètres!$A$1:$I$89,3,0)*VLOOKUP('Données projet'!$B$12,Paramètres!$A$1:$I$89,5,0)</f>
        <v>233.89079999999998</v>
      </c>
      <c r="CA193" s="13">
        <f t="shared" si="170"/>
        <v>57.123140349023068</v>
      </c>
      <c r="CB193" s="20">
        <f t="shared" si="171"/>
        <v>506.84927944121517</v>
      </c>
      <c r="CC193" s="59">
        <f t="shared" si="119"/>
        <v>800.18261277454849</v>
      </c>
      <c r="CD193" s="59">
        <f ca="1">AVERAGE(OFFSET($CC$3,0,0,'Données projet'!$E$12+1,1))-AVERAGE(OFFSET($H$3,0,0,'Données projet'!$E$12+1,1))</f>
        <v>328.55201074501201</v>
      </c>
      <c r="CE193" s="59">
        <f t="shared" si="148"/>
        <v>321.81422611044985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4.5006812983582662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4.5006812983582662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367.99999999999972</v>
      </c>
      <c r="CU193" s="17">
        <f>CT193*VLOOKUP('Données projet'!$B$13,Paramètres!$A$1:$I$89,3,0)*VLOOKUP('Données projet'!$B$13,Paramètres!$A$1:$I$89,5,0)</f>
        <v>292.78079999999977</v>
      </c>
      <c r="CV193" s="13">
        <f t="shared" si="173"/>
        <v>69.660903052386217</v>
      </c>
      <c r="CW193" s="20">
        <f t="shared" si="174"/>
        <v>631.25263281623893</v>
      </c>
      <c r="CX193" s="59">
        <f t="shared" si="122"/>
        <v>924.58596614957219</v>
      </c>
      <c r="CY193" s="59">
        <f ca="1">AVERAGE(OFFSET($CX$3,0,0,'Données projet'!$E$13+1,1))-AVERAGE(OFFSET($H$3,0,0,'Données projet'!$E$13+1,1))</f>
        <v>405.40026823646758</v>
      </c>
      <c r="CZ193" s="59">
        <f t="shared" si="150"/>
        <v>393.0787141050053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6.9777731317925689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6.9777731317925689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328.00000000000006</v>
      </c>
      <c r="DP193" s="17">
        <f>DO193*VLOOKUP('Données projet'!$B$14,Paramètres!$A$1:$I$89,3,0)*VLOOKUP('Données projet'!$B$14,Paramètres!$A$1:$I$89,5,0)</f>
        <v>255.84000000000006</v>
      </c>
      <c r="DQ193" s="13">
        <f t="shared" si="176"/>
        <v>61.834803371075836</v>
      </c>
      <c r="DR193" s="20">
        <f t="shared" si="177"/>
        <v>553.28361587129041</v>
      </c>
      <c r="DS193" s="59">
        <f t="shared" si="125"/>
        <v>846.61694920462378</v>
      </c>
      <c r="DT193" s="59">
        <f ca="1">AVERAGE(OFFSET($DS$3,0,0,'Données projet'!$E$14+1,1))-AVERAGE(OFFSET($H$3,0,0,'Données projet'!$E$14+1,1))</f>
        <v>288.82868507674738</v>
      </c>
      <c r="DU193" s="59">
        <f t="shared" si="152"/>
        <v>283.48738729114024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4.5872896768219391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4.5872896768219391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266.99999999999983</v>
      </c>
      <c r="EK193" s="17">
        <f>EJ193*VLOOKUP('Données projet'!$B$15,Paramètres!$A$1:$I$89,3,0)*VLOOKUP('Données projet'!$B$15,Paramètres!$A$1:$I$89,5,0)</f>
        <v>216.59039999999987</v>
      </c>
      <c r="EL193" s="13">
        <f t="shared" si="179"/>
        <v>53.373153688190904</v>
      </c>
      <c r="EM193" s="20">
        <f t="shared" si="180"/>
        <v>470.18652267359886</v>
      </c>
      <c r="EN193" s="59">
        <f t="shared" si="128"/>
        <v>763.51985600693217</v>
      </c>
      <c r="EO193" s="59">
        <f ca="1">AVERAGE(OFFSET($EN$3,0,0,'Données projet'!$E$15+1,1))-AVERAGE(OFFSET($H$3,0,0,'Données projet'!$E$15+1,1))</f>
        <v>304.26232113495314</v>
      </c>
      <c r="EP193" s="59">
        <f t="shared" si="154"/>
        <v>297.47246687305056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5.0083686002973282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5.0083686002973282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6">
        <f t="shared" si="110"/>
        <v>256.66666666666669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19.8100000000004</v>
      </c>
      <c r="O194" s="13">
        <f>N194*VLOOKUP('Données projet'!$B$9,Paramètres!$A$1:$I$89,3,0)*VLOOKUP('Données projet'!$B$9,Paramètres!$A$1:$I$89,5,0)</f>
        <v>17.924088000000364</v>
      </c>
      <c r="P194" s="13">
        <f t="shared" si="141"/>
        <v>5.9032212091029486</v>
      </c>
      <c r="Q194" s="20">
        <f t="shared" si="162"/>
        <v>41.499230205854936</v>
      </c>
      <c r="R194" s="59">
        <f t="shared" si="109"/>
        <v>334.83256353918824</v>
      </c>
      <c r="S194" s="59">
        <f ca="1">AVERAGE(OFFSET($R$3,0,0,'Données projet'!$E$9+1,1))-AVERAGE(OFFSET($H$3,0,0,'Données projet'!$E$9+1,1))</f>
        <v>530.15029472203241</v>
      </c>
      <c r="T194" s="59">
        <f t="shared" si="142"/>
        <v>279.93992816625956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84.441947602612856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84.441947602612856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16.750000000000213</v>
      </c>
      <c r="AJ194" s="13">
        <f>AI194*VLOOKUP('Données projet'!$B$10,Paramètres!$A$1:$I$89,3,0)*VLOOKUP('Données projet'!$B$10,Paramètres!$A$1:$I$89,5,0)</f>
        <v>14.11020000000018</v>
      </c>
      <c r="AK194" s="13">
        <f t="shared" si="164"/>
        <v>4.7783677814795205</v>
      </c>
      <c r="AL194" s="20">
        <f t="shared" si="165"/>
        <v>32.897588886077138</v>
      </c>
      <c r="AM194" s="59">
        <f t="shared" si="113"/>
        <v>326.23092221941044</v>
      </c>
      <c r="AN194" s="59">
        <f ca="1">AVERAGE(OFFSET($AM$3,0,0,'Données projet'!$E$10+1,1))-AVERAGE(OFFSET($H$3,0,0,'Données projet'!$E$10+1,1))</f>
        <v>427.33925047942938</v>
      </c>
      <c r="AO194" s="59">
        <f t="shared" si="144"/>
        <v>258.68277813905507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47.224230565889918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47.224230565889918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19.8100000000004</v>
      </c>
      <c r="BE194" s="13">
        <f>BD194*VLOOKUP('Données projet'!$B$11,Paramètres!$A$1:$I$89,3,0)*VLOOKUP('Données projet'!$B$11,Paramètres!$A$1:$I$89,5,0)</f>
        <v>20.08734000000041</v>
      </c>
      <c r="BF194" s="13">
        <f t="shared" si="167"/>
        <v>6.5285137703520215</v>
      </c>
      <c r="BG194" s="20">
        <f t="shared" si="168"/>
        <v>46.355945316697152</v>
      </c>
      <c r="BH194" s="59">
        <f t="shared" si="116"/>
        <v>339.68927865003047</v>
      </c>
      <c r="BI194" s="59">
        <f ca="1">AVERAGE(OFFSET($BH$3,0,0,'Données projet'!$E$11+1,1))-AVERAGE(OFFSET($H$3,0,0,'Données projet'!$E$11+1,1))</f>
        <v>588.81597636287211</v>
      </c>
      <c r="BJ194" s="59">
        <f t="shared" si="146"/>
        <v>308.54448803271003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94.633217140859216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94.633217140859216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319</v>
      </c>
      <c r="BZ194" s="13">
        <f>BY194*VLOOKUP('Données projet'!$B$12,Paramètres!$A$1:$I$89,3,0)*VLOOKUP('Données projet'!$B$12,Paramètres!$A$1:$I$89,5,0)</f>
        <v>233.89079999999998</v>
      </c>
      <c r="CA194" s="13">
        <f t="shared" si="170"/>
        <v>57.123140349023068</v>
      </c>
      <c r="CB194" s="20">
        <f t="shared" si="171"/>
        <v>506.84927944121517</v>
      </c>
      <c r="CC194" s="59">
        <f t="shared" si="119"/>
        <v>800.18261277454849</v>
      </c>
      <c r="CD194" s="59">
        <f ca="1">AVERAGE(OFFSET($CC$3,0,0,'Données projet'!$E$12+1,1))-AVERAGE(OFFSET($H$3,0,0,'Données projet'!$E$12+1,1))</f>
        <v>328.55201074501201</v>
      </c>
      <c r="CE194" s="59">
        <f t="shared" si="148"/>
        <v>321.81422611044985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4.4124256832419917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4.4124256832419917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367.99999999999972</v>
      </c>
      <c r="CU194" s="17">
        <f>CT194*VLOOKUP('Données projet'!$B$13,Paramètres!$A$1:$I$89,3,0)*VLOOKUP('Données projet'!$B$13,Paramètres!$A$1:$I$89,5,0)</f>
        <v>292.78079999999977</v>
      </c>
      <c r="CV194" s="13">
        <f t="shared" si="173"/>
        <v>69.660903052386217</v>
      </c>
      <c r="CW194" s="20">
        <f t="shared" si="174"/>
        <v>631.25263281623893</v>
      </c>
      <c r="CX194" s="59">
        <f t="shared" si="122"/>
        <v>924.58596614957219</v>
      </c>
      <c r="CY194" s="59">
        <f ca="1">AVERAGE(OFFSET($CX$3,0,0,'Données projet'!$E$13+1,1))-AVERAGE(OFFSET($H$3,0,0,'Données projet'!$E$13+1,1))</f>
        <v>405.40026823646758</v>
      </c>
      <c r="CZ194" s="59">
        <f t="shared" si="150"/>
        <v>393.0787141050053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6.8409432566994797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6.8409432566994797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328.00000000000006</v>
      </c>
      <c r="DP194" s="17">
        <f>DO194*VLOOKUP('Données projet'!$B$14,Paramètres!$A$1:$I$89,3,0)*VLOOKUP('Données projet'!$B$14,Paramètres!$A$1:$I$89,5,0)</f>
        <v>255.84000000000006</v>
      </c>
      <c r="DQ194" s="13">
        <f t="shared" si="176"/>
        <v>61.834803371075836</v>
      </c>
      <c r="DR194" s="20">
        <f t="shared" si="177"/>
        <v>553.28361587129041</v>
      </c>
      <c r="DS194" s="59">
        <f t="shared" si="125"/>
        <v>846.61694920462378</v>
      </c>
      <c r="DT194" s="59">
        <f ca="1">AVERAGE(OFFSET($DS$3,0,0,'Données projet'!$E$14+1,1))-AVERAGE(OFFSET($H$3,0,0,'Données projet'!$E$14+1,1))</f>
        <v>288.82868507674738</v>
      </c>
      <c r="DU194" s="59">
        <f t="shared" si="152"/>
        <v>283.48738729114024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4.4973357242298873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4.4973357242298873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266.99999999999983</v>
      </c>
      <c r="EK194" s="17">
        <f>EJ194*VLOOKUP('Données projet'!$B$15,Paramètres!$A$1:$I$89,3,0)*VLOOKUP('Données projet'!$B$15,Paramètres!$A$1:$I$89,5,0)</f>
        <v>216.59039999999987</v>
      </c>
      <c r="EL194" s="13">
        <f t="shared" si="179"/>
        <v>53.373153688190904</v>
      </c>
      <c r="EM194" s="20">
        <f t="shared" si="180"/>
        <v>470.18652267359886</v>
      </c>
      <c r="EN194" s="59">
        <f t="shared" si="128"/>
        <v>763.51985600693217</v>
      </c>
      <c r="EO194" s="59">
        <f ca="1">AVERAGE(OFFSET($EN$3,0,0,'Données projet'!$E$15+1,1))-AVERAGE(OFFSET($H$3,0,0,'Données projet'!$E$15+1,1))</f>
        <v>304.26232113495314</v>
      </c>
      <c r="EP194" s="59">
        <f t="shared" si="154"/>
        <v>297.47246687305056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4.9101575468487066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4.9101575468487066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6">
        <f t="shared" si="110"/>
        <v>256.66666666666669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19.8100000000004</v>
      </c>
      <c r="O195" s="13">
        <f>N195*VLOOKUP('Données projet'!$B$9,Paramètres!$A$1:$I$89,3,0)*VLOOKUP('Données projet'!$B$9,Paramètres!$A$1:$I$89,5,0)</f>
        <v>17.924088000000364</v>
      </c>
      <c r="P195" s="13">
        <f t="shared" si="141"/>
        <v>5.9032212091029486</v>
      </c>
      <c r="Q195" s="20">
        <f t="shared" si="162"/>
        <v>41.499230205854936</v>
      </c>
      <c r="R195" s="59">
        <f t="shared" ref="R195:R203" si="191">Q195+(I195+J195)*44/12</f>
        <v>334.83256353918824</v>
      </c>
      <c r="S195" s="59">
        <f ca="1">AVERAGE(OFFSET($R$3,0,0,'Données projet'!$E$9+1,1))-AVERAGE(OFFSET($H$3,0,0,'Données projet'!$E$9+1,1))</f>
        <v>530.15029472203241</v>
      </c>
      <c r="T195" s="59">
        <f t="shared" si="142"/>
        <v>279.93992816625956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82.78609251462801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82.78609251462801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16.750000000000213</v>
      </c>
      <c r="AJ195" s="13">
        <f>AI195*VLOOKUP('Données projet'!$B$10,Paramètres!$A$1:$I$89,3,0)*VLOOKUP('Données projet'!$B$10,Paramètres!$A$1:$I$89,5,0)</f>
        <v>14.11020000000018</v>
      </c>
      <c r="AK195" s="13">
        <f t="shared" si="164"/>
        <v>4.7783677814795205</v>
      </c>
      <c r="AL195" s="20">
        <f t="shared" si="165"/>
        <v>32.897588886077138</v>
      </c>
      <c r="AM195" s="59">
        <f t="shared" si="113"/>
        <v>326.23092221941044</v>
      </c>
      <c r="AN195" s="59">
        <f ca="1">AVERAGE(OFFSET($AM$3,0,0,'Données projet'!$E$10+1,1))-AVERAGE(OFFSET($H$3,0,0,'Données projet'!$E$10+1,1))</f>
        <v>427.33925047942938</v>
      </c>
      <c r="AO195" s="59">
        <f t="shared" si="144"/>
        <v>258.68277813905507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46.298192208429313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46.298192208429313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19.8100000000004</v>
      </c>
      <c r="BE195" s="13">
        <f>BD195*VLOOKUP('Données projet'!$B$11,Paramètres!$A$1:$I$89,3,0)*VLOOKUP('Données projet'!$B$11,Paramètres!$A$1:$I$89,5,0)</f>
        <v>20.08734000000041</v>
      </c>
      <c r="BF195" s="13">
        <f t="shared" si="167"/>
        <v>6.5285137703520215</v>
      </c>
      <c r="BG195" s="20">
        <f t="shared" si="168"/>
        <v>46.355945316697152</v>
      </c>
      <c r="BH195" s="59">
        <f t="shared" si="116"/>
        <v>339.68927865003047</v>
      </c>
      <c r="BI195" s="59">
        <f ca="1">AVERAGE(OFFSET($BH$3,0,0,'Données projet'!$E$11+1,1))-AVERAGE(OFFSET($H$3,0,0,'Données projet'!$E$11+1,1))</f>
        <v>588.81597636287211</v>
      </c>
      <c r="BJ195" s="59">
        <f t="shared" si="146"/>
        <v>308.54448803271003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92.77751747328999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92.77751747328999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319</v>
      </c>
      <c r="BZ195" s="13">
        <f>BY195*VLOOKUP('Données projet'!$B$12,Paramètres!$A$1:$I$89,3,0)*VLOOKUP('Données projet'!$B$12,Paramètres!$A$1:$I$89,5,0)</f>
        <v>233.89079999999998</v>
      </c>
      <c r="CA195" s="13">
        <f t="shared" si="170"/>
        <v>57.123140349023068</v>
      </c>
      <c r="CB195" s="20">
        <f t="shared" si="171"/>
        <v>506.84927944121517</v>
      </c>
      <c r="CC195" s="59">
        <f t="shared" si="119"/>
        <v>800.18261277454849</v>
      </c>
      <c r="CD195" s="59">
        <f ca="1">AVERAGE(OFFSET($CC$3,0,0,'Données projet'!$E$12+1,1))-AVERAGE(OFFSET($H$3,0,0,'Données projet'!$E$12+1,1))</f>
        <v>328.55201074501201</v>
      </c>
      <c r="CE195" s="59">
        <f t="shared" si="148"/>
        <v>321.81422611044985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4.3259007069075377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4.3259007069075377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367.99999999999972</v>
      </c>
      <c r="CU195" s="17">
        <f>CT195*VLOOKUP('Données projet'!$B$13,Paramètres!$A$1:$I$89,3,0)*VLOOKUP('Données projet'!$B$13,Paramètres!$A$1:$I$89,5,0)</f>
        <v>292.78079999999977</v>
      </c>
      <c r="CV195" s="13">
        <f t="shared" si="173"/>
        <v>69.660903052386217</v>
      </c>
      <c r="CW195" s="20">
        <f t="shared" si="174"/>
        <v>631.25263281623893</v>
      </c>
      <c r="CX195" s="59">
        <f t="shared" si="122"/>
        <v>924.58596614957219</v>
      </c>
      <c r="CY195" s="59">
        <f ca="1">AVERAGE(OFFSET($CX$3,0,0,'Données projet'!$E$13+1,1))-AVERAGE(OFFSET($H$3,0,0,'Données projet'!$E$13+1,1))</f>
        <v>405.40026823646758</v>
      </c>
      <c r="CZ195" s="59">
        <f t="shared" si="150"/>
        <v>393.0787141050053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6.7067965319989833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6.7067965319989833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328.00000000000006</v>
      </c>
      <c r="DP195" s="17">
        <f>DO195*VLOOKUP('Données projet'!$B$14,Paramètres!$A$1:$I$89,3,0)*VLOOKUP('Données projet'!$B$14,Paramètres!$A$1:$I$89,5,0)</f>
        <v>255.84000000000006</v>
      </c>
      <c r="DQ195" s="13">
        <f t="shared" si="176"/>
        <v>61.834803371075836</v>
      </c>
      <c r="DR195" s="20">
        <f t="shared" si="177"/>
        <v>553.28361587129041</v>
      </c>
      <c r="DS195" s="59">
        <f t="shared" si="125"/>
        <v>846.61694920462378</v>
      </c>
      <c r="DT195" s="59">
        <f ca="1">AVERAGE(OFFSET($DS$3,0,0,'Données projet'!$E$14+1,1))-AVERAGE(OFFSET($H$3,0,0,'Données projet'!$E$14+1,1))</f>
        <v>288.82868507674738</v>
      </c>
      <c r="DU195" s="59">
        <f t="shared" si="152"/>
        <v>283.48738729114024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4.4091457137816716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4.4091457137816716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266.99999999999983</v>
      </c>
      <c r="EK195" s="17">
        <f>EJ195*VLOOKUP('Données projet'!$B$15,Paramètres!$A$1:$I$89,3,0)*VLOOKUP('Données projet'!$B$15,Paramètres!$A$1:$I$89,5,0)</f>
        <v>216.59039999999987</v>
      </c>
      <c r="EL195" s="13">
        <f t="shared" si="179"/>
        <v>53.373153688190904</v>
      </c>
      <c r="EM195" s="20">
        <f t="shared" si="180"/>
        <v>470.18652267359886</v>
      </c>
      <c r="EN195" s="59">
        <f t="shared" si="128"/>
        <v>763.51985600693217</v>
      </c>
      <c r="EO195" s="59">
        <f ca="1">AVERAGE(OFFSET($EN$3,0,0,'Données projet'!$E$15+1,1))-AVERAGE(OFFSET($H$3,0,0,'Données projet'!$E$15+1,1))</f>
        <v>304.26232113495314</v>
      </c>
      <c r="EP195" s="59">
        <f t="shared" si="154"/>
        <v>297.47246687305056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4.8138723522553857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4.8138723522553857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6">
        <f t="shared" ref="H196:H203" si="192">(B196+E196+F196)*44/12+(C196+D196)*0.475*44/12</f>
        <v>256.66666666666669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19.8100000000004</v>
      </c>
      <c r="O196" s="13">
        <f>N196*VLOOKUP('Données projet'!$B$9,Paramètres!$A$1:$I$89,3,0)*VLOOKUP('Données projet'!$B$9,Paramètres!$A$1:$I$89,5,0)</f>
        <v>17.924088000000364</v>
      </c>
      <c r="P196" s="13">
        <f t="shared" si="141"/>
        <v>5.9032212091029486</v>
      </c>
      <c r="Q196" s="20">
        <f t="shared" si="162"/>
        <v>41.499230205854936</v>
      </c>
      <c r="R196" s="59">
        <f t="shared" si="191"/>
        <v>334.83256353918824</v>
      </c>
      <c r="S196" s="59">
        <f ca="1">AVERAGE(OFFSET($R$3,0,0,'Données projet'!$E$9+1,1))-AVERAGE(OFFSET($H$3,0,0,'Données projet'!$E$9+1,1))</f>
        <v>530.15029472203241</v>
      </c>
      <c r="T196" s="59">
        <f t="shared" si="142"/>
        <v>279.93992816625956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81.162707734946665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81.162707734946665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16.750000000000213</v>
      </c>
      <c r="AJ196" s="13">
        <f>AI196*VLOOKUP('Données projet'!$B$10,Paramètres!$A$1:$I$89,3,0)*VLOOKUP('Données projet'!$B$10,Paramètres!$A$1:$I$89,5,0)</f>
        <v>14.11020000000018</v>
      </c>
      <c r="AK196" s="13">
        <f t="shared" si="164"/>
        <v>4.7783677814795205</v>
      </c>
      <c r="AL196" s="20">
        <f t="shared" si="165"/>
        <v>32.897588886077138</v>
      </c>
      <c r="AM196" s="59">
        <f t="shared" ref="AM196:AM203" si="193">AL196+(AD196+AE196)*44/12</f>
        <v>326.23092221941044</v>
      </c>
      <c r="AN196" s="59">
        <f ca="1">AVERAGE(OFFSET($AM$3,0,0,'Données projet'!$E$10+1,1))-AVERAGE(OFFSET($H$3,0,0,'Données projet'!$E$10+1,1))</f>
        <v>427.33925047942938</v>
      </c>
      <c r="AO196" s="59">
        <f t="shared" si="144"/>
        <v>258.68277813905507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45.390312898330883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45.390312898330883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19.8100000000004</v>
      </c>
      <c r="BE196" s="13">
        <f>BD196*VLOOKUP('Données projet'!$B$11,Paramètres!$A$1:$I$89,3,0)*VLOOKUP('Données projet'!$B$11,Paramètres!$A$1:$I$89,5,0)</f>
        <v>20.08734000000041</v>
      </c>
      <c r="BF196" s="13">
        <f t="shared" si="167"/>
        <v>6.5285137703520215</v>
      </c>
      <c r="BG196" s="20">
        <f t="shared" si="168"/>
        <v>46.355945316697152</v>
      </c>
      <c r="BH196" s="59">
        <f t="shared" ref="BH196:BH203" si="194">BG196+(AY196+AZ196)*44/12</f>
        <v>339.68927865003047</v>
      </c>
      <c r="BI196" s="59">
        <f ca="1">AVERAGE(OFFSET($BH$3,0,0,'Données projet'!$E$11+1,1))-AVERAGE(OFFSET($H$3,0,0,'Données projet'!$E$11+1,1))</f>
        <v>588.81597636287211</v>
      </c>
      <c r="BJ196" s="59">
        <f t="shared" si="146"/>
        <v>308.54448803271003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90.958206944336766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90.958206944336766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319</v>
      </c>
      <c r="BZ196" s="13">
        <f>BY196*VLOOKUP('Données projet'!$B$12,Paramètres!$A$1:$I$89,3,0)*VLOOKUP('Données projet'!$B$12,Paramètres!$A$1:$I$89,5,0)</f>
        <v>233.89079999999998</v>
      </c>
      <c r="CA196" s="13">
        <f t="shared" si="170"/>
        <v>57.123140349023068</v>
      </c>
      <c r="CB196" s="20">
        <f t="shared" si="171"/>
        <v>506.84927944121517</v>
      </c>
      <c r="CC196" s="59">
        <f t="shared" ref="CC196:CC203" si="195">CB196+(BT196+BU196)*44/12</f>
        <v>800.18261277454849</v>
      </c>
      <c r="CD196" s="59">
        <f ca="1">AVERAGE(OFFSET($CC$3,0,0,'Données projet'!$E$12+1,1))-AVERAGE(OFFSET($H$3,0,0,'Données projet'!$E$12+1,1))</f>
        <v>328.55201074501201</v>
      </c>
      <c r="CE196" s="59">
        <f t="shared" si="148"/>
        <v>321.81422611044985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4.2410724325839784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4.2410724325839784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367.99999999999972</v>
      </c>
      <c r="CU196" s="17">
        <f>CT196*VLOOKUP('Données projet'!$B$13,Paramètres!$A$1:$I$89,3,0)*VLOOKUP('Données projet'!$B$13,Paramètres!$A$1:$I$89,5,0)</f>
        <v>292.78079999999977</v>
      </c>
      <c r="CV196" s="13">
        <f t="shared" si="173"/>
        <v>69.660903052386217</v>
      </c>
      <c r="CW196" s="20">
        <f t="shared" si="174"/>
        <v>631.25263281623893</v>
      </c>
      <c r="CX196" s="59">
        <f t="shared" ref="CX196:CX203" si="196">CW196+(CO196+CP196)*44/12</f>
        <v>924.58596614957219</v>
      </c>
      <c r="CY196" s="59">
        <f ca="1">AVERAGE(OFFSET($CX$3,0,0,'Données projet'!$E$13+1,1))-AVERAGE(OFFSET($H$3,0,0,'Données projet'!$E$13+1,1))</f>
        <v>405.40026823646758</v>
      </c>
      <c r="CZ196" s="59">
        <f t="shared" si="150"/>
        <v>393.0787141050053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6.5752803427484405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6.5752803427484405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328.00000000000006</v>
      </c>
      <c r="DP196" s="17">
        <f>DO196*VLOOKUP('Données projet'!$B$14,Paramètres!$A$1:$I$89,3,0)*VLOOKUP('Données projet'!$B$14,Paramètres!$A$1:$I$89,5,0)</f>
        <v>255.84000000000006</v>
      </c>
      <c r="DQ196" s="13">
        <f t="shared" si="176"/>
        <v>61.834803371075836</v>
      </c>
      <c r="DR196" s="20">
        <f t="shared" si="177"/>
        <v>553.28361587129041</v>
      </c>
      <c r="DS196" s="59">
        <f t="shared" ref="DS196:DS203" si="197">DR196+(DJ196+DK196)*44/12</f>
        <v>846.61694920462378</v>
      </c>
      <c r="DT196" s="59">
        <f ca="1">AVERAGE(OFFSET($DS$3,0,0,'Données projet'!$E$14+1,1))-AVERAGE(OFFSET($H$3,0,0,'Données projet'!$E$14+1,1))</f>
        <v>288.82868507674738</v>
      </c>
      <c r="DU196" s="59">
        <f t="shared" si="152"/>
        <v>283.48738729114024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4.3226850556477512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4.3226850556477512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266.99999999999983</v>
      </c>
      <c r="EK196" s="17">
        <f>EJ196*VLOOKUP('Données projet'!$B$15,Paramètres!$A$1:$I$89,3,0)*VLOOKUP('Données projet'!$B$15,Paramètres!$A$1:$I$89,5,0)</f>
        <v>216.59039999999987</v>
      </c>
      <c r="EL196" s="13">
        <f t="shared" si="179"/>
        <v>53.373153688190904</v>
      </c>
      <c r="EM196" s="20">
        <f t="shared" si="180"/>
        <v>470.18652267359886</v>
      </c>
      <c r="EN196" s="59">
        <f t="shared" ref="EN196:EN203" si="198">EM196+(EE196+EF196)*44/12</f>
        <v>763.51985600693217</v>
      </c>
      <c r="EO196" s="59">
        <f ca="1">AVERAGE(OFFSET($EN$3,0,0,'Données projet'!$E$15+1,1))-AVERAGE(OFFSET($H$3,0,0,'Données projet'!$E$15+1,1))</f>
        <v>304.26232113495314</v>
      </c>
      <c r="EP196" s="59">
        <f t="shared" si="154"/>
        <v>297.47246687305056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4.7194752515998699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4.7194752515998699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6">
        <f t="shared" si="192"/>
        <v>256.66666666666669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19.8100000000004</v>
      </c>
      <c r="O197" s="13">
        <f>N197*VLOOKUP('Données projet'!$B$9,Paramètres!$A$1:$I$89,3,0)*VLOOKUP('Données projet'!$B$9,Paramètres!$A$1:$I$89,5,0)</f>
        <v>17.924088000000364</v>
      </c>
      <c r="P197" s="13">
        <f t="shared" ref="P197:P203" si="203">EXP(-1.0587+0.8836*LN(O197)+0.284)</f>
        <v>5.9032212091029486</v>
      </c>
      <c r="Q197" s="20">
        <f t="shared" si="162"/>
        <v>41.499230205854936</v>
      </c>
      <c r="R197" s="59">
        <f t="shared" si="191"/>
        <v>334.83256353918824</v>
      </c>
      <c r="S197" s="59">
        <f ca="1">AVERAGE(OFFSET($R$3,0,0,'Données projet'!$E$9+1,1))-AVERAGE(OFFSET($H$3,0,0,'Données projet'!$E$9+1,1))</f>
        <v>530.15029472203241</v>
      </c>
      <c r="T197" s="59">
        <f t="shared" ref="T197:T203" si="204">$T$3</f>
        <v>279.93992816625956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79.571156540627925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79.571156540627925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16.750000000000213</v>
      </c>
      <c r="AJ197" s="13">
        <f>AI197*VLOOKUP('Données projet'!$B$10,Paramètres!$A$1:$I$89,3,0)*VLOOKUP('Données projet'!$B$10,Paramètres!$A$1:$I$89,5,0)</f>
        <v>14.11020000000018</v>
      </c>
      <c r="AK197" s="13">
        <f t="shared" si="164"/>
        <v>4.7783677814795205</v>
      </c>
      <c r="AL197" s="20">
        <f t="shared" si="165"/>
        <v>32.897588886077138</v>
      </c>
      <c r="AM197" s="59">
        <f t="shared" si="193"/>
        <v>326.23092221941044</v>
      </c>
      <c r="AN197" s="59">
        <f ca="1">AVERAGE(OFFSET($AM$3,0,0,'Données projet'!$E$10+1,1))-AVERAGE(OFFSET($H$3,0,0,'Données projet'!$E$10+1,1))</f>
        <v>427.33925047942938</v>
      </c>
      <c r="AO197" s="59">
        <f t="shared" ref="AO197:AO203" si="205">$AO$3</f>
        <v>258.68277813905507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44.500236547751783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44.500236547751783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19.8100000000004</v>
      </c>
      <c r="BE197" s="13">
        <f>BD197*VLOOKUP('Données projet'!$B$11,Paramètres!$A$1:$I$89,3,0)*VLOOKUP('Données projet'!$B$11,Paramètres!$A$1:$I$89,5,0)</f>
        <v>20.08734000000041</v>
      </c>
      <c r="BF197" s="13">
        <f t="shared" si="167"/>
        <v>6.5285137703520215</v>
      </c>
      <c r="BG197" s="20">
        <f t="shared" si="168"/>
        <v>46.355945316697152</v>
      </c>
      <c r="BH197" s="59">
        <f t="shared" si="194"/>
        <v>339.68927865003047</v>
      </c>
      <c r="BI197" s="59">
        <f ca="1">AVERAGE(OFFSET($BH$3,0,0,'Données projet'!$E$11+1,1))-AVERAGE(OFFSET($H$3,0,0,'Données projet'!$E$11+1,1))</f>
        <v>588.81597636287211</v>
      </c>
      <c r="BJ197" s="59">
        <f t="shared" ref="BJ197:BJ203" si="206">$BJ$3</f>
        <v>308.54448803271003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89.174571985186461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89.174571985186461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319</v>
      </c>
      <c r="BZ197" s="13">
        <f>BY197*VLOOKUP('Données projet'!$B$12,Paramètres!$A$1:$I$89,3,0)*VLOOKUP('Données projet'!$B$12,Paramètres!$A$1:$I$89,5,0)</f>
        <v>233.89079999999998</v>
      </c>
      <c r="CA197" s="13">
        <f t="shared" si="170"/>
        <v>57.123140349023068</v>
      </c>
      <c r="CB197" s="20">
        <f t="shared" si="171"/>
        <v>506.84927944121517</v>
      </c>
      <c r="CC197" s="59">
        <f t="shared" si="195"/>
        <v>800.18261277454849</v>
      </c>
      <c r="CD197" s="59">
        <f ca="1">AVERAGE(OFFSET($CC$3,0,0,'Données projet'!$E$12+1,1))-AVERAGE(OFFSET($H$3,0,0,'Données projet'!$E$12+1,1))</f>
        <v>328.55201074501201</v>
      </c>
      <c r="CE197" s="59">
        <f t="shared" ref="CE197:CE203" si="207">$CE$3</f>
        <v>321.81422611044985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4.1579075889797652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4.1579075889797652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367.99999999999972</v>
      </c>
      <c r="CU197" s="17">
        <f>CT197*VLOOKUP('Données projet'!$B$13,Paramètres!$A$1:$I$89,3,0)*VLOOKUP('Données projet'!$B$13,Paramètres!$A$1:$I$89,5,0)</f>
        <v>292.78079999999977</v>
      </c>
      <c r="CV197" s="13">
        <f t="shared" si="173"/>
        <v>69.660903052386217</v>
      </c>
      <c r="CW197" s="20">
        <f t="shared" si="174"/>
        <v>631.25263281623893</v>
      </c>
      <c r="CX197" s="59">
        <f t="shared" si="196"/>
        <v>924.58596614957219</v>
      </c>
      <c r="CY197" s="59">
        <f ca="1">AVERAGE(OFFSET($CX$3,0,0,'Données projet'!$E$13+1,1))-AVERAGE(OFFSET($H$3,0,0,'Données projet'!$E$13+1,1))</f>
        <v>405.40026823646758</v>
      </c>
      <c r="CZ197" s="59">
        <f t="shared" ref="CZ197:CZ203" si="208">$CZ$3</f>
        <v>393.0787141050053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6.4463431057521463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6.4463431057521463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328.00000000000006</v>
      </c>
      <c r="DP197" s="17">
        <f>DO197*VLOOKUP('Données projet'!$B$14,Paramètres!$A$1:$I$89,3,0)*VLOOKUP('Données projet'!$B$14,Paramètres!$A$1:$I$89,5,0)</f>
        <v>255.84000000000006</v>
      </c>
      <c r="DQ197" s="13">
        <f t="shared" si="176"/>
        <v>61.834803371075836</v>
      </c>
      <c r="DR197" s="20">
        <f t="shared" si="177"/>
        <v>553.28361587129041</v>
      </c>
      <c r="DS197" s="59">
        <f t="shared" si="197"/>
        <v>846.61694920462378</v>
      </c>
      <c r="DT197" s="59">
        <f ca="1">AVERAGE(OFFSET($DS$3,0,0,'Données projet'!$E$14+1,1))-AVERAGE(OFFSET($H$3,0,0,'Données projet'!$E$14+1,1))</f>
        <v>288.82868507674738</v>
      </c>
      <c r="DU197" s="59">
        <f t="shared" ref="DU197:DU203" si="209">$DU$3</f>
        <v>283.48738729114024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4.237919838284042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4.237919838284042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266.99999999999983</v>
      </c>
      <c r="EK197" s="17">
        <f>EJ197*VLOOKUP('Données projet'!$B$15,Paramètres!$A$1:$I$89,3,0)*VLOOKUP('Données projet'!$B$15,Paramètres!$A$1:$I$89,5,0)</f>
        <v>216.59039999999987</v>
      </c>
      <c r="EL197" s="13">
        <f t="shared" si="179"/>
        <v>53.373153688190904</v>
      </c>
      <c r="EM197" s="20">
        <f t="shared" si="180"/>
        <v>470.18652267359886</v>
      </c>
      <c r="EN197" s="59">
        <f t="shared" si="198"/>
        <v>763.51985600693217</v>
      </c>
      <c r="EO197" s="59">
        <f ca="1">AVERAGE(OFFSET($EN$3,0,0,'Données projet'!$E$15+1,1))-AVERAGE(OFFSET($H$3,0,0,'Données projet'!$E$15+1,1))</f>
        <v>304.26232113495314</v>
      </c>
      <c r="EP197" s="59">
        <f t="shared" ref="EP197:EP203" si="210">$EP$3</f>
        <v>297.47246687305056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4.6269292205116619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4.6269292205116619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6">
        <f t="shared" si="192"/>
        <v>256.66666666666669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19.8100000000004</v>
      </c>
      <c r="O198" s="13">
        <f>N198*VLOOKUP('Données projet'!$B$9,Paramètres!$A$1:$I$89,3,0)*VLOOKUP('Données projet'!$B$9,Paramètres!$A$1:$I$89,5,0)</f>
        <v>17.924088000000364</v>
      </c>
      <c r="P198" s="13">
        <f t="shared" si="203"/>
        <v>5.9032212091029486</v>
      </c>
      <c r="Q198" s="20">
        <f t="shared" si="162"/>
        <v>41.499230205854936</v>
      </c>
      <c r="R198" s="59">
        <f t="shared" si="191"/>
        <v>334.83256353918824</v>
      </c>
      <c r="S198" s="59">
        <f ca="1">AVERAGE(OFFSET($R$3,0,0,'Données projet'!$E$9+1,1))-AVERAGE(OFFSET($H$3,0,0,'Données projet'!$E$9+1,1))</f>
        <v>530.15029472203241</v>
      </c>
      <c r="T198" s="59">
        <f t="shared" si="204"/>
        <v>279.93992816625956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78.010814694479407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78.010814694479407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16.750000000000213</v>
      </c>
      <c r="AJ198" s="13">
        <f>AI198*VLOOKUP('Données projet'!$B$10,Paramètres!$A$1:$I$89,3,0)*VLOOKUP('Données projet'!$B$10,Paramètres!$A$1:$I$89,5,0)</f>
        <v>14.11020000000018</v>
      </c>
      <c r="AK198" s="13">
        <f t="shared" si="164"/>
        <v>4.7783677814795205</v>
      </c>
      <c r="AL198" s="20">
        <f t="shared" si="165"/>
        <v>32.897588886077138</v>
      </c>
      <c r="AM198" s="59">
        <f t="shared" si="193"/>
        <v>326.23092221941044</v>
      </c>
      <c r="AN198" s="59">
        <f ca="1">AVERAGE(OFFSET($AM$3,0,0,'Données projet'!$E$10+1,1))-AVERAGE(OFFSET($H$3,0,0,'Données projet'!$E$10+1,1))</f>
        <v>427.33925047942938</v>
      </c>
      <c r="AO198" s="59">
        <f t="shared" si="205"/>
        <v>258.68277813905507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43.62761405151457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43.62761405151457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19.8100000000004</v>
      </c>
      <c r="BE198" s="13">
        <f>BD198*VLOOKUP('Données projet'!$B$11,Paramètres!$A$1:$I$89,3,0)*VLOOKUP('Données projet'!$B$11,Paramètres!$A$1:$I$89,5,0)</f>
        <v>20.08734000000041</v>
      </c>
      <c r="BF198" s="13">
        <f t="shared" si="167"/>
        <v>6.5285137703520215</v>
      </c>
      <c r="BG198" s="20">
        <f t="shared" si="168"/>
        <v>46.355945316697152</v>
      </c>
      <c r="BH198" s="59">
        <f t="shared" si="194"/>
        <v>339.68927865003047</v>
      </c>
      <c r="BI198" s="59">
        <f ca="1">AVERAGE(OFFSET($BH$3,0,0,'Données projet'!$E$11+1,1))-AVERAGE(OFFSET($H$3,0,0,'Données projet'!$E$11+1,1))</f>
        <v>588.81597636287211</v>
      </c>
      <c r="BJ198" s="59">
        <f t="shared" si="206"/>
        <v>308.54448803271003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87.425913019675193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87.425913019675193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319</v>
      </c>
      <c r="BZ198" s="13">
        <f>BY198*VLOOKUP('Données projet'!$B$12,Paramètres!$A$1:$I$89,3,0)*VLOOKUP('Données projet'!$B$12,Paramètres!$A$1:$I$89,5,0)</f>
        <v>233.89079999999998</v>
      </c>
      <c r="CA198" s="13">
        <f t="shared" si="170"/>
        <v>57.123140349023068</v>
      </c>
      <c r="CB198" s="20">
        <f t="shared" si="171"/>
        <v>506.84927944121517</v>
      </c>
      <c r="CC198" s="59">
        <f t="shared" si="195"/>
        <v>800.18261277454849</v>
      </c>
      <c r="CD198" s="59">
        <f ca="1">AVERAGE(OFFSET($CC$3,0,0,'Données projet'!$E$12+1,1))-AVERAGE(OFFSET($H$3,0,0,'Données projet'!$E$12+1,1))</f>
        <v>328.55201074501201</v>
      </c>
      <c r="CE198" s="59">
        <f t="shared" si="207"/>
        <v>321.81422611044985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4.0763735572330848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4.0763735572330848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367.99999999999972</v>
      </c>
      <c r="CU198" s="17">
        <f>CT198*VLOOKUP('Données projet'!$B$13,Paramètres!$A$1:$I$89,3,0)*VLOOKUP('Données projet'!$B$13,Paramètres!$A$1:$I$89,5,0)</f>
        <v>292.78079999999977</v>
      </c>
      <c r="CV198" s="13">
        <f t="shared" si="173"/>
        <v>69.660903052386217</v>
      </c>
      <c r="CW198" s="20">
        <f t="shared" si="174"/>
        <v>631.25263281623893</v>
      </c>
      <c r="CX198" s="59">
        <f t="shared" si="196"/>
        <v>924.58596614957219</v>
      </c>
      <c r="CY198" s="59">
        <f ca="1">AVERAGE(OFFSET($CX$3,0,0,'Données projet'!$E$13+1,1))-AVERAGE(OFFSET($H$3,0,0,'Données projet'!$E$13+1,1))</f>
        <v>405.40026823646758</v>
      </c>
      <c r="CZ198" s="59">
        <f t="shared" si="208"/>
        <v>393.0787141050053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6.3199342493294006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6.3199342493294006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328.00000000000006</v>
      </c>
      <c r="DP198" s="17">
        <f>DO198*VLOOKUP('Données projet'!$B$14,Paramètres!$A$1:$I$89,3,0)*VLOOKUP('Données projet'!$B$14,Paramètres!$A$1:$I$89,5,0)</f>
        <v>255.84000000000006</v>
      </c>
      <c r="DQ198" s="13">
        <f t="shared" si="176"/>
        <v>61.834803371075836</v>
      </c>
      <c r="DR198" s="20">
        <f t="shared" si="177"/>
        <v>553.28361587129041</v>
      </c>
      <c r="DS198" s="59">
        <f t="shared" si="197"/>
        <v>846.61694920462378</v>
      </c>
      <c r="DT198" s="59">
        <f ca="1">AVERAGE(OFFSET($DS$3,0,0,'Données projet'!$E$14+1,1))-AVERAGE(OFFSET($H$3,0,0,'Données projet'!$E$14+1,1))</f>
        <v>288.82868507674738</v>
      </c>
      <c r="DU198" s="59">
        <f t="shared" si="209"/>
        <v>283.48738729114024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4.1548168151311575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4.1548168151311575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266.99999999999983</v>
      </c>
      <c r="EK198" s="17">
        <f>EJ198*VLOOKUP('Données projet'!$B$15,Paramètres!$A$1:$I$89,3,0)*VLOOKUP('Données projet'!$B$15,Paramètres!$A$1:$I$89,5,0)</f>
        <v>216.59039999999987</v>
      </c>
      <c r="EL198" s="13">
        <f t="shared" si="179"/>
        <v>53.373153688190904</v>
      </c>
      <c r="EM198" s="20">
        <f t="shared" si="180"/>
        <v>470.18652267359886</v>
      </c>
      <c r="EN198" s="59">
        <f t="shared" si="198"/>
        <v>763.51985600693217</v>
      </c>
      <c r="EO198" s="59">
        <f ca="1">AVERAGE(OFFSET($EN$3,0,0,'Données projet'!$E$15+1,1))-AVERAGE(OFFSET($H$3,0,0,'Données projet'!$E$15+1,1))</f>
        <v>304.26232113495314</v>
      </c>
      <c r="EP198" s="59">
        <f t="shared" si="210"/>
        <v>297.47246687305056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4.5361979606455884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4.5361979606455884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6">
        <f t="shared" si="192"/>
        <v>256.66666666666669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19.8100000000004</v>
      </c>
      <c r="O199" s="13">
        <f>N199*VLOOKUP('Données projet'!$B$9,Paramètres!$A$1:$I$89,3,0)*VLOOKUP('Données projet'!$B$9,Paramètres!$A$1:$I$89,5,0)</f>
        <v>17.924088000000364</v>
      </c>
      <c r="P199" s="13">
        <f t="shared" si="203"/>
        <v>5.9032212091029486</v>
      </c>
      <c r="Q199" s="20">
        <f t="shared" si="162"/>
        <v>41.499230205854936</v>
      </c>
      <c r="R199" s="59">
        <f t="shared" si="191"/>
        <v>334.83256353918824</v>
      </c>
      <c r="S199" s="59">
        <f ca="1">AVERAGE(OFFSET($R$3,0,0,'Données projet'!$E$9+1,1))-AVERAGE(OFFSET($H$3,0,0,'Données projet'!$E$9+1,1))</f>
        <v>530.15029472203241</v>
      </c>
      <c r="T199" s="59">
        <f t="shared" si="204"/>
        <v>279.93992816625956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76.481070200219307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76.481070200219307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16.750000000000213</v>
      </c>
      <c r="AJ199" s="13">
        <f>AI199*VLOOKUP('Données projet'!$B$10,Paramètres!$A$1:$I$89,3,0)*VLOOKUP('Données projet'!$B$10,Paramètres!$A$1:$I$89,5,0)</f>
        <v>14.11020000000018</v>
      </c>
      <c r="AK199" s="13">
        <f t="shared" si="164"/>
        <v>4.7783677814795205</v>
      </c>
      <c r="AL199" s="20">
        <f t="shared" si="165"/>
        <v>32.897588886077138</v>
      </c>
      <c r="AM199" s="59">
        <f t="shared" si="193"/>
        <v>326.23092221941044</v>
      </c>
      <c r="AN199" s="59">
        <f ca="1">AVERAGE(OFFSET($AM$3,0,0,'Données projet'!$E$10+1,1))-AVERAGE(OFFSET($H$3,0,0,'Données projet'!$E$10+1,1))</f>
        <v>427.33925047942938</v>
      </c>
      <c r="AO199" s="59">
        <f t="shared" si="205"/>
        <v>258.68277813905507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42.772103150181401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42.772103150181401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19.8100000000004</v>
      </c>
      <c r="BE199" s="13">
        <f>BD199*VLOOKUP('Données projet'!$B$11,Paramètres!$A$1:$I$89,3,0)*VLOOKUP('Données projet'!$B$11,Paramètres!$A$1:$I$89,5,0)</f>
        <v>20.08734000000041</v>
      </c>
      <c r="BF199" s="13">
        <f t="shared" si="167"/>
        <v>6.5285137703520215</v>
      </c>
      <c r="BG199" s="20">
        <f t="shared" si="168"/>
        <v>46.355945316697152</v>
      </c>
      <c r="BH199" s="59">
        <f t="shared" si="194"/>
        <v>339.68927865003047</v>
      </c>
      <c r="BI199" s="59">
        <f ca="1">AVERAGE(OFFSET($BH$3,0,0,'Données projet'!$E$11+1,1))-AVERAGE(OFFSET($H$3,0,0,'Données projet'!$E$11+1,1))</f>
        <v>588.81597636287211</v>
      </c>
      <c r="BJ199" s="59">
        <f t="shared" si="206"/>
        <v>308.54448803271003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85.711544189900948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85.711544189900948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319</v>
      </c>
      <c r="BZ199" s="13">
        <f>BY199*VLOOKUP('Données projet'!$B$12,Paramètres!$A$1:$I$89,3,0)*VLOOKUP('Données projet'!$B$12,Paramètres!$A$1:$I$89,5,0)</f>
        <v>233.89079999999998</v>
      </c>
      <c r="CA199" s="13">
        <f t="shared" si="170"/>
        <v>57.123140349023068</v>
      </c>
      <c r="CB199" s="20">
        <f t="shared" si="171"/>
        <v>506.84927944121517</v>
      </c>
      <c r="CC199" s="59">
        <f t="shared" si="195"/>
        <v>800.18261277454849</v>
      </c>
      <c r="CD199" s="59">
        <f ca="1">AVERAGE(OFFSET($CC$3,0,0,'Données projet'!$E$12+1,1))-AVERAGE(OFFSET($H$3,0,0,'Données projet'!$E$12+1,1))</f>
        <v>328.55201074501201</v>
      </c>
      <c r="CE199" s="59">
        <f t="shared" si="207"/>
        <v>321.81422611044985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3.996438358118108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3.996438358118108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367.99999999999972</v>
      </c>
      <c r="CU199" s="17">
        <f>CT199*VLOOKUP('Données projet'!$B$13,Paramètres!$A$1:$I$89,3,0)*VLOOKUP('Données projet'!$B$13,Paramètres!$A$1:$I$89,5,0)</f>
        <v>292.78079999999977</v>
      </c>
      <c r="CV199" s="13">
        <f t="shared" si="173"/>
        <v>69.660903052386217</v>
      </c>
      <c r="CW199" s="20">
        <f t="shared" si="174"/>
        <v>631.25263281623893</v>
      </c>
      <c r="CX199" s="59">
        <f t="shared" si="196"/>
        <v>924.58596614957219</v>
      </c>
      <c r="CY199" s="59">
        <f ca="1">AVERAGE(OFFSET($CX$3,0,0,'Données projet'!$E$13+1,1))-AVERAGE(OFFSET($H$3,0,0,'Données projet'!$E$13+1,1))</f>
        <v>405.40026823646758</v>
      </c>
      <c r="CZ199" s="59">
        <f t="shared" si="208"/>
        <v>393.0787141050053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6.1960041934793155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6.1960041934793155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328.00000000000006</v>
      </c>
      <c r="DP199" s="17">
        <f>DO199*VLOOKUP('Données projet'!$B$14,Paramètres!$A$1:$I$89,3,0)*VLOOKUP('Données projet'!$B$14,Paramètres!$A$1:$I$89,5,0)</f>
        <v>255.84000000000006</v>
      </c>
      <c r="DQ199" s="13">
        <f t="shared" si="176"/>
        <v>61.834803371075836</v>
      </c>
      <c r="DR199" s="20">
        <f t="shared" si="177"/>
        <v>553.28361587129041</v>
      </c>
      <c r="DS199" s="59">
        <f t="shared" si="197"/>
        <v>846.61694920462378</v>
      </c>
      <c r="DT199" s="59">
        <f ca="1">AVERAGE(OFFSET($DS$3,0,0,'Données projet'!$E$14+1,1))-AVERAGE(OFFSET($H$3,0,0,'Données projet'!$E$14+1,1))</f>
        <v>288.82868507674738</v>
      </c>
      <c r="DU199" s="59">
        <f t="shared" si="209"/>
        <v>283.48738729114024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4.0733433915744621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4.0733433915744621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266.99999999999983</v>
      </c>
      <c r="EK199" s="17">
        <f>EJ199*VLOOKUP('Données projet'!$B$15,Paramètres!$A$1:$I$89,3,0)*VLOOKUP('Données projet'!$B$15,Paramètres!$A$1:$I$89,5,0)</f>
        <v>216.59039999999987</v>
      </c>
      <c r="EL199" s="13">
        <f t="shared" si="179"/>
        <v>53.373153688190904</v>
      </c>
      <c r="EM199" s="20">
        <f t="shared" si="180"/>
        <v>470.18652267359886</v>
      </c>
      <c r="EN199" s="59">
        <f t="shared" si="198"/>
        <v>763.51985600693217</v>
      </c>
      <c r="EO199" s="59">
        <f ca="1">AVERAGE(OFFSET($EN$3,0,0,'Données projet'!$E$15+1,1))-AVERAGE(OFFSET($H$3,0,0,'Données projet'!$E$15+1,1))</f>
        <v>304.26232113495314</v>
      </c>
      <c r="EP199" s="59">
        <f t="shared" si="210"/>
        <v>297.47246687305056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4.4472458854448851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4.4472458854448851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6">
        <f t="shared" si="192"/>
        <v>256.66666666666669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19.8100000000004</v>
      </c>
      <c r="O200" s="13">
        <f>N200*VLOOKUP('Données projet'!$B$9,Paramètres!$A$1:$I$89,3,0)*VLOOKUP('Données projet'!$B$9,Paramètres!$A$1:$I$89,5,0)</f>
        <v>17.924088000000364</v>
      </c>
      <c r="P200" s="13">
        <f t="shared" si="203"/>
        <v>5.9032212091029486</v>
      </c>
      <c r="Q200" s="20">
        <f t="shared" si="162"/>
        <v>41.499230205854936</v>
      </c>
      <c r="R200" s="59">
        <f t="shared" si="191"/>
        <v>334.83256353918824</v>
      </c>
      <c r="S200" s="59">
        <f ca="1">AVERAGE(OFFSET($R$3,0,0,'Données projet'!$E$9+1,1))-AVERAGE(OFFSET($H$3,0,0,'Données projet'!$E$9+1,1))</f>
        <v>530.15029472203241</v>
      </c>
      <c r="T200" s="59">
        <f t="shared" si="204"/>
        <v>279.93992816625956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74.981323062439643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74.981323062439643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16.750000000000213</v>
      </c>
      <c r="AJ200" s="13">
        <f>AI200*VLOOKUP('Données projet'!$B$10,Paramètres!$A$1:$I$89,3,0)*VLOOKUP('Données projet'!$B$10,Paramètres!$A$1:$I$89,5,0)</f>
        <v>14.11020000000018</v>
      </c>
      <c r="AK200" s="13">
        <f t="shared" si="164"/>
        <v>4.7783677814795205</v>
      </c>
      <c r="AL200" s="20">
        <f t="shared" si="165"/>
        <v>32.897588886077138</v>
      </c>
      <c r="AM200" s="59">
        <f t="shared" si="193"/>
        <v>326.23092221941044</v>
      </c>
      <c r="AN200" s="59">
        <f ca="1">AVERAGE(OFFSET($AM$3,0,0,'Données projet'!$E$10+1,1))-AVERAGE(OFFSET($H$3,0,0,'Données projet'!$E$10+1,1))</f>
        <v>427.33925047942938</v>
      </c>
      <c r="AO200" s="59">
        <f t="shared" si="205"/>
        <v>258.68277813905507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41.933368295813246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41.933368295813246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19.8100000000004</v>
      </c>
      <c r="BE200" s="13">
        <f>BD200*VLOOKUP('Données projet'!$B$11,Paramètres!$A$1:$I$89,3,0)*VLOOKUP('Données projet'!$B$11,Paramètres!$A$1:$I$89,5,0)</f>
        <v>20.08734000000041</v>
      </c>
      <c r="BF200" s="13">
        <f t="shared" si="167"/>
        <v>6.5285137703520215</v>
      </c>
      <c r="BG200" s="20">
        <f t="shared" si="168"/>
        <v>46.355945316697152</v>
      </c>
      <c r="BH200" s="59">
        <f t="shared" si="194"/>
        <v>339.68927865003047</v>
      </c>
      <c r="BI200" s="59">
        <f ca="1">AVERAGE(OFFSET($BH$3,0,0,'Données projet'!$E$11+1,1))-AVERAGE(OFFSET($H$3,0,0,'Données projet'!$E$11+1,1))</f>
        <v>588.81597636287211</v>
      </c>
      <c r="BJ200" s="59">
        <f t="shared" si="206"/>
        <v>308.54448803271003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84.030793087216836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84.030793087216836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319</v>
      </c>
      <c r="BZ200" s="13">
        <f>BY200*VLOOKUP('Données projet'!$B$12,Paramètres!$A$1:$I$89,3,0)*VLOOKUP('Données projet'!$B$12,Paramètres!$A$1:$I$89,5,0)</f>
        <v>233.89079999999998</v>
      </c>
      <c r="CA200" s="13">
        <f t="shared" si="170"/>
        <v>57.123140349023068</v>
      </c>
      <c r="CB200" s="20">
        <f t="shared" si="171"/>
        <v>506.84927944121517</v>
      </c>
      <c r="CC200" s="59">
        <f t="shared" si="195"/>
        <v>800.18261277454849</v>
      </c>
      <c r="CD200" s="59">
        <f ca="1">AVERAGE(OFFSET($CC$3,0,0,'Données projet'!$E$12+1,1))-AVERAGE(OFFSET($H$3,0,0,'Données projet'!$E$12+1,1))</f>
        <v>328.55201074501201</v>
      </c>
      <c r="CE200" s="59">
        <f t="shared" si="207"/>
        <v>321.81422611044985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3.9180706395021185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3.9180706395021185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367.99999999999972</v>
      </c>
      <c r="CU200" s="17">
        <f>CT200*VLOOKUP('Données projet'!$B$13,Paramètres!$A$1:$I$89,3,0)*VLOOKUP('Données projet'!$B$13,Paramètres!$A$1:$I$89,5,0)</f>
        <v>292.78079999999977</v>
      </c>
      <c r="CV200" s="13">
        <f t="shared" si="173"/>
        <v>69.660903052386217</v>
      </c>
      <c r="CW200" s="20">
        <f t="shared" si="174"/>
        <v>631.25263281623893</v>
      </c>
      <c r="CX200" s="59">
        <f t="shared" si="196"/>
        <v>924.58596614957219</v>
      </c>
      <c r="CY200" s="59">
        <f ca="1">AVERAGE(OFFSET($CX$3,0,0,'Données projet'!$E$13+1,1))-AVERAGE(OFFSET($H$3,0,0,'Données projet'!$E$13+1,1))</f>
        <v>405.40026823646758</v>
      </c>
      <c r="CZ200" s="59">
        <f t="shared" si="208"/>
        <v>393.0787141050053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6.0745043304345803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6.0745043304345803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328.00000000000006</v>
      </c>
      <c r="DP200" s="17">
        <f>DO200*VLOOKUP('Données projet'!$B$14,Paramètres!$A$1:$I$89,3,0)*VLOOKUP('Données projet'!$B$14,Paramètres!$A$1:$I$89,5,0)</f>
        <v>255.84000000000006</v>
      </c>
      <c r="DQ200" s="13">
        <f t="shared" si="176"/>
        <v>61.834803371075836</v>
      </c>
      <c r="DR200" s="20">
        <f t="shared" si="177"/>
        <v>553.28361587129041</v>
      </c>
      <c r="DS200" s="59">
        <f t="shared" si="197"/>
        <v>846.61694920462378</v>
      </c>
      <c r="DT200" s="59">
        <f ca="1">AVERAGE(OFFSET($DS$3,0,0,'Données projet'!$E$14+1,1))-AVERAGE(OFFSET($H$3,0,0,'Données projet'!$E$14+1,1))</f>
        <v>288.82868507674738</v>
      </c>
      <c r="DU200" s="59">
        <f t="shared" si="209"/>
        <v>283.48738729114024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3.9934676121598325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3.9934676121598325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266.99999999999983</v>
      </c>
      <c r="EK200" s="17">
        <f>EJ200*VLOOKUP('Données projet'!$B$15,Paramètres!$A$1:$I$89,3,0)*VLOOKUP('Données projet'!$B$15,Paramètres!$A$1:$I$89,5,0)</f>
        <v>216.59039999999987</v>
      </c>
      <c r="EL200" s="13">
        <f t="shared" si="179"/>
        <v>53.373153688190904</v>
      </c>
      <c r="EM200" s="20">
        <f t="shared" si="180"/>
        <v>470.18652267359886</v>
      </c>
      <c r="EN200" s="59">
        <f t="shared" si="198"/>
        <v>763.51985600693217</v>
      </c>
      <c r="EO200" s="59">
        <f ca="1">AVERAGE(OFFSET($EN$3,0,0,'Données projet'!$E$15+1,1))-AVERAGE(OFFSET($H$3,0,0,'Données projet'!$E$15+1,1))</f>
        <v>304.26232113495314</v>
      </c>
      <c r="EP200" s="59">
        <f t="shared" si="210"/>
        <v>297.47246687305056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4.3600381061834588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4.3600381061834588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6">
        <f t="shared" si="192"/>
        <v>256.66666666666669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19.8100000000004</v>
      </c>
      <c r="O201" s="13">
        <f>N201*VLOOKUP('Données projet'!$B$9,Paramètres!$A$1:$I$89,3,0)*VLOOKUP('Données projet'!$B$9,Paramètres!$A$1:$I$89,5,0)</f>
        <v>17.924088000000364</v>
      </c>
      <c r="P201" s="13">
        <f t="shared" si="203"/>
        <v>5.9032212091029486</v>
      </c>
      <c r="Q201" s="20">
        <f t="shared" si="162"/>
        <v>41.499230205854936</v>
      </c>
      <c r="R201" s="59">
        <f t="shared" si="191"/>
        <v>334.83256353918824</v>
      </c>
      <c r="S201" s="59">
        <f ca="1">AVERAGE(OFFSET($R$3,0,0,'Données projet'!$E$9+1,1))-AVERAGE(OFFSET($H$3,0,0,'Données projet'!$E$9+1,1))</f>
        <v>530.15029472203241</v>
      </c>
      <c r="T201" s="59">
        <f t="shared" si="204"/>
        <v>279.93992816625956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73.510985051276407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73.510985051276407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16.750000000000213</v>
      </c>
      <c r="AJ201" s="13">
        <f>AI201*VLOOKUP('Données projet'!$B$10,Paramètres!$A$1:$I$89,3,0)*VLOOKUP('Données projet'!$B$10,Paramètres!$A$1:$I$89,5,0)</f>
        <v>14.11020000000018</v>
      </c>
      <c r="AK201" s="13">
        <f t="shared" si="164"/>
        <v>4.7783677814795205</v>
      </c>
      <c r="AL201" s="20">
        <f t="shared" si="165"/>
        <v>32.897588886077138</v>
      </c>
      <c r="AM201" s="59">
        <f t="shared" si="193"/>
        <v>326.23092221941044</v>
      </c>
      <c r="AN201" s="59">
        <f ca="1">AVERAGE(OFFSET($AM$3,0,0,'Données projet'!$E$10+1,1))-AVERAGE(OFFSET($H$3,0,0,'Données projet'!$E$10+1,1))</f>
        <v>427.33925047942938</v>
      </c>
      <c r="AO201" s="59">
        <f t="shared" si="205"/>
        <v>258.68277813905507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41.111080520361504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41.111080520361504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19.8100000000004</v>
      </c>
      <c r="BE201" s="13">
        <f>BD201*VLOOKUP('Données projet'!$B$11,Paramètres!$A$1:$I$89,3,0)*VLOOKUP('Données projet'!$B$11,Paramètres!$A$1:$I$89,5,0)</f>
        <v>20.08734000000041</v>
      </c>
      <c r="BF201" s="13">
        <f t="shared" si="167"/>
        <v>6.5285137703520215</v>
      </c>
      <c r="BG201" s="20">
        <f t="shared" si="168"/>
        <v>46.355945316697152</v>
      </c>
      <c r="BH201" s="59">
        <f t="shared" si="194"/>
        <v>339.68927865003047</v>
      </c>
      <c r="BI201" s="59">
        <f ca="1">AVERAGE(OFFSET($BH$3,0,0,'Données projet'!$E$11+1,1))-AVERAGE(OFFSET($H$3,0,0,'Données projet'!$E$11+1,1))</f>
        <v>588.81597636287211</v>
      </c>
      <c r="BJ201" s="59">
        <f t="shared" si="206"/>
        <v>308.54448803271003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82.383000488499405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82.383000488499405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319</v>
      </c>
      <c r="BZ201" s="13">
        <f>BY201*VLOOKUP('Données projet'!$B$12,Paramètres!$A$1:$I$89,3,0)*VLOOKUP('Données projet'!$B$12,Paramètres!$A$1:$I$89,5,0)</f>
        <v>233.89079999999998</v>
      </c>
      <c r="CA201" s="13">
        <f t="shared" si="170"/>
        <v>57.123140349023068</v>
      </c>
      <c r="CB201" s="20">
        <f t="shared" si="171"/>
        <v>506.84927944121517</v>
      </c>
      <c r="CC201" s="59">
        <f t="shared" si="195"/>
        <v>800.18261277454849</v>
      </c>
      <c r="CD201" s="59">
        <f ca="1">AVERAGE(OFFSET($CC$3,0,0,'Données projet'!$E$12+1,1))-AVERAGE(OFFSET($H$3,0,0,'Données projet'!$E$12+1,1))</f>
        <v>328.55201074501201</v>
      </c>
      <c r="CE201" s="59">
        <f t="shared" si="207"/>
        <v>321.81422611044985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3.8412396640486004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3.8412396640486004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367.99999999999972</v>
      </c>
      <c r="CU201" s="17">
        <f>CT201*VLOOKUP('Données projet'!$B$13,Paramètres!$A$1:$I$89,3,0)*VLOOKUP('Données projet'!$B$13,Paramètres!$A$1:$I$89,5,0)</f>
        <v>292.78079999999977</v>
      </c>
      <c r="CV201" s="13">
        <f t="shared" si="173"/>
        <v>69.660903052386217</v>
      </c>
      <c r="CW201" s="20">
        <f t="shared" si="174"/>
        <v>631.25263281623893</v>
      </c>
      <c r="CX201" s="59">
        <f t="shared" si="196"/>
        <v>924.58596614957219</v>
      </c>
      <c r="CY201" s="59">
        <f ca="1">AVERAGE(OFFSET($CX$3,0,0,'Données projet'!$E$13+1,1))-AVERAGE(OFFSET($H$3,0,0,'Données projet'!$E$13+1,1))</f>
        <v>405.40026823646758</v>
      </c>
      <c r="CZ201" s="59">
        <f t="shared" si="208"/>
        <v>393.0787141050053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5.9553870055965534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5.9553870055965534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328.00000000000006</v>
      </c>
      <c r="DP201" s="17">
        <f>DO201*VLOOKUP('Données projet'!$B$14,Paramètres!$A$1:$I$89,3,0)*VLOOKUP('Données projet'!$B$14,Paramètres!$A$1:$I$89,5,0)</f>
        <v>255.84000000000006</v>
      </c>
      <c r="DQ201" s="13">
        <f t="shared" si="176"/>
        <v>61.834803371075836</v>
      </c>
      <c r="DR201" s="20">
        <f t="shared" si="177"/>
        <v>553.28361587129041</v>
      </c>
      <c r="DS201" s="59">
        <f t="shared" si="197"/>
        <v>846.61694920462378</v>
      </c>
      <c r="DT201" s="59">
        <f ca="1">AVERAGE(OFFSET($DS$3,0,0,'Données projet'!$E$14+1,1))-AVERAGE(OFFSET($H$3,0,0,'Données projet'!$E$14+1,1))</f>
        <v>288.82868507674738</v>
      </c>
      <c r="DU201" s="59">
        <f t="shared" si="209"/>
        <v>283.48738729114024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3.915158148060109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3.915158148060109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266.99999999999983</v>
      </c>
      <c r="EK201" s="17">
        <f>EJ201*VLOOKUP('Données projet'!$B$15,Paramètres!$A$1:$I$89,3,0)*VLOOKUP('Données projet'!$B$15,Paramètres!$A$1:$I$89,5,0)</f>
        <v>216.59039999999987</v>
      </c>
      <c r="EL201" s="13">
        <f t="shared" si="179"/>
        <v>53.373153688190904</v>
      </c>
      <c r="EM201" s="20">
        <f t="shared" si="180"/>
        <v>470.18652267359886</v>
      </c>
      <c r="EN201" s="59">
        <f t="shared" si="198"/>
        <v>763.51985600693217</v>
      </c>
      <c r="EO201" s="59">
        <f ca="1">AVERAGE(OFFSET($EN$3,0,0,'Données projet'!$E$15+1,1))-AVERAGE(OFFSET($H$3,0,0,'Données projet'!$E$15+1,1))</f>
        <v>304.26232113495314</v>
      </c>
      <c r="EP201" s="59">
        <f t="shared" si="210"/>
        <v>297.47246687305056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4.2745404182818563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4.2745404182818563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6">
        <f t="shared" si="192"/>
        <v>256.66666666666669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19.8100000000004</v>
      </c>
      <c r="O202" s="13">
        <f>N202*VLOOKUP('Données projet'!$B$9,Paramètres!$A$1:$I$89,3,0)*VLOOKUP('Données projet'!$B$9,Paramètres!$A$1:$I$89,5,0)</f>
        <v>17.924088000000364</v>
      </c>
      <c r="P202" s="13">
        <f t="shared" si="203"/>
        <v>5.9032212091029486</v>
      </c>
      <c r="Q202" s="20">
        <f t="shared" si="162"/>
        <v>41.499230205854936</v>
      </c>
      <c r="R202" s="59">
        <f t="shared" si="191"/>
        <v>334.83256353918824</v>
      </c>
      <c r="S202" s="59">
        <f ca="1">AVERAGE(OFFSET($R$3,0,0,'Données projet'!$E$9+1,1))-AVERAGE(OFFSET($H$3,0,0,'Données projet'!$E$9+1,1))</f>
        <v>530.15029472203241</v>
      </c>
      <c r="T202" s="59">
        <f t="shared" si="204"/>
        <v>279.93992816625956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72.06947947169445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72.06947947169445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16.750000000000213</v>
      </c>
      <c r="AJ202" s="13">
        <f>AI202*VLOOKUP('Données projet'!$B$10,Paramètres!$A$1:$I$89,3,0)*VLOOKUP('Données projet'!$B$10,Paramètres!$A$1:$I$89,5,0)</f>
        <v>14.11020000000018</v>
      </c>
      <c r="AK202" s="13">
        <f t="shared" si="164"/>
        <v>4.7783677814795205</v>
      </c>
      <c r="AL202" s="20">
        <f t="shared" si="165"/>
        <v>32.897588886077138</v>
      </c>
      <c r="AM202" s="59">
        <f t="shared" si="193"/>
        <v>326.23092221941044</v>
      </c>
      <c r="AN202" s="59">
        <f ca="1">AVERAGE(OFFSET($AM$3,0,0,'Données projet'!$E$10+1,1))-AVERAGE(OFFSET($H$3,0,0,'Données projet'!$E$10+1,1))</f>
        <v>427.33925047942938</v>
      </c>
      <c r="AO202" s="59">
        <f t="shared" si="205"/>
        <v>258.68277813905507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40.304917306640355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40.304917306640355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19.8100000000004</v>
      </c>
      <c r="BE202" s="13">
        <f>BD202*VLOOKUP('Données projet'!$B$11,Paramètres!$A$1:$I$89,3,0)*VLOOKUP('Données projet'!$B$11,Paramètres!$A$1:$I$89,5,0)</f>
        <v>20.08734000000041</v>
      </c>
      <c r="BF202" s="13">
        <f t="shared" si="167"/>
        <v>6.5285137703520215</v>
      </c>
      <c r="BG202" s="20">
        <f t="shared" si="168"/>
        <v>46.355945316697152</v>
      </c>
      <c r="BH202" s="59">
        <f t="shared" si="194"/>
        <v>339.68927865003047</v>
      </c>
      <c r="BI202" s="59">
        <f ca="1">AVERAGE(OFFSET($BH$3,0,0,'Données projet'!$E$11+1,1))-AVERAGE(OFFSET($H$3,0,0,'Données projet'!$E$11+1,1))</f>
        <v>588.81597636287211</v>
      </c>
      <c r="BJ202" s="59">
        <f t="shared" si="206"/>
        <v>308.54448803271003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80.767520097588587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80.767520097588587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319</v>
      </c>
      <c r="BZ202" s="13">
        <f>BY202*VLOOKUP('Données projet'!$B$12,Paramètres!$A$1:$I$89,3,0)*VLOOKUP('Données projet'!$B$12,Paramètres!$A$1:$I$89,5,0)</f>
        <v>233.89079999999998</v>
      </c>
      <c r="CA202" s="13">
        <f t="shared" si="170"/>
        <v>57.123140349023068</v>
      </c>
      <c r="CB202" s="20">
        <f t="shared" si="171"/>
        <v>506.84927944121517</v>
      </c>
      <c r="CC202" s="59">
        <f t="shared" si="195"/>
        <v>800.18261277454849</v>
      </c>
      <c r="CD202" s="59">
        <f ca="1">AVERAGE(OFFSET($CC$3,0,0,'Données projet'!$E$12+1,1))-AVERAGE(OFFSET($H$3,0,0,'Données projet'!$E$12+1,1))</f>
        <v>328.55201074501201</v>
      </c>
      <c r="CE202" s="59">
        <f t="shared" si="207"/>
        <v>321.81422611044985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3.7659152971614578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3.7659152971614578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367.99999999999972</v>
      </c>
      <c r="CU202" s="17">
        <f>CT202*VLOOKUP('Données projet'!$B$13,Paramètres!$A$1:$I$89,3,0)*VLOOKUP('Données projet'!$B$13,Paramètres!$A$1:$I$89,5,0)</f>
        <v>292.78079999999977</v>
      </c>
      <c r="CV202" s="13">
        <f t="shared" si="173"/>
        <v>69.660903052386217</v>
      </c>
      <c r="CW202" s="20">
        <f t="shared" si="174"/>
        <v>631.25263281623893</v>
      </c>
      <c r="CX202" s="59">
        <f t="shared" si="196"/>
        <v>924.58596614957219</v>
      </c>
      <c r="CY202" s="59">
        <f ca="1">AVERAGE(OFFSET($CX$3,0,0,'Données projet'!$E$13+1,1))-AVERAGE(OFFSET($H$3,0,0,'Données projet'!$E$13+1,1))</f>
        <v>405.40026823646758</v>
      </c>
      <c r="CZ202" s="59">
        <f t="shared" si="208"/>
        <v>393.0787141050053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5.8386054988442062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5.8386054988442062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328.00000000000006</v>
      </c>
      <c r="DP202" s="17">
        <f>DO202*VLOOKUP('Données projet'!$B$14,Paramètres!$A$1:$I$89,3,0)*VLOOKUP('Données projet'!$B$14,Paramètres!$A$1:$I$89,5,0)</f>
        <v>255.84000000000006</v>
      </c>
      <c r="DQ202" s="13">
        <f t="shared" si="176"/>
        <v>61.834803371075836</v>
      </c>
      <c r="DR202" s="20">
        <f t="shared" si="177"/>
        <v>553.28361587129041</v>
      </c>
      <c r="DS202" s="59">
        <f t="shared" si="197"/>
        <v>846.61694920462378</v>
      </c>
      <c r="DT202" s="59">
        <f ca="1">AVERAGE(OFFSET($DS$3,0,0,'Données projet'!$E$14+1,1))-AVERAGE(OFFSET($H$3,0,0,'Données projet'!$E$14+1,1))</f>
        <v>288.82868507674738</v>
      </c>
      <c r="DU202" s="59">
        <f t="shared" si="209"/>
        <v>283.48738729114024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3.838384284787324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3.838384284787324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266.99999999999983</v>
      </c>
      <c r="EK202" s="17">
        <f>EJ202*VLOOKUP('Données projet'!$B$15,Paramètres!$A$1:$I$89,3,0)*VLOOKUP('Données projet'!$B$15,Paramètres!$A$1:$I$89,5,0)</f>
        <v>216.59039999999987</v>
      </c>
      <c r="EL202" s="13">
        <f t="shared" si="179"/>
        <v>53.373153688190904</v>
      </c>
      <c r="EM202" s="20">
        <f t="shared" si="180"/>
        <v>470.18652267359886</v>
      </c>
      <c r="EN202" s="59">
        <f t="shared" si="198"/>
        <v>763.51985600693217</v>
      </c>
      <c r="EO202" s="59">
        <f ca="1">AVERAGE(OFFSET($EN$3,0,0,'Données projet'!$E$15+1,1))-AVERAGE(OFFSET($H$3,0,0,'Données projet'!$E$15+1,1))</f>
        <v>304.26232113495314</v>
      </c>
      <c r="EP202" s="59">
        <f t="shared" si="210"/>
        <v>297.47246687305056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4.1907192878915636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4.1907192878915636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6">
        <f t="shared" si="192"/>
        <v>256.66666666666669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19.8100000000004</v>
      </c>
      <c r="O203" s="13">
        <f>N203*VLOOKUP('Données projet'!$B$9,Paramètres!$A$1:$I$89,3,0)*VLOOKUP('Données projet'!$B$9,Paramètres!$A$1:$I$89,5,0)</f>
        <v>17.924088000000364</v>
      </c>
      <c r="P203" s="13">
        <f t="shared" si="203"/>
        <v>5.9032212091029486</v>
      </c>
      <c r="Q203" s="20">
        <f t="shared" si="162"/>
        <v>41.499230205854936</v>
      </c>
      <c r="R203" s="59">
        <f t="shared" si="191"/>
        <v>334.83256353918824</v>
      </c>
      <c r="S203" s="59">
        <f ca="1">AVERAGE(OFFSET($R$3,0,0,'Données projet'!$E$9+1,1))-AVERAGE(OFFSET($H$3,0,0,'Données projet'!$E$9+1,1))</f>
        <v>530.15029472203241</v>
      </c>
      <c r="T203" s="59">
        <f t="shared" si="204"/>
        <v>279.93992816625956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70.656240937296502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70.656240937296502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16.750000000000213</v>
      </c>
      <c r="AJ203" s="13">
        <f>AI203*VLOOKUP('Données projet'!$B$10,Paramètres!$A$1:$I$89,3,0)*VLOOKUP('Données projet'!$B$10,Paramètres!$A$1:$I$89,5,0)</f>
        <v>14.11020000000018</v>
      </c>
      <c r="AK203" s="13">
        <f t="shared" si="164"/>
        <v>4.7783677814795205</v>
      </c>
      <c r="AL203" s="20">
        <f t="shared" si="165"/>
        <v>32.897588886077138</v>
      </c>
      <c r="AM203" s="59">
        <f t="shared" si="193"/>
        <v>326.23092221941044</v>
      </c>
      <c r="AN203" s="59">
        <f ca="1">AVERAGE(OFFSET($AM$3,0,0,'Données projet'!$E$10+1,1))-AVERAGE(OFFSET($H$3,0,0,'Données projet'!$E$10+1,1))</f>
        <v>427.33925047942938</v>
      </c>
      <c r="AO203" s="59">
        <f t="shared" si="205"/>
        <v>258.68277813905507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39.514562461829271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39.514562461829271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19.8100000000004</v>
      </c>
      <c r="BE203" s="13">
        <f>BD203*VLOOKUP('Données projet'!$B$11,Paramètres!$A$1:$I$89,3,0)*VLOOKUP('Données projet'!$B$11,Paramètres!$A$1:$I$89,5,0)</f>
        <v>20.08734000000041</v>
      </c>
      <c r="BF203" s="13">
        <f t="shared" si="167"/>
        <v>6.5285137703520215</v>
      </c>
      <c r="BG203" s="20">
        <f t="shared" si="168"/>
        <v>46.355945316697152</v>
      </c>
      <c r="BH203" s="59">
        <f t="shared" si="194"/>
        <v>339.68927865003047</v>
      </c>
      <c r="BI203" s="59">
        <f ca="1">AVERAGE(OFFSET($BH$3,0,0,'Données projet'!$E$11+1,1))-AVERAGE(OFFSET($H$3,0,0,'Données projet'!$E$11+1,1))</f>
        <v>588.81597636287211</v>
      </c>
      <c r="BJ203" s="59">
        <f t="shared" si="206"/>
        <v>308.54448803271003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79.183718291797788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79.183718291797788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319</v>
      </c>
      <c r="BZ203" s="13">
        <f>BY203*VLOOKUP('Données projet'!$B$12,Paramètres!$A$1:$I$89,3,0)*VLOOKUP('Données projet'!$B$12,Paramètres!$A$1:$I$89,5,0)</f>
        <v>233.89079999999998</v>
      </c>
      <c r="CA203" s="13">
        <f t="shared" si="170"/>
        <v>57.123140349023068</v>
      </c>
      <c r="CB203" s="20">
        <f t="shared" si="171"/>
        <v>506.84927944121517</v>
      </c>
      <c r="CC203" s="59">
        <f t="shared" si="195"/>
        <v>800.18261277454849</v>
      </c>
      <c r="CD203" s="59">
        <f ca="1">AVERAGE(OFFSET($CC$3,0,0,'Données projet'!$E$12+1,1))-AVERAGE(OFFSET($H$3,0,0,'Données projet'!$E$12+1,1))</f>
        <v>328.55201074501201</v>
      </c>
      <c r="CE203" s="59">
        <f t="shared" si="207"/>
        <v>321.81422611044985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3.6920679951656448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3.6920679951656448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367.99999999999972</v>
      </c>
      <c r="CU203" s="17">
        <f>CT203*VLOOKUP('Données projet'!$B$13,Paramètres!$A$1:$I$89,3,0)*VLOOKUP('Données projet'!$B$13,Paramètres!$A$1:$I$89,5,0)</f>
        <v>292.78079999999977</v>
      </c>
      <c r="CV203" s="13">
        <f t="shared" si="173"/>
        <v>69.660903052386217</v>
      </c>
      <c r="CW203" s="20">
        <f t="shared" si="174"/>
        <v>631.25263281623893</v>
      </c>
      <c r="CX203" s="59">
        <f t="shared" si="196"/>
        <v>924.58596614957219</v>
      </c>
      <c r="CY203" s="59">
        <f ca="1">AVERAGE(OFFSET($CX$3,0,0,'Données projet'!$E$13+1,1))-AVERAGE(OFFSET($H$3,0,0,'Données projet'!$E$13+1,1))</f>
        <v>405.40026823646758</v>
      </c>
      <c r="CZ203" s="59">
        <f t="shared" si="208"/>
        <v>393.0787141050053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5.7241140062095868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5.7241140062095868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328.00000000000006</v>
      </c>
      <c r="DP203" s="17">
        <f>DO203*VLOOKUP('Données projet'!$B$14,Paramètres!$A$1:$I$89,3,0)*VLOOKUP('Données projet'!$B$14,Paramètres!$A$1:$I$89,5,0)</f>
        <v>255.84000000000006</v>
      </c>
      <c r="DQ203" s="13">
        <f t="shared" si="176"/>
        <v>61.834803371075836</v>
      </c>
      <c r="DR203" s="20">
        <f t="shared" si="177"/>
        <v>553.28361587129041</v>
      </c>
      <c r="DS203" s="59">
        <f t="shared" si="197"/>
        <v>846.61694920462378</v>
      </c>
      <c r="DT203" s="59">
        <f ca="1">AVERAGE(OFFSET($DS$3,0,0,'Données projet'!$E$14+1,1))-AVERAGE(OFFSET($H$3,0,0,'Données projet'!$E$14+1,1))</f>
        <v>288.82868507674738</v>
      </c>
      <c r="DU203" s="59">
        <f t="shared" si="209"/>
        <v>283.48738729114024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3.7631159101458858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3.7631159101458858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266.99999999999983</v>
      </c>
      <c r="EK203" s="17">
        <f>EJ203*VLOOKUP('Données projet'!$B$15,Paramètres!$A$1:$I$89,3,0)*VLOOKUP('Données projet'!$B$15,Paramètres!$A$1:$I$89,5,0)</f>
        <v>216.59039999999987</v>
      </c>
      <c r="EL203" s="13">
        <f t="shared" si="179"/>
        <v>53.373153688190904</v>
      </c>
      <c r="EM203" s="20">
        <f t="shared" si="180"/>
        <v>470.18652267359886</v>
      </c>
      <c r="EN203" s="59">
        <f t="shared" si="198"/>
        <v>763.51985600693217</v>
      </c>
      <c r="EO203" s="59">
        <f ca="1">AVERAGE(OFFSET($EN$3,0,0,'Données projet'!$E$15+1,1))-AVERAGE(OFFSET($H$3,0,0,'Données projet'!$E$15+1,1))</f>
        <v>304.26232113495314</v>
      </c>
      <c r="EP203" s="59">
        <f t="shared" si="210"/>
        <v>297.47246687305056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4.1085418387423829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4.1085418387423829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1.1736311550493581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1.1727597515313797</v>
      </c>
      <c r="BA205" s="81">
        <f>EXP(LN('Données projet'!B88)/'Données projet'!A88)</f>
        <v>1.1736311550493581</v>
      </c>
      <c r="BV205" s="81">
        <f>EXP(LN('Données projet'!B114)/'Données projet'!A114)</f>
        <v>1.2709816152101407</v>
      </c>
      <c r="CQ205" s="81">
        <f>EXP(LN('Données projet'!B140)/'Données projet'!A140)</f>
        <v>1.3423796509621049</v>
      </c>
      <c r="DL205" s="81">
        <f>EXP(LN('Données projet'!B166)/'Données projet'!A166)</f>
        <v>1.2788040393997409</v>
      </c>
      <c r="EG205" s="81">
        <f>EXP(LN('Données projet'!B192)/'Données projet'!A192)</f>
        <v>1.2721747796233518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Chêne sessile</v>
      </c>
      <c r="B6" s="144">
        <f>'Données projet'!D9</f>
        <v>1.3800000000000001</v>
      </c>
      <c r="C6" s="145">
        <f ca="1">IF(OR('Données projet'!B9="",'Données projet'!C9="",'Données projet'!C9=0%),0,Calculateur!S3)</f>
        <v>530.15029472203241</v>
      </c>
      <c r="D6" s="145">
        <f>IF(OR('Données projet'!B9="",'Données projet'!C9="",'Données projet'!C9=0%),0,Calculateur!T3)</f>
        <v>279.93992816625956</v>
      </c>
      <c r="E6" s="145">
        <f ca="1">MIN(C6,D6)</f>
        <v>279.93992816625956</v>
      </c>
      <c r="F6" s="145">
        <f ca="1">E6*B6</f>
        <v>386.31710086943821</v>
      </c>
      <c r="G6" s="145">
        <f ca="1">F6*(100%-'Données projet'!$C$24)*(100%-'Données projet'!$C$25)*(100%-'Données projet'!$C$26)*(100%-'Données projet'!$C$27)</f>
        <v>347.68539078249438</v>
      </c>
      <c r="H6" s="146">
        <f>IF(OR('Données projet'!B9="",'Données projet'!C9="",'Données projet'!C9=0%),0,AVERAGE(Calculateur!$AC$3:$AC$33)*B6)</f>
        <v>0</v>
      </c>
      <c r="I6" s="147">
        <f>H6*(100%-'Données projet'!$C$24)*(100%-'Données projet'!$C$25)*(100%-'Données projet'!$C$26)*(100%-'Données projet'!$C$27)</f>
        <v>0</v>
      </c>
      <c r="J6" s="148">
        <f>IF(OR('Données projet'!B9="",'Données projet'!C9="",'Données projet'!C9=0%),0,SUM(Calculateur!$V$3:$V$33)*VLOOKUP('Données projet'!$B$9,Paramètres!$A$1:$I$89,9,0)*B6)</f>
        <v>0</v>
      </c>
      <c r="K6" s="149">
        <f>J6*(100%-'Données projet'!$C$24)*(100%-'Données projet'!$C$25)*(100%-'Données projet'!$C$26)*(100%-'Données projet'!$C$27)</f>
        <v>0</v>
      </c>
      <c r="L6" s="150">
        <f ca="1">G6+I6+K6</f>
        <v>347.68539078249438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Chêne pédonculé</v>
      </c>
      <c r="B7" s="152">
        <f>'Données projet'!D10</f>
        <v>1.3800000000000001</v>
      </c>
      <c r="C7" s="145">
        <f ca="1">IF(OR('Données projet'!B10="",'Données projet'!C10="",'Données projet'!C10=0%),0,Calculateur!AN3)</f>
        <v>427.33925047942938</v>
      </c>
      <c r="D7" s="145">
        <f>IF(OR('Données projet'!B10="",'Données projet'!C10="",'Données projet'!C10=0%),0,Calculateur!AO3)</f>
        <v>258.68277813905507</v>
      </c>
      <c r="E7" s="145">
        <f t="shared" ref="E7:E15" ca="1" si="0">MIN(C7,D7)</f>
        <v>258.68277813905507</v>
      </c>
      <c r="F7" s="145">
        <f t="shared" ref="F7:F15" ca="1" si="1">E7*B7</f>
        <v>356.98223383189605</v>
      </c>
      <c r="G7" s="145">
        <f ca="1">F7*(100%-'Données projet'!$C$24)*(100%-'Données projet'!$C$25)*(100%-'Données projet'!$C$26)*(100%-'Données projet'!$C$27)</f>
        <v>321.28401044870645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321.28401044870645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Chêne pubescent</v>
      </c>
      <c r="B8" s="152">
        <f>'Données projet'!D11</f>
        <v>1.3800000000000001</v>
      </c>
      <c r="C8" s="145">
        <f ca="1">IF(OR('Données projet'!B11="",'Données projet'!C11="",'Données projet'!C11=0%),0,Calculateur!BI3)</f>
        <v>588.81597636287211</v>
      </c>
      <c r="D8" s="145">
        <f>IF(OR('Données projet'!B11="",'Données projet'!C11="",'Données projet'!C11=0%),0,Calculateur!BJ3)</f>
        <v>308.54448803271003</v>
      </c>
      <c r="E8" s="145">
        <f t="shared" ca="1" si="0"/>
        <v>308.54448803271003</v>
      </c>
      <c r="F8" s="145">
        <f t="shared" ca="1" si="1"/>
        <v>425.79139348513991</v>
      </c>
      <c r="G8" s="145">
        <f ca="1">F8*(100%-'Données projet'!$C$24)*(100%-'Données projet'!$C$25)*(100%-'Données projet'!$C$26)*(100%-'Données projet'!$C$27)</f>
        <v>383.21225413662592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ca="1" si="2"/>
        <v>383.21225413662592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>Châtaignier</v>
      </c>
      <c r="B9" s="152">
        <f>'Données projet'!D12</f>
        <v>0.69069000000000003</v>
      </c>
      <c r="C9" s="145">
        <f ca="1">IF(OR('Données projet'!B12="",'Données projet'!C12="",'Données projet'!C12=0%),0,Calculateur!CD3)</f>
        <v>328.55201074501201</v>
      </c>
      <c r="D9" s="145">
        <f>IF(OR('Données projet'!B12="",'Données projet'!C12="",'Données projet'!C12=0%),0,Calculateur!CE3)</f>
        <v>321.81422611044985</v>
      </c>
      <c r="E9" s="145">
        <f t="shared" ca="1" si="0"/>
        <v>321.81422611044985</v>
      </c>
      <c r="F9" s="145">
        <f t="shared" ca="1" si="1"/>
        <v>222.27386783222661</v>
      </c>
      <c r="G9" s="145">
        <f ca="1">F9*(100%-'Données projet'!$C$24)*(100%-'Données projet'!$C$25)*(100%-'Données projet'!$C$26)*(100%-'Données projet'!$C$27)</f>
        <v>200.04648104900394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23.656132500000002</v>
      </c>
      <c r="K9" s="149">
        <f>J9*(100%-'Données projet'!$C$24)*(100%-'Données projet'!$C$25)*(100%-'Données projet'!$C$26)*(100%-'Données projet'!$C$27)</f>
        <v>21.290519250000003</v>
      </c>
      <c r="L9" s="150">
        <f t="shared" ca="1" si="2"/>
        <v>221.33700029900393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>Erable sycomore</v>
      </c>
      <c r="B10" s="152">
        <f>'Données projet'!D13</f>
        <v>0.68931000000000009</v>
      </c>
      <c r="C10" s="145">
        <f ca="1">IF(OR('Données projet'!B13="",'Données projet'!C13="",'Données projet'!C13=0%),0,Calculateur!CY3)</f>
        <v>405.40026823646758</v>
      </c>
      <c r="D10" s="145">
        <f>IF(OR('Données projet'!B13="",'Données projet'!C13="",'Données projet'!C13=0%),0,Calculateur!CZ3)</f>
        <v>393.0787141050053</v>
      </c>
      <c r="E10" s="145">
        <f t="shared" ca="1" si="0"/>
        <v>393.0787141050053</v>
      </c>
      <c r="F10" s="145">
        <f t="shared" ca="1" si="1"/>
        <v>270.95308841972127</v>
      </c>
      <c r="G10" s="145">
        <f ca="1">F10*(100%-'Données projet'!$C$24)*(100%-'Données projet'!$C$25)*(100%-'Données projet'!$C$26)*(100%-'Données projet'!$C$27)</f>
        <v>243.85777957774914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30.157312500000003</v>
      </c>
      <c r="K10" s="149">
        <f>J10*(100%-'Données projet'!$C$24)*(100%-'Données projet'!$C$25)*(100%-'Données projet'!$C$26)*(100%-'Données projet'!$C$27)</f>
        <v>27.141581250000005</v>
      </c>
      <c r="L10" s="150">
        <f t="shared" ca="1" si="2"/>
        <v>270.99936082774917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>Merisier</v>
      </c>
      <c r="B11" s="152">
        <f>'Données projet'!D14</f>
        <v>0.69069000000000003</v>
      </c>
      <c r="C11" s="145">
        <f ca="1">IF(OR('Données projet'!B14="",'Données projet'!C14="",'Données projet'!C14=0%),0,Calculateur!DT3)</f>
        <v>288.82868507674738</v>
      </c>
      <c r="D11" s="145">
        <f>IF(OR('Données projet'!B14="",'Données projet'!C14="",'Données projet'!C14=0%),0,Calculateur!DU3)</f>
        <v>283.48738729114024</v>
      </c>
      <c r="E11" s="145">
        <f t="shared" ca="1" si="0"/>
        <v>283.48738729114024</v>
      </c>
      <c r="F11" s="145">
        <f t="shared" ca="1" si="1"/>
        <v>195.80190352811766</v>
      </c>
      <c r="G11" s="145">
        <f ca="1">F11*(100%-'Données projet'!$C$24)*(100%-'Données projet'!$C$25)*(100%-'Données projet'!$C$26)*(100%-'Données projet'!$C$27)</f>
        <v>176.22171317530589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9.4969874999999995</v>
      </c>
      <c r="K11" s="149">
        <f>J11*(100%-'Données projet'!$C$24)*(100%-'Données projet'!$C$25)*(100%-'Données projet'!$C$26)*(100%-'Données projet'!$C$27)</f>
        <v>8.5472887499999999</v>
      </c>
      <c r="L11" s="150">
        <f t="shared" ca="1" si="2"/>
        <v>184.7690019253059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>Noyer</v>
      </c>
      <c r="B12" s="152">
        <f>'Données projet'!D15</f>
        <v>0.68931000000000009</v>
      </c>
      <c r="C12" s="145">
        <f ca="1">IF(OR('Données projet'!B15="",'Données projet'!C15="",'Données projet'!C15=0%),0,Calculateur!EO3)</f>
        <v>304.26232113495314</v>
      </c>
      <c r="D12" s="145">
        <f>IF(OR('Données projet'!B15="",'Données projet'!C15="",'Données projet'!C15=0%),0,Calculateur!EP3)</f>
        <v>297.47246687305056</v>
      </c>
      <c r="E12" s="145">
        <f t="shared" ca="1" si="0"/>
        <v>297.47246687305056</v>
      </c>
      <c r="F12" s="145">
        <f t="shared" ca="1" si="1"/>
        <v>205.0507461402625</v>
      </c>
      <c r="G12" s="145">
        <f ca="1">F12*(100%-'Données projet'!$C$24)*(100%-'Données projet'!$C$25)*(100%-'Données projet'!$C$26)*(100%-'Données projet'!$C$27)</f>
        <v>184.54567152623625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17.060422500000001</v>
      </c>
      <c r="K12" s="149">
        <f>J12*(100%-'Données projet'!$C$24)*(100%-'Données projet'!$C$25)*(100%-'Données projet'!$C$26)*(100%-'Données projet'!$C$27)</f>
        <v>15.354380250000002</v>
      </c>
      <c r="L12" s="150">
        <f t="shared" ca="1" si="2"/>
        <v>199.90005177623624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2063.1703341068023</v>
      </c>
      <c r="G16" s="164">
        <f t="shared" ca="1" si="3"/>
        <v>1856.853300696122</v>
      </c>
      <c r="H16" s="165">
        <f t="shared" si="3"/>
        <v>0</v>
      </c>
      <c r="I16" s="165">
        <f t="shared" si="3"/>
        <v>0</v>
      </c>
      <c r="J16" s="166">
        <f t="shared" si="3"/>
        <v>80.370855000000006</v>
      </c>
      <c r="K16" s="166">
        <f t="shared" si="3"/>
        <v>72.333769500000002</v>
      </c>
      <c r="L16" s="167">
        <f t="shared" ca="1" si="3"/>
        <v>1929.187070196122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Chêne pédonculé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Chêne pubescent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>Châtaignier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>Erable sycomore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>Merisier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>Noyer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8" zoomScale="90" zoomScaleNormal="90" workbookViewId="0">
      <selection activeCell="C225" sqref="C225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Chêne sessile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8427.192610487733</v>
      </c>
      <c r="U10" s="176">
        <f>'Données projet'!D9</f>
        <v>1.3800000000000001</v>
      </c>
      <c r="V10" s="175">
        <f>U10*T10</f>
        <v>11629.525802473072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 pédonculé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6453.1162202371979</v>
      </c>
      <c r="U11" s="176">
        <f>'Données projet'!D10</f>
        <v>1.3800000000000001</v>
      </c>
      <c r="V11" s="175">
        <f t="shared" ref="V11" si="0">U11*T11</f>
        <v>8905.3003839273333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Chêne pubescent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8295.3126104877356</v>
      </c>
      <c r="U12" s="176">
        <f>'Données projet'!D11</f>
        <v>1.3800000000000001</v>
      </c>
      <c r="V12" s="175">
        <f t="shared" ref="V12:V19" si="1">U12*T12</f>
        <v>11447.531402473076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Châtaignier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-283.49897515627828</v>
      </c>
      <c r="U13" s="176">
        <f>'Données projet'!D12</f>
        <v>0.69069000000000003</v>
      </c>
      <c r="V13" s="175">
        <f t="shared" si="1"/>
        <v>-195.80990715068984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Chêne sessile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>Erable sycomore</v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600.01339910158811</v>
      </c>
      <c r="U14" s="176">
        <f>'Données projet'!D13</f>
        <v>0.68931000000000009</v>
      </c>
      <c r="V14" s="175">
        <f t="shared" si="1"/>
        <v>413.59523613471578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>Merisier</v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-730.81757977732195</v>
      </c>
      <c r="U15" s="176">
        <f>'Données projet'!D14</f>
        <v>0.69069000000000003</v>
      </c>
      <c r="V15" s="175">
        <f t="shared" si="1"/>
        <v>-504.76839417639854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/>
      <c r="O16" s="23"/>
      <c r="P16" s="23"/>
      <c r="Q16" s="232"/>
      <c r="R16" s="23"/>
      <c r="S16" s="36" t="str">
        <f>B200</f>
        <v>Noyer</v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-706.23771782315998</v>
      </c>
      <c r="U16" s="176">
        <f>'Données projet'!D15</f>
        <v>0.68931000000000009</v>
      </c>
      <c r="V16" s="175">
        <f t="shared" si="1"/>
        <v>-486.81672127268246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2742.81</v>
      </c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>
        <v>6685.87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>
        <v>440</v>
      </c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30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-17829.208355486313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35</v>
      </c>
      <c r="B24" s="179">
        <f>'Données projet'!D37</f>
        <v>69.58</v>
      </c>
      <c r="C24" s="191">
        <v>235</v>
      </c>
      <c r="D24" s="180">
        <f t="shared" ref="D24:D42" si="2">B24*C24</f>
        <v>16351.3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36690.67863302496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41</v>
      </c>
      <c r="B25" s="179">
        <f>'Données projet'!D38</f>
        <v>47.41</v>
      </c>
      <c r="C25" s="191">
        <v>235</v>
      </c>
      <c r="D25" s="180">
        <f t="shared" si="2"/>
        <v>11141.349999999999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>
        <v>240</v>
      </c>
      <c r="Q25" s="232"/>
      <c r="R25" s="23"/>
      <c r="S25" s="184" t="s">
        <v>266</v>
      </c>
      <c r="T25" s="308">
        <f ca="1">T23-T24</f>
        <v>-54519.886988511273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48</v>
      </c>
      <c r="B26" s="179">
        <f>'Données projet'!D39</f>
        <v>61.12</v>
      </c>
      <c r="C26" s="191">
        <v>235</v>
      </c>
      <c r="D26" s="180">
        <f t="shared" si="2"/>
        <v>14363.199999999999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est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55</v>
      </c>
      <c r="B27" s="179">
        <f>'Données projet'!D40</f>
        <v>58.24</v>
      </c>
      <c r="C27" s="191">
        <v>235</v>
      </c>
      <c r="D27" s="180">
        <f t="shared" si="2"/>
        <v>13686.4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63</v>
      </c>
      <c r="B28" s="179">
        <f>'Données projet'!D41</f>
        <v>54.21</v>
      </c>
      <c r="C28" s="191">
        <v>235</v>
      </c>
      <c r="D28" s="180">
        <f t="shared" si="2"/>
        <v>12739.35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71</v>
      </c>
      <c r="B29" s="179">
        <f>'Données projet'!D42</f>
        <v>52.07</v>
      </c>
      <c r="C29" s="191">
        <v>235</v>
      </c>
      <c r="D29" s="180">
        <f t="shared" si="2"/>
        <v>12236.45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80</v>
      </c>
      <c r="B30" s="179">
        <f>'Données projet'!D43</f>
        <v>59.57</v>
      </c>
      <c r="C30" s="191">
        <v>235</v>
      </c>
      <c r="D30" s="180">
        <f t="shared" si="2"/>
        <v>13998.95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5317.4896569601387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89</v>
      </c>
      <c r="B31" s="179">
        <f>'Données projet'!D44</f>
        <v>64.5</v>
      </c>
      <c r="C31" s="191">
        <v>235</v>
      </c>
      <c r="D31" s="180">
        <f t="shared" si="2"/>
        <v>15157.5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99</v>
      </c>
      <c r="B32" s="179">
        <f>'Données projet'!D45</f>
        <v>62.94</v>
      </c>
      <c r="C32" s="191">
        <v>235</v>
      </c>
      <c r="D32" s="180">
        <f t="shared" si="2"/>
        <v>14790.9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109</v>
      </c>
      <c r="B33" s="179">
        <f>'Données projet'!D46</f>
        <v>66.959999999999994</v>
      </c>
      <c r="C33" s="191">
        <v>235</v>
      </c>
      <c r="D33" s="180">
        <f t="shared" si="2"/>
        <v>15735.599999999999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240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119</v>
      </c>
      <c r="B34" s="179">
        <f>'Données projet'!D47</f>
        <v>196.46</v>
      </c>
      <c r="C34" s="191">
        <v>235</v>
      </c>
      <c r="D34" s="180">
        <f t="shared" si="2"/>
        <v>46168.1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229.66507177033495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123</v>
      </c>
      <c r="B35" s="179">
        <f>'Données projet'!D48</f>
        <v>100.6</v>
      </c>
      <c r="C35" s="191">
        <v>235</v>
      </c>
      <c r="D35" s="180">
        <f t="shared" si="2"/>
        <v>23641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219.77518829697127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127</v>
      </c>
      <c r="B36" s="179">
        <f>'Données projet'!D49</f>
        <v>65.02</v>
      </c>
      <c r="C36" s="191">
        <v>235</v>
      </c>
      <c r="D36" s="180">
        <f t="shared" si="2"/>
        <v>15279.699999999999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210.31118497317823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131</v>
      </c>
      <c r="B37" s="179">
        <f>'Données projet'!D50</f>
        <v>143.84</v>
      </c>
      <c r="C37" s="191">
        <v>235</v>
      </c>
      <c r="D37" s="180">
        <f t="shared" si="2"/>
        <v>33802.400000000001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201.25472246237157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192.58825116016419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184.29497718676004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176.35882984378949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168.76443047252587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161.49706265313483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154.54264368721039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147.88769730833531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Chêne pédonculé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141.51932756778501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135.42519384477032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129.5934869327946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2676.88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124.01290615578431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118.6726374696501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113.5623325068422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108.67208852329399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103.99242920889378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99.514286324300286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95.228982128517018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31</v>
      </c>
      <c r="B55" s="179">
        <f>'Données projet'!D63</f>
        <v>63.58</v>
      </c>
      <c r="C55" s="189">
        <v>235</v>
      </c>
      <c r="D55" s="177">
        <f t="shared" ref="D55:D73" si="4">B55*C55</f>
        <v>14941.3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91.128212563174202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37</v>
      </c>
      <c r="B56" s="179">
        <f>'Données projet'!D64</f>
        <v>41.18</v>
      </c>
      <c r="C56" s="189">
        <v>235</v>
      </c>
      <c r="D56" s="177">
        <f t="shared" si="4"/>
        <v>9677.2999999999993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87.204031160932246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44</v>
      </c>
      <c r="B57" s="179">
        <f>'Données projet'!D65</f>
        <v>52.08</v>
      </c>
      <c r="C57" s="189">
        <v>235</v>
      </c>
      <c r="D57" s="177">
        <f t="shared" si="4"/>
        <v>12238.8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83.448833646825136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51</v>
      </c>
      <c r="B58" s="179">
        <f>'Données projet'!D66</f>
        <v>50.63</v>
      </c>
      <c r="C58" s="189">
        <v>235</v>
      </c>
      <c r="D58" s="177">
        <f t="shared" si="4"/>
        <v>11898.050000000001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79.85534320270348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58</v>
      </c>
      <c r="B59" s="179">
        <f>'Données projet'!D67</f>
        <v>48.81</v>
      </c>
      <c r="C59" s="189">
        <v>235</v>
      </c>
      <c r="D59" s="177">
        <f t="shared" si="4"/>
        <v>11470.35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76.416596366223459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65</v>
      </c>
      <c r="B60" s="179">
        <f>'Données projet'!D68</f>
        <v>50.87</v>
      </c>
      <c r="C60" s="189">
        <v>235</v>
      </c>
      <c r="D60" s="177">
        <f t="shared" si="4"/>
        <v>11954.449999999999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73.125929537055939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72</v>
      </c>
      <c r="B61" s="179">
        <f>'Données projet'!D69</f>
        <v>58.96</v>
      </c>
      <c r="C61" s="189">
        <v>235</v>
      </c>
      <c r="D61" s="177">
        <f t="shared" si="4"/>
        <v>13855.6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69.97696606416838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81</v>
      </c>
      <c r="B62" s="179">
        <f>'Données projet'!D70</f>
        <v>77.44</v>
      </c>
      <c r="C62" s="189">
        <v>235</v>
      </c>
      <c r="D62" s="177">
        <f t="shared" si="4"/>
        <v>18198.399999999998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66.963603889156332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90</v>
      </c>
      <c r="B63" s="179">
        <f>'Données projet'!D71</f>
        <v>78.34</v>
      </c>
      <c r="C63" s="189">
        <v>235</v>
      </c>
      <c r="D63" s="177">
        <f t="shared" si="4"/>
        <v>18409.900000000001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64.080003721680725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99</v>
      </c>
      <c r="B64" s="179">
        <f>'Données projet'!D72</f>
        <v>198.88</v>
      </c>
      <c r="C64" s="189">
        <v>235</v>
      </c>
      <c r="D64" s="177">
        <f t="shared" si="4"/>
        <v>46736.799999999996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61.320577724096374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101</v>
      </c>
      <c r="B65" s="179">
        <f>'Données projet'!D73</f>
        <v>72.569999999999993</v>
      </c>
      <c r="C65" s="189">
        <v>235</v>
      </c>
      <c r="D65" s="177">
        <f t="shared" si="4"/>
        <v>17053.949999999997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58.679978683345844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103</v>
      </c>
      <c r="B66" s="179">
        <f>'Données projet'!D74</f>
        <v>51.31</v>
      </c>
      <c r="C66" s="189">
        <v>235</v>
      </c>
      <c r="D66" s="177">
        <f t="shared" si="4"/>
        <v>12057.85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56.153089649134785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106</v>
      </c>
      <c r="B67" s="179">
        <f>'Données projet'!D75</f>
        <v>114.71</v>
      </c>
      <c r="C67" s="189">
        <v>235</v>
      </c>
      <c r="D67" s="177">
        <f t="shared" si="4"/>
        <v>26956.85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53.735014018310807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51.421066046230436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49.206761766727702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47.087810303088709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45.060105553194944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43.119718232722434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41.262888260978414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39.486017474620503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37.785662655139241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Chêne pubescent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36.158528856592575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34.601463020662756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33.111447866662921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2874.69</v>
      </c>
      <c r="F79" s="229"/>
      <c r="G79" s="204"/>
      <c r="H79" s="188"/>
      <c r="I79" s="189"/>
      <c r="J79" s="4"/>
      <c r="K79" s="171"/>
      <c r="L79" s="4"/>
      <c r="M79" s="4"/>
      <c r="N79" s="4"/>
      <c r="O79" s="192">
        <f>IF(O78+1&lt;=MIN('Données projet'!$E$9:$E$18),O78+1,"STOP")</f>
        <v>46</v>
      </c>
      <c r="P79" s="183">
        <f t="shared" si="5"/>
        <v>31.685596044653522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>
        <f>IF(O79+1&lt;=MIN('Données projet'!$E$9:$E$18),O79+1,"STOP")</f>
        <v>47</v>
      </c>
      <c r="P80" s="183">
        <f t="shared" si="5"/>
        <v>30.321144540338295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>
        <f>IF(O80+1&lt;=MIN('Données projet'!$E$9:$E$18),O80+1,"STOP")</f>
        <v>48</v>
      </c>
      <c r="P81" s="183">
        <f t="shared" si="5"/>
        <v>29.015449320897904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>
        <f>IF(O81+1&lt;=MIN('Données projet'!$E$9:$E$18),O81+1,"STOP")</f>
        <v>49</v>
      </c>
      <c r="P82" s="183">
        <f t="shared" si="5"/>
        <v>27.765980211385553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>
        <f>IF(O82+1&lt;=MIN('Données projet'!$E$9:$E$18),O82+1,"STOP")</f>
        <v>50</v>
      </c>
      <c r="P83" s="183">
        <f t="shared" si="5"/>
        <v>26.570315991756516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>
        <f>IF(O83+1&lt;=MIN('Données projet'!$E$9:$E$18),O83+1,"STOP")</f>
        <v>51</v>
      </c>
      <c r="P84" s="183">
        <f t="shared" si="5"/>
        <v>25.42613970503016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30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>
        <f>IF(O84+1&lt;=MIN('Données projet'!$E$9:$E$18),O84+1,"STOP")</f>
        <v>52</v>
      </c>
      <c r="P85" s="183">
        <f t="shared" si="5"/>
        <v>24.33123416749298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35</v>
      </c>
      <c r="B86" s="179">
        <f>'Données projet'!D89</f>
        <v>69.58</v>
      </c>
      <c r="C86" s="189">
        <v>235</v>
      </c>
      <c r="D86" s="177">
        <f t="shared" ref="D86:D104" si="6">B86*C86</f>
        <v>16351.3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>
        <f>IF(O85+1&lt;=MIN('Données projet'!$E$9:$E$18),O85+1,"STOP")</f>
        <v>53</v>
      </c>
      <c r="P86" s="183">
        <f t="shared" si="5"/>
        <v>23.283477672242086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41</v>
      </c>
      <c r="B87" s="179">
        <f>'Données projet'!D90</f>
        <v>47.41</v>
      </c>
      <c r="C87" s="189">
        <v>235</v>
      </c>
      <c r="D87" s="177">
        <f t="shared" si="6"/>
        <v>11141.349999999999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>
        <f>IF(O86+1&lt;=MIN('Données projet'!$E$9:$E$18),O86+1,"STOP")</f>
        <v>54</v>
      </c>
      <c r="P87" s="183">
        <f t="shared" si="5"/>
        <v>22.280839877743631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48</v>
      </c>
      <c r="B88" s="179">
        <f>'Données projet'!D91</f>
        <v>61.12</v>
      </c>
      <c r="C88" s="189">
        <v>235</v>
      </c>
      <c r="D88" s="177">
        <f t="shared" si="6"/>
        <v>14363.199999999999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>
        <f>IF(O87+1&lt;=MIN('Données projet'!$E$9:$E$18),O87+1,"STOP")</f>
        <v>55</v>
      </c>
      <c r="P88" s="183">
        <f t="shared" si="5"/>
        <v>21.321377873438877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55</v>
      </c>
      <c r="B89" s="179">
        <f>'Données projet'!D92</f>
        <v>58.24</v>
      </c>
      <c r="C89" s="189">
        <v>235</v>
      </c>
      <c r="D89" s="177">
        <f t="shared" si="6"/>
        <v>13686.4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>
        <f>IF(O88+1&lt;=MIN('Données projet'!$E$9:$E$18),O88+1,"STOP")</f>
        <v>56</v>
      </c>
      <c r="P89" s="183">
        <f t="shared" si="5"/>
        <v>20.403232414774052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63</v>
      </c>
      <c r="B90" s="179">
        <f>'Données projet'!D93</f>
        <v>54.21</v>
      </c>
      <c r="C90" s="189">
        <v>235</v>
      </c>
      <c r="D90" s="177">
        <f t="shared" si="6"/>
        <v>12739.35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>
        <f>IF(O89+1&lt;=MIN('Données projet'!$E$9:$E$18),O89+1,"STOP")</f>
        <v>57</v>
      </c>
      <c r="P90" s="183">
        <f t="shared" si="5"/>
        <v>19.524624320357947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71</v>
      </c>
      <c r="B91" s="179">
        <f>'Données projet'!D94</f>
        <v>52.07</v>
      </c>
      <c r="C91" s="189">
        <v>235</v>
      </c>
      <c r="D91" s="177">
        <f t="shared" si="6"/>
        <v>12236.45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>
        <f>IF(O90+1&lt;=MIN('Données projet'!$E$9:$E$18),O90+1,"STOP")</f>
        <v>58</v>
      </c>
      <c r="P91" s="183">
        <f t="shared" si="5"/>
        <v>18.68385102426598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80</v>
      </c>
      <c r="B92" s="179">
        <f>'Données projet'!D95</f>
        <v>59.57</v>
      </c>
      <c r="C92" s="189">
        <v>235</v>
      </c>
      <c r="D92" s="177">
        <f t="shared" si="6"/>
        <v>13998.95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>
        <f>IF(O91+1&lt;=MIN('Données projet'!$E$9:$E$18),O91+1,"STOP")</f>
        <v>59</v>
      </c>
      <c r="P92" s="183">
        <f t="shared" si="5"/>
        <v>17.879283276809552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89</v>
      </c>
      <c r="B93" s="179">
        <f>'Données projet'!D96</f>
        <v>64.5</v>
      </c>
      <c r="C93" s="189">
        <v>235</v>
      </c>
      <c r="D93" s="177">
        <f t="shared" si="6"/>
        <v>15157.5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>
        <f>IF(O92+1&lt;=MIN('Données projet'!$E$9:$E$18),O92+1,"STOP")</f>
        <v>60</v>
      </c>
      <c r="P93" s="183">
        <f t="shared" si="5"/>
        <v>17.109361987377564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99</v>
      </c>
      <c r="B94" s="179">
        <f>'Données projet'!D97</f>
        <v>62.94</v>
      </c>
      <c r="C94" s="189">
        <v>235</v>
      </c>
      <c r="D94" s="177">
        <f t="shared" si="6"/>
        <v>14790.9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>
        <f>IF(O93+1&lt;=MIN('Données projet'!$E$9:$E$18),O93+1,"STOP")</f>
        <v>61</v>
      </c>
      <c r="P94" s="183">
        <f t="shared" si="5"/>
        <v>16.372595203232116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109</v>
      </c>
      <c r="B95" s="179">
        <f>'Données projet'!D98</f>
        <v>66.959999999999994</v>
      </c>
      <c r="C95" s="189">
        <v>235</v>
      </c>
      <c r="D95" s="177">
        <f t="shared" si="6"/>
        <v>15735.599999999999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>
        <f>IF(O94+1&lt;=MIN('Données projet'!$E$9:$E$18),O94+1,"STOP")</f>
        <v>62</v>
      </c>
      <c r="P95" s="183">
        <f t="shared" si="5"/>
        <v>15.667555218403946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119</v>
      </c>
      <c r="B96" s="179">
        <f>'Données projet'!D99</f>
        <v>196.46</v>
      </c>
      <c r="C96" s="189">
        <v>235</v>
      </c>
      <c r="D96" s="177">
        <f t="shared" si="6"/>
        <v>46168.1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>
        <f>IF(O95+1&lt;=MIN('Données projet'!$E$9:$E$18),O95+1,"STOP")</f>
        <v>63</v>
      </c>
      <c r="P96" s="183">
        <f t="shared" si="5"/>
        <v>14.992875807085113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123</v>
      </c>
      <c r="B97" s="179">
        <f>'Données projet'!D100</f>
        <v>100.6</v>
      </c>
      <c r="C97" s="189">
        <v>235</v>
      </c>
      <c r="D97" s="177">
        <f t="shared" si="6"/>
        <v>23641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>
        <f>IF(O96+1&lt;=MIN('Données projet'!$E$9:$E$18),O96+1,"STOP")</f>
        <v>64</v>
      </c>
      <c r="P97" s="183">
        <f t="shared" ref="P97:P128" si="7">$P$25/(1+$M$4)^O97</f>
        <v>14.347249576158012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127</v>
      </c>
      <c r="B98" s="179">
        <f>'Données projet'!D101</f>
        <v>65.02</v>
      </c>
      <c r="C98" s="189">
        <v>235</v>
      </c>
      <c r="D98" s="177">
        <f t="shared" si="6"/>
        <v>15279.699999999999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>
        <f>IF(O97+1&lt;=MIN('Données projet'!$E$9:$E$18),O97+1,"STOP")</f>
        <v>65</v>
      </c>
      <c r="P98" s="183">
        <f t="shared" si="7"/>
        <v>13.729425431730153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131</v>
      </c>
      <c r="B99" s="179">
        <f>'Données projet'!D102</f>
        <v>143.84</v>
      </c>
      <c r="C99" s="189">
        <v>235</v>
      </c>
      <c r="D99" s="177">
        <f t="shared" si="6"/>
        <v>33802.400000000001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>
        <f>IF(O98+1&lt;=MIN('Données projet'!$E$9:$E$18),O98+1,"STOP")</f>
        <v>66</v>
      </c>
      <c r="P99" s="183">
        <f t="shared" si="7"/>
        <v>13.138206154765701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>
        <f>IF(O99+1&lt;=MIN('Données projet'!$E$9:$E$18),O99+1,"STOP")</f>
        <v>67</v>
      </c>
      <c r="P100" s="183">
        <f t="shared" si="7"/>
        <v>12.572446081115503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>
        <f>IF(O100+1&lt;=MIN('Données projet'!$E$9:$E$18),O100+1,"STOP")</f>
        <v>68</v>
      </c>
      <c r="P101" s="183">
        <f t="shared" si="7"/>
        <v>12.031048881450243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>
        <f>IF(O101+1&lt;=MIN('Données projet'!$E$9:$E$18),O101+1,"STOP")</f>
        <v>69</v>
      </c>
      <c r="P102" s="183">
        <f t="shared" si="7"/>
        <v>11.512965436794492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str">
        <f>IF(O102+1&lt;=MIN('Données projet'!$E$9:$E$18),O102+1,"STOP")</f>
        <v>STOP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>Châtaignier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>
        <v>2874.65</v>
      </c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10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15</v>
      </c>
      <c r="B117" s="179">
        <f>'Données projet'!D115</f>
        <v>32</v>
      </c>
      <c r="C117" s="189">
        <v>25</v>
      </c>
      <c r="D117" s="177">
        <f t="shared" ref="D117:D135" si="8">B117*C117</f>
        <v>800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20</v>
      </c>
      <c r="B118" s="179">
        <f>'Données projet'!D116</f>
        <v>35</v>
      </c>
      <c r="C118" s="189">
        <v>25</v>
      </c>
      <c r="D118" s="177">
        <f t="shared" si="8"/>
        <v>875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25</v>
      </c>
      <c r="B119" s="179">
        <f>'Données projet'!D117</f>
        <v>35</v>
      </c>
      <c r="C119" s="189">
        <v>25</v>
      </c>
      <c r="D119" s="177">
        <f t="shared" si="8"/>
        <v>875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30</v>
      </c>
      <c r="B120" s="179">
        <f>'Données projet'!D118</f>
        <v>35</v>
      </c>
      <c r="C120" s="189">
        <v>25</v>
      </c>
      <c r="D120" s="177">
        <f t="shared" si="8"/>
        <v>875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35</v>
      </c>
      <c r="B121" s="179">
        <f>'Données projet'!D119</f>
        <v>35</v>
      </c>
      <c r="C121" s="189">
        <v>55</v>
      </c>
      <c r="D121" s="177">
        <f t="shared" si="8"/>
        <v>1925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40</v>
      </c>
      <c r="B122" s="179">
        <f>'Données projet'!D120</f>
        <v>35</v>
      </c>
      <c r="C122" s="189">
        <v>55</v>
      </c>
      <c r="D122" s="177">
        <f t="shared" si="8"/>
        <v>1925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45</v>
      </c>
      <c r="B123" s="179">
        <f>'Données projet'!D121</f>
        <v>24</v>
      </c>
      <c r="C123" s="189">
        <v>55</v>
      </c>
      <c r="D123" s="177">
        <f t="shared" si="8"/>
        <v>1320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50</v>
      </c>
      <c r="B124" s="179">
        <f>'Données projet'!D122</f>
        <v>19</v>
      </c>
      <c r="C124" s="189">
        <v>55</v>
      </c>
      <c r="D124" s="177">
        <f t="shared" si="8"/>
        <v>1045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55</v>
      </c>
      <c r="B125" s="179">
        <f>'Données projet'!D123</f>
        <v>16</v>
      </c>
      <c r="C125" s="189">
        <v>55</v>
      </c>
      <c r="D125" s="177">
        <f t="shared" si="8"/>
        <v>880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60</v>
      </c>
      <c r="B126" s="179">
        <f>'Données projet'!D124</f>
        <v>14</v>
      </c>
      <c r="C126" s="189">
        <v>55</v>
      </c>
      <c r="D126" s="177">
        <f t="shared" si="8"/>
        <v>770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65</v>
      </c>
      <c r="B127" s="179">
        <f>'Données projet'!D125</f>
        <v>13</v>
      </c>
      <c r="C127" s="189">
        <v>55</v>
      </c>
      <c r="D127" s="177">
        <f t="shared" si="8"/>
        <v>715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70</v>
      </c>
      <c r="B128" s="179">
        <f>'Données projet'!D126</f>
        <v>13</v>
      </c>
      <c r="C128" s="189">
        <v>55</v>
      </c>
      <c r="D128" s="177">
        <f t="shared" si="8"/>
        <v>715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75</v>
      </c>
      <c r="B129" s="179">
        <f>'Données projet'!D127</f>
        <v>12</v>
      </c>
      <c r="C129" s="189">
        <v>55</v>
      </c>
      <c r="D129" s="177">
        <f t="shared" si="8"/>
        <v>660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80</v>
      </c>
      <c r="B130" s="179">
        <f>'Données projet'!D128</f>
        <v>11</v>
      </c>
      <c r="C130" s="189">
        <v>55</v>
      </c>
      <c r="D130" s="177">
        <f t="shared" si="8"/>
        <v>605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>Erable sycomore</v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>
        <v>2610.9699999999998</v>
      </c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10</v>
      </c>
      <c r="B147" s="173">
        <f>'Données projet'!D140</f>
        <v>7</v>
      </c>
      <c r="C147" s="189">
        <v>25</v>
      </c>
      <c r="D147" s="180">
        <f>B147*C147</f>
        <v>175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15</v>
      </c>
      <c r="B148" s="173">
        <f>'Données projet'!D141</f>
        <v>42</v>
      </c>
      <c r="C148" s="189">
        <v>25</v>
      </c>
      <c r="D148" s="180">
        <f t="shared" ref="D148:D166" si="10">B148*C148</f>
        <v>1050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20</v>
      </c>
      <c r="B149" s="173">
        <f>'Données projet'!D142</f>
        <v>42</v>
      </c>
      <c r="C149" s="189">
        <v>25</v>
      </c>
      <c r="D149" s="180">
        <f t="shared" si="10"/>
        <v>1050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25</v>
      </c>
      <c r="B150" s="173">
        <f>'Données projet'!D143</f>
        <v>42</v>
      </c>
      <c r="C150" s="189">
        <v>25</v>
      </c>
      <c r="D150" s="180">
        <f t="shared" si="10"/>
        <v>1050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30</v>
      </c>
      <c r="B151" s="173">
        <f>'Données projet'!D144</f>
        <v>42</v>
      </c>
      <c r="C151" s="189">
        <v>25</v>
      </c>
      <c r="D151" s="180">
        <f t="shared" si="10"/>
        <v>1050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35</v>
      </c>
      <c r="B152" s="173">
        <f>'Données projet'!D145</f>
        <v>42</v>
      </c>
      <c r="C152" s="189">
        <v>55</v>
      </c>
      <c r="D152" s="180">
        <f t="shared" si="10"/>
        <v>2310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40</v>
      </c>
      <c r="B153" s="173">
        <f>'Données projet'!D146</f>
        <v>40</v>
      </c>
      <c r="C153" s="189">
        <v>55</v>
      </c>
      <c r="D153" s="180">
        <f t="shared" si="10"/>
        <v>2200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45</v>
      </c>
      <c r="B154" s="173">
        <f>'Données projet'!D147</f>
        <v>26</v>
      </c>
      <c r="C154" s="189">
        <v>55</v>
      </c>
      <c r="D154" s="180">
        <f t="shared" si="10"/>
        <v>1430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50</v>
      </c>
      <c r="B155" s="173">
        <f>'Données projet'!D148</f>
        <v>21</v>
      </c>
      <c r="C155" s="189">
        <v>55</v>
      </c>
      <c r="D155" s="180">
        <f t="shared" si="10"/>
        <v>1155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55</v>
      </c>
      <c r="B156" s="173">
        <f>'Données projet'!D149</f>
        <v>18</v>
      </c>
      <c r="C156" s="189">
        <v>55</v>
      </c>
      <c r="D156" s="180">
        <f t="shared" si="10"/>
        <v>990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60</v>
      </c>
      <c r="B157" s="173">
        <f>'Données projet'!D150</f>
        <v>17</v>
      </c>
      <c r="C157" s="189">
        <v>55</v>
      </c>
      <c r="D157" s="180">
        <f t="shared" si="10"/>
        <v>935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65</v>
      </c>
      <c r="B158" s="173">
        <f>'Données projet'!D151</f>
        <v>16</v>
      </c>
      <c r="C158" s="189">
        <v>55</v>
      </c>
      <c r="D158" s="180">
        <f t="shared" si="10"/>
        <v>880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70</v>
      </c>
      <c r="B159" s="173">
        <f>'Données projet'!D152</f>
        <v>15</v>
      </c>
      <c r="C159" s="189">
        <v>55</v>
      </c>
      <c r="D159" s="180">
        <f t="shared" si="10"/>
        <v>825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75</v>
      </c>
      <c r="B160" s="173">
        <f>'Données projet'!D153</f>
        <v>14</v>
      </c>
      <c r="C160" s="189">
        <v>55</v>
      </c>
      <c r="D160" s="180">
        <f t="shared" si="10"/>
        <v>770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80</v>
      </c>
      <c r="B161" s="173">
        <f>'Données projet'!D154</f>
        <v>13</v>
      </c>
      <c r="C161" s="189">
        <v>55</v>
      </c>
      <c r="D161" s="180">
        <f t="shared" si="10"/>
        <v>715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>Merisier</v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>
        <v>2940.58</v>
      </c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15</v>
      </c>
      <c r="B178" s="179">
        <f>'Données projet'!D166</f>
        <v>3</v>
      </c>
      <c r="C178" s="191">
        <v>25</v>
      </c>
      <c r="D178" s="177">
        <f>B178*C178</f>
        <v>75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20</v>
      </c>
      <c r="B179" s="179">
        <f>'Données projet'!D167</f>
        <v>25</v>
      </c>
      <c r="C179" s="191">
        <v>25</v>
      </c>
      <c r="D179" s="177">
        <f t="shared" ref="D179:D197" si="11">B179*C179</f>
        <v>625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25</v>
      </c>
      <c r="B180" s="179">
        <f>'Données projet'!D168</f>
        <v>27</v>
      </c>
      <c r="C180" s="191">
        <v>25</v>
      </c>
      <c r="D180" s="177">
        <f t="shared" si="11"/>
        <v>675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31</v>
      </c>
      <c r="B181" s="179">
        <f>'Données projet'!D169</f>
        <v>36</v>
      </c>
      <c r="C181" s="191">
        <v>55</v>
      </c>
      <c r="D181" s="177">
        <f t="shared" si="11"/>
        <v>1980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37</v>
      </c>
      <c r="B182" s="179">
        <f>'Données projet'!D170</f>
        <v>36</v>
      </c>
      <c r="C182" s="191">
        <v>55</v>
      </c>
      <c r="D182" s="177">
        <f t="shared" si="11"/>
        <v>1980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44</v>
      </c>
      <c r="B183" s="179">
        <f>'Données projet'!D171</f>
        <v>43</v>
      </c>
      <c r="C183" s="191">
        <v>55</v>
      </c>
      <c r="D183" s="177">
        <f t="shared" si="11"/>
        <v>2365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52</v>
      </c>
      <c r="B184" s="179">
        <f>'Données projet'!D172</f>
        <v>48</v>
      </c>
      <c r="C184" s="191">
        <v>55</v>
      </c>
      <c r="D184" s="177">
        <f t="shared" si="11"/>
        <v>2640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60</v>
      </c>
      <c r="B185" s="179">
        <f>'Données projet'!D173</f>
        <v>47</v>
      </c>
      <c r="C185" s="191">
        <v>55</v>
      </c>
      <c r="D185" s="177">
        <f t="shared" si="11"/>
        <v>2585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69</v>
      </c>
      <c r="B186" s="179">
        <f>'Données projet'!D174</f>
        <v>0</v>
      </c>
      <c r="C186" s="191">
        <v>55</v>
      </c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>Noyer</v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>
        <v>2676.91</v>
      </c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15</v>
      </c>
      <c r="B209" s="179">
        <f>'Données projet'!D192</f>
        <v>15</v>
      </c>
      <c r="C209" s="191">
        <v>25</v>
      </c>
      <c r="D209" s="177">
        <f>B209*C209</f>
        <v>375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20</v>
      </c>
      <c r="B210" s="179">
        <f>'Données projet'!D193</f>
        <v>28</v>
      </c>
      <c r="C210" s="191">
        <v>25</v>
      </c>
      <c r="D210" s="177">
        <f t="shared" ref="D210:D228" si="12">B210*C210</f>
        <v>700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25</v>
      </c>
      <c r="B211" s="179">
        <f>'Données projet'!D194</f>
        <v>28</v>
      </c>
      <c r="C211" s="191">
        <v>25</v>
      </c>
      <c r="D211" s="177">
        <f t="shared" si="12"/>
        <v>700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30</v>
      </c>
      <c r="B212" s="179">
        <f>'Données projet'!D195</f>
        <v>28</v>
      </c>
      <c r="C212" s="191">
        <v>25</v>
      </c>
      <c r="D212" s="177">
        <f t="shared" si="12"/>
        <v>700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35</v>
      </c>
      <c r="B213" s="179">
        <f>'Données projet'!D196</f>
        <v>28</v>
      </c>
      <c r="C213" s="191">
        <v>55</v>
      </c>
      <c r="D213" s="177">
        <f t="shared" si="12"/>
        <v>1540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40</v>
      </c>
      <c r="B214" s="179">
        <f>'Données projet'!D197</f>
        <v>28</v>
      </c>
      <c r="C214" s="191">
        <v>55</v>
      </c>
      <c r="D214" s="177">
        <f t="shared" si="12"/>
        <v>1540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45</v>
      </c>
      <c r="B215" s="179">
        <f>'Données projet'!D198</f>
        <v>22</v>
      </c>
      <c r="C215" s="191">
        <v>55</v>
      </c>
      <c r="D215" s="177">
        <f t="shared" si="12"/>
        <v>1210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50</v>
      </c>
      <c r="B216" s="179">
        <f>'Données projet'!D199</f>
        <v>17</v>
      </c>
      <c r="C216" s="191">
        <v>55</v>
      </c>
      <c r="D216" s="177">
        <f t="shared" si="12"/>
        <v>935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55</v>
      </c>
      <c r="B217" s="179">
        <f>'Données projet'!D200</f>
        <v>13</v>
      </c>
      <c r="C217" s="191">
        <v>55</v>
      </c>
      <c r="D217" s="177">
        <f t="shared" si="12"/>
        <v>715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60</v>
      </c>
      <c r="B218" s="179">
        <f>'Données projet'!D201</f>
        <v>12</v>
      </c>
      <c r="C218" s="191">
        <v>55</v>
      </c>
      <c r="D218" s="177">
        <f t="shared" si="12"/>
        <v>660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65</v>
      </c>
      <c r="B219" s="179">
        <f>'Données projet'!D202</f>
        <v>11</v>
      </c>
      <c r="C219" s="191">
        <v>55</v>
      </c>
      <c r="D219" s="177">
        <f t="shared" si="12"/>
        <v>605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70</v>
      </c>
      <c r="B220" s="179">
        <f>'Données projet'!D203</f>
        <v>10</v>
      </c>
      <c r="C220" s="191">
        <v>55</v>
      </c>
      <c r="D220" s="177">
        <f t="shared" si="12"/>
        <v>550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75</v>
      </c>
      <c r="B221" s="179">
        <f>'Données projet'!D204</f>
        <v>9</v>
      </c>
      <c r="C221" s="191">
        <v>55</v>
      </c>
      <c r="D221" s="177">
        <f t="shared" si="12"/>
        <v>495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80</v>
      </c>
      <c r="B222" s="179">
        <f>'Données projet'!D205</f>
        <v>8</v>
      </c>
      <c r="C222" s="191">
        <v>55</v>
      </c>
      <c r="D222" s="177">
        <f t="shared" si="12"/>
        <v>440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2024-07-16T16:11:05Z</dcterms:modified>
</cp:coreProperties>
</file>