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84E9FB0E-DF2A-41EB-8325-DDCF6D17231B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<sst xmlns="http://schemas.openxmlformats.org/spreadsheetml/2006/main" count="1171" uniqueCount="325">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</sst>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86.158510470515978</c:v>
                </c:pt>
                <c:pt idx="7">
                  <c:v>114.0010466196989</c:v>
                </c:pt>
                <c:pt idx="8">
                  <c:v>141.67594470663133</c:v>
                </c:pt>
                <c:pt idx="9">
                  <c:v>169.22076873606747</c:v>
                </c:pt>
                <c:pt idx="10">
                  <c:v>196.65973476943884</c:v>
                </c:pt>
                <c:pt idx="11">
                  <c:v>169.22076873606747</c:v>
                </c:pt>
                <c:pt idx="12">
                  <c:v>196.65973476943884</c:v>
                </c:pt>
                <c:pt idx="13">
                  <c:v>224.00971024958213</c:v>
                </c:pt>
                <c:pt idx="14">
                  <c:v>251.28309296155342</c:v>
                </c:pt>
                <c:pt idx="15">
                  <c:v>278.48936400091264</c:v>
                </c:pt>
                <c:pt idx="16">
                  <c:v>257.89618723734617</c:v>
                </c:pt>
                <c:pt idx="17">
                  <c:v>281.98284689642571</c:v>
                </c:pt>
                <c:pt idx="18">
                  <c:v>306.02340630964255</c:v>
                </c:pt>
                <c:pt idx="19">
                  <c:v>330.0219940981396</c:v>
                </c:pt>
                <c:pt idx="20">
                  <c:v>353.98208942867723</c:v>
                </c:pt>
                <c:pt idx="21">
                  <c:v>339.68777684695186</c:v>
                </c:pt>
                <c:pt idx="22">
                  <c:v>360.15946409007756</c:v>
                </c:pt>
                <c:pt idx="23">
                  <c:v>380.6057087655667</c:v>
                </c:pt>
                <c:pt idx="24">
                  <c:v>401.0280691344401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595.7847469423931</c:v>
                </c:pt>
                <c:pt idx="47">
                  <c:v>595.7847469423931</c:v>
                </c:pt>
                <c:pt idx="48">
                  <c:v>595.7847469423931</c:v>
                </c:pt>
                <c:pt idx="49">
                  <c:v>595.7847469423931</c:v>
                </c:pt>
                <c:pt idx="50">
                  <c:v>595.7847469423931</c:v>
                </c:pt>
                <c:pt idx="51">
                  <c:v>595.7847469423931</c:v>
                </c:pt>
                <c:pt idx="52">
                  <c:v>595.7847469423931</c:v>
                </c:pt>
                <c:pt idx="53">
                  <c:v>595.7847469423931</c:v>
                </c:pt>
                <c:pt idx="54">
                  <c:v>595.7847469423931</c:v>
                </c:pt>
                <c:pt idx="55">
                  <c:v>595.7847469423931</c:v>
                </c:pt>
                <c:pt idx="56">
                  <c:v>595.7847469423931</c:v>
                </c:pt>
                <c:pt idx="57">
                  <c:v>595.7847469423931</c:v>
                </c:pt>
                <c:pt idx="58">
                  <c:v>595.7847469423931</c:v>
                </c:pt>
                <c:pt idx="59">
                  <c:v>595.7847469423931</c:v>
                </c:pt>
                <c:pt idx="60">
                  <c:v>595.7847469423931</c:v>
                </c:pt>
                <c:pt idx="61">
                  <c:v>595.7847469423931</c:v>
                </c:pt>
                <c:pt idx="62">
                  <c:v>595.7847469423931</c:v>
                </c:pt>
                <c:pt idx="63">
                  <c:v>595.7847469423931</c:v>
                </c:pt>
                <c:pt idx="64">
                  <c:v>595.7847469423931</c:v>
                </c:pt>
                <c:pt idx="65">
                  <c:v>595.7847469423931</c:v>
                </c:pt>
                <c:pt idx="66">
                  <c:v>595.7847469423931</c:v>
                </c:pt>
                <c:pt idx="67">
                  <c:v>595.7847469423931</c:v>
                </c:pt>
                <c:pt idx="68">
                  <c:v>595.7847469423931</c:v>
                </c:pt>
                <c:pt idx="69">
                  <c:v>595.7847469423931</c:v>
                </c:pt>
                <c:pt idx="70">
                  <c:v>595.7847469423931</c:v>
                </c:pt>
                <c:pt idx="71">
                  <c:v>595.7847469423931</c:v>
                </c:pt>
                <c:pt idx="72">
                  <c:v>595.7847469423931</c:v>
                </c:pt>
                <c:pt idx="73">
                  <c:v>595.7847469423931</c:v>
                </c:pt>
                <c:pt idx="74">
                  <c:v>595.7847469423931</c:v>
                </c:pt>
                <c:pt idx="75">
                  <c:v>595.7847469423931</c:v>
                </c:pt>
                <c:pt idx="76">
                  <c:v>595.7847469423931</c:v>
                </c:pt>
                <c:pt idx="77">
                  <c:v>595.7847469423931</c:v>
                </c:pt>
                <c:pt idx="78">
                  <c:v>595.7847469423931</c:v>
                </c:pt>
                <c:pt idx="79">
                  <c:v>595.7847469423931</c:v>
                </c:pt>
                <c:pt idx="80">
                  <c:v>595.7847469423931</c:v>
                </c:pt>
                <c:pt idx="81">
                  <c:v>595.7847469423931</c:v>
                </c:pt>
                <c:pt idx="82">
                  <c:v>595.7847469423931</c:v>
                </c:pt>
                <c:pt idx="83">
                  <c:v>595.7847469423931</c:v>
                </c:pt>
                <c:pt idx="84">
                  <c:v>595.7847469423931</c:v>
                </c:pt>
                <c:pt idx="85">
                  <c:v>595.7847469423931</c:v>
                </c:pt>
                <c:pt idx="86">
                  <c:v>595.7847469423931</c:v>
                </c:pt>
                <c:pt idx="87">
                  <c:v>595.7847469423931</c:v>
                </c:pt>
                <c:pt idx="88">
                  <c:v>595.7847469423931</c:v>
                </c:pt>
                <c:pt idx="89">
                  <c:v>595.7847469423931</c:v>
                </c:pt>
                <c:pt idx="90">
                  <c:v>595.7847469423931</c:v>
                </c:pt>
                <c:pt idx="91">
                  <c:v>595.7847469423931</c:v>
                </c:pt>
                <c:pt idx="92">
                  <c:v>595.7847469423931</c:v>
                </c:pt>
                <c:pt idx="93">
                  <c:v>595.7847469423931</c:v>
                </c:pt>
                <c:pt idx="94">
                  <c:v>595.7847469423931</c:v>
                </c:pt>
                <c:pt idx="95">
                  <c:v>595.7847469423931</c:v>
                </c:pt>
                <c:pt idx="96">
                  <c:v>595.7847469423931</c:v>
                </c:pt>
                <c:pt idx="97">
                  <c:v>595.7847469423931</c:v>
                </c:pt>
                <c:pt idx="98">
                  <c:v>595.7847469423931</c:v>
                </c:pt>
                <c:pt idx="99">
                  <c:v>595.7847469423931</c:v>
                </c:pt>
                <c:pt idx="100">
                  <c:v>595.7847469423931</c:v>
                </c:pt>
                <c:pt idx="101">
                  <c:v>595.7847469423931</c:v>
                </c:pt>
                <c:pt idx="102">
                  <c:v>595.7847469423931</c:v>
                </c:pt>
                <c:pt idx="103">
                  <c:v>595.7847469423931</c:v>
                </c:pt>
                <c:pt idx="104">
                  <c:v>595.7847469423931</c:v>
                </c:pt>
                <c:pt idx="105">
                  <c:v>595.7847469423931</c:v>
                </c:pt>
                <c:pt idx="106">
                  <c:v>595.7847469423931</c:v>
                </c:pt>
                <c:pt idx="107">
                  <c:v>595.7847469423931</c:v>
                </c:pt>
                <c:pt idx="108">
                  <c:v>595.7847469423931</c:v>
                </c:pt>
                <c:pt idx="109">
                  <c:v>595.7847469423931</c:v>
                </c:pt>
                <c:pt idx="110">
                  <c:v>595.7847469423931</c:v>
                </c:pt>
                <c:pt idx="111">
                  <c:v>595.7847469423931</c:v>
                </c:pt>
                <c:pt idx="112">
                  <c:v>595.7847469423931</c:v>
                </c:pt>
                <c:pt idx="113">
                  <c:v>595.7847469423931</c:v>
                </c:pt>
                <c:pt idx="114">
                  <c:v>595.7847469423931</c:v>
                </c:pt>
                <c:pt idx="115">
                  <c:v>595.7847469423931</c:v>
                </c:pt>
                <c:pt idx="116">
                  <c:v>595.7847469423931</c:v>
                </c:pt>
                <c:pt idx="117">
                  <c:v>595.7847469423931</c:v>
                </c:pt>
                <c:pt idx="118">
                  <c:v>595.7847469423931</c:v>
                </c:pt>
                <c:pt idx="119">
                  <c:v>595.7847469423931</c:v>
                </c:pt>
                <c:pt idx="120">
                  <c:v>595.7847469423931</c:v>
                </c:pt>
                <c:pt idx="121">
                  <c:v>595.7847469423931</c:v>
                </c:pt>
                <c:pt idx="122">
                  <c:v>595.7847469423931</c:v>
                </c:pt>
                <c:pt idx="123">
                  <c:v>595.7847469423931</c:v>
                </c:pt>
                <c:pt idx="124">
                  <c:v>595.7847469423931</c:v>
                </c:pt>
                <c:pt idx="125">
                  <c:v>595.7847469423931</c:v>
                </c:pt>
                <c:pt idx="126">
                  <c:v>595.7847469423931</c:v>
                </c:pt>
                <c:pt idx="127">
                  <c:v>595.7847469423931</c:v>
                </c:pt>
                <c:pt idx="128">
                  <c:v>595.7847469423931</c:v>
                </c:pt>
                <c:pt idx="129">
                  <c:v>595.7847469423931</c:v>
                </c:pt>
                <c:pt idx="130">
                  <c:v>595.7847469423931</c:v>
                </c:pt>
                <c:pt idx="131">
                  <c:v>595.7847469423931</c:v>
                </c:pt>
                <c:pt idx="132">
                  <c:v>595.7847469423931</c:v>
                </c:pt>
                <c:pt idx="133">
                  <c:v>595.7847469423931</c:v>
                </c:pt>
                <c:pt idx="134">
                  <c:v>595.7847469423931</c:v>
                </c:pt>
                <c:pt idx="135">
                  <c:v>595.7847469423931</c:v>
                </c:pt>
                <c:pt idx="136">
                  <c:v>595.7847469423931</c:v>
                </c:pt>
                <c:pt idx="137">
                  <c:v>595.7847469423931</c:v>
                </c:pt>
                <c:pt idx="138">
                  <c:v>595.7847469423931</c:v>
                </c:pt>
                <c:pt idx="139">
                  <c:v>595.7847469423931</c:v>
                </c:pt>
                <c:pt idx="140">
                  <c:v>595.7847469423931</c:v>
                </c:pt>
                <c:pt idx="141">
                  <c:v>595.7847469423931</c:v>
                </c:pt>
                <c:pt idx="142">
                  <c:v>595.7847469423931</c:v>
                </c:pt>
                <c:pt idx="143">
                  <c:v>595.7847469423931</c:v>
                </c:pt>
                <c:pt idx="144">
                  <c:v>595.7847469423931</c:v>
                </c:pt>
                <c:pt idx="145">
                  <c:v>595.7847469423931</c:v>
                </c:pt>
                <c:pt idx="146">
                  <c:v>595.7847469423931</c:v>
                </c:pt>
                <c:pt idx="147">
                  <c:v>595.7847469423931</c:v>
                </c:pt>
                <c:pt idx="148">
                  <c:v>595.7847469423931</c:v>
                </c:pt>
                <c:pt idx="149">
                  <c:v>595.7847469423931</c:v>
                </c:pt>
                <c:pt idx="150">
                  <c:v>595.7847469423931</c:v>
                </c:pt>
                <c:pt idx="151">
                  <c:v>595.7847469423931</c:v>
                </c:pt>
                <c:pt idx="152">
                  <c:v>595.7847469423931</c:v>
                </c:pt>
                <c:pt idx="153">
                  <c:v>595.7847469423931</c:v>
                </c:pt>
                <c:pt idx="154">
                  <c:v>595.7847469423931</c:v>
                </c:pt>
                <c:pt idx="155">
                  <c:v>595.7847469423931</c:v>
                </c:pt>
                <c:pt idx="156">
                  <c:v>595.7847469423931</c:v>
                </c:pt>
                <c:pt idx="157">
                  <c:v>595.7847469423931</c:v>
                </c:pt>
                <c:pt idx="158">
                  <c:v>595.7847469423931</c:v>
                </c:pt>
                <c:pt idx="159">
                  <c:v>595.7847469423931</c:v>
                </c:pt>
                <c:pt idx="160">
                  <c:v>595.7847469423931</c:v>
                </c:pt>
                <c:pt idx="161">
                  <c:v>595.7847469423931</c:v>
                </c:pt>
                <c:pt idx="162">
                  <c:v>595.7847469423931</c:v>
                </c:pt>
                <c:pt idx="163">
                  <c:v>595.7847469423931</c:v>
                </c:pt>
                <c:pt idx="164">
                  <c:v>595.7847469423931</c:v>
                </c:pt>
                <c:pt idx="165">
                  <c:v>595.7847469423931</c:v>
                </c:pt>
                <c:pt idx="166">
                  <c:v>595.7847469423931</c:v>
                </c:pt>
                <c:pt idx="167">
                  <c:v>595.7847469423931</c:v>
                </c:pt>
                <c:pt idx="168">
                  <c:v>595.7847469423931</c:v>
                </c:pt>
                <c:pt idx="169">
                  <c:v>595.7847469423931</c:v>
                </c:pt>
                <c:pt idx="170">
                  <c:v>595.7847469423931</c:v>
                </c:pt>
                <c:pt idx="171">
                  <c:v>595.7847469423931</c:v>
                </c:pt>
                <c:pt idx="172">
                  <c:v>595.7847469423931</c:v>
                </c:pt>
                <c:pt idx="173">
                  <c:v>595.7847469423931</c:v>
                </c:pt>
                <c:pt idx="174">
                  <c:v>595.7847469423931</c:v>
                </c:pt>
                <c:pt idx="175">
                  <c:v>595.7847469423931</c:v>
                </c:pt>
                <c:pt idx="176">
                  <c:v>595.7847469423931</c:v>
                </c:pt>
                <c:pt idx="177">
                  <c:v>595.7847469423931</c:v>
                </c:pt>
                <c:pt idx="178">
                  <c:v>595.7847469423931</c:v>
                </c:pt>
                <c:pt idx="179">
                  <c:v>595.7847469423931</c:v>
                </c:pt>
                <c:pt idx="180">
                  <c:v>595.7847469423931</c:v>
                </c:pt>
                <c:pt idx="181">
                  <c:v>595.7847469423931</c:v>
                </c:pt>
                <c:pt idx="182">
                  <c:v>595.7847469423931</c:v>
                </c:pt>
                <c:pt idx="183">
                  <c:v>595.7847469423931</c:v>
                </c:pt>
                <c:pt idx="184">
                  <c:v>595.7847469423931</c:v>
                </c:pt>
                <c:pt idx="185">
                  <c:v>595.7847469423931</c:v>
                </c:pt>
                <c:pt idx="186">
                  <c:v>595.7847469423931</c:v>
                </c:pt>
                <c:pt idx="187">
                  <c:v>595.7847469423931</c:v>
                </c:pt>
                <c:pt idx="188">
                  <c:v>595.7847469423931</c:v>
                </c:pt>
                <c:pt idx="189">
                  <c:v>595.7847469423931</c:v>
                </c:pt>
                <c:pt idx="190">
                  <c:v>595.7847469423931</c:v>
                </c:pt>
                <c:pt idx="191">
                  <c:v>595.7847469423931</c:v>
                </c:pt>
                <c:pt idx="192">
                  <c:v>595.7847469423931</c:v>
                </c:pt>
                <c:pt idx="193">
                  <c:v>595.7847469423931</c:v>
                </c:pt>
                <c:pt idx="194">
                  <c:v>595.7847469423931</c:v>
                </c:pt>
                <c:pt idx="195">
                  <c:v>595.7847469423931</c:v>
                </c:pt>
                <c:pt idx="196">
                  <c:v>595.7847469423931</c:v>
                </c:pt>
                <c:pt idx="197">
                  <c:v>595.7847469423931</c:v>
                </c:pt>
                <c:pt idx="198">
                  <c:v>595.7847469423931</c:v>
                </c:pt>
                <c:pt idx="199">
                  <c:v>595.7847469423931</c:v>
                </c:pt>
                <c:pt idx="200">
                  <c:v>595.7847469423931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7" zoomScale="80" zoomScaleNormal="80" workbookViewId="0">
      <selection activeCell="B49" sqref="B49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3.9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44</v>
      </c>
      <c r="C9" s="264">
        <v>1</v>
      </c>
      <c r="D9" s="33">
        <f t="shared" ref="D9:D18" si="0">C9*$C$5</f>
        <v>3.9</v>
      </c>
      <c r="E9" s="265">
        <v>45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/>
      <c r="C10" s="264"/>
      <c r="D10" s="33">
        <f t="shared" si="0"/>
        <v>0</v>
      </c>
      <c r="E10" s="265"/>
      <c r="F10" s="35" t="str">
        <f t="array" ref="F10">IF(E10="","",IF(INDEX(A:A,MAX(IF(ISNUMBER($A$62:$A$81),ROW($A$62:$A$81),"")))&lt;&gt;E10,"Corrigez : révolution incorrecte","OK"))</f>
        <v/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3.9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Robinier faux-acacia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5</v>
      </c>
      <c r="B36" s="259">
        <v>34</v>
      </c>
      <c r="C36" s="259">
        <v>1</v>
      </c>
      <c r="D36" s="259">
        <v>6</v>
      </c>
      <c r="E36" s="260"/>
      <c r="F36" s="260"/>
      <c r="G36" s="260"/>
      <c r="H36" s="260">
        <v>1</v>
      </c>
      <c r="I36" s="49">
        <f>IFERROR(B36/A36,"")</f>
        <v>6.8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10</v>
      </c>
      <c r="B37" s="259">
        <v>98</v>
      </c>
      <c r="C37" s="259">
        <v>2</v>
      </c>
      <c r="D37" s="259">
        <v>28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15</v>
      </c>
      <c r="B38" s="259">
        <v>140</v>
      </c>
      <c r="C38" s="259">
        <v>3</v>
      </c>
      <c r="D38" s="259">
        <v>23</v>
      </c>
      <c r="E38" s="260"/>
      <c r="F38" s="260"/>
      <c r="G38" s="260"/>
      <c r="H38" s="260">
        <v>1</v>
      </c>
      <c r="I38" s="53">
        <f t="shared" si="1"/>
        <v>14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20</v>
      </c>
      <c r="B39" s="259">
        <v>179</v>
      </c>
      <c r="C39" s="259">
        <v>4</v>
      </c>
      <c r="D39" s="259">
        <v>18</v>
      </c>
      <c r="E39" s="260"/>
      <c r="F39" s="260"/>
      <c r="G39" s="260"/>
      <c r="H39" s="260">
        <v>1</v>
      </c>
      <c r="I39" s="49">
        <f t="shared" si="1"/>
        <v>12.4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25</v>
      </c>
      <c r="B40" s="259">
        <v>214</v>
      </c>
      <c r="C40" s="259">
        <v>5</v>
      </c>
      <c r="D40" s="259">
        <v>14</v>
      </c>
      <c r="E40" s="260"/>
      <c r="F40" s="260"/>
      <c r="G40" s="260"/>
      <c r="H40" s="260">
        <v>1</v>
      </c>
      <c r="I40" s="49">
        <f t="shared" si="1"/>
        <v>10.6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30</v>
      </c>
      <c r="B41" s="259">
        <v>243</v>
      </c>
      <c r="C41" s="259">
        <v>6</v>
      </c>
      <c r="D41" s="259">
        <v>11</v>
      </c>
      <c r="E41" s="260"/>
      <c r="F41" s="260"/>
      <c r="G41" s="260"/>
      <c r="H41" s="260">
        <v>1</v>
      </c>
      <c r="I41" s="53">
        <f t="shared" si="1"/>
        <v>8.6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35</v>
      </c>
      <c r="B42" s="259">
        <v>267</v>
      </c>
      <c r="C42" s="259">
        <v>7</v>
      </c>
      <c r="D42" s="259">
        <v>9</v>
      </c>
      <c r="E42" s="260">
        <v>1</v>
      </c>
      <c r="F42" s="260"/>
      <c r="G42" s="260"/>
      <c r="H42" s="260"/>
      <c r="I42" s="53">
        <f t="shared" si="1"/>
        <v>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40</v>
      </c>
      <c r="B43" s="259">
        <v>289</v>
      </c>
      <c r="C43" s="259">
        <v>8</v>
      </c>
      <c r="D43" s="259">
        <v>7</v>
      </c>
      <c r="E43" s="260">
        <v>1</v>
      </c>
      <c r="F43" s="260"/>
      <c r="G43" s="260"/>
      <c r="H43" s="260"/>
      <c r="I43" s="49">
        <f t="shared" si="1"/>
        <v>6.2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45</v>
      </c>
      <c r="B44" s="259">
        <v>312</v>
      </c>
      <c r="C44" s="259">
        <v>9</v>
      </c>
      <c r="D44" s="259">
        <v>7</v>
      </c>
      <c r="E44" s="260">
        <v>1</v>
      </c>
      <c r="F44" s="260"/>
      <c r="G44" s="260"/>
      <c r="H44" s="260"/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/>
      <c r="B62" s="261"/>
      <c r="C62" s="261"/>
      <c r="D62" s="261"/>
      <c r="E62" s="260"/>
      <c r="F62" s="260"/>
      <c r="G62" s="260"/>
      <c r="H62" s="260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/>
      <c r="B63" s="261"/>
      <c r="C63" s="261"/>
      <c r="D63" s="261"/>
      <c r="E63" s="260"/>
      <c r="F63" s="260"/>
      <c r="G63" s="260"/>
      <c r="H63" s="260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/>
      <c r="B64" s="261"/>
      <c r="C64" s="261"/>
      <c r="D64" s="261"/>
      <c r="E64" s="260"/>
      <c r="F64" s="260"/>
      <c r="G64" s="260"/>
      <c r="H64" s="260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/>
      <c r="B65" s="261"/>
      <c r="C65" s="261"/>
      <c r="D65" s="261"/>
      <c r="E65" s="260"/>
      <c r="F65" s="260"/>
      <c r="G65" s="260"/>
      <c r="H65" s="260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/>
      <c r="B66" s="261"/>
      <c r="C66" s="261"/>
      <c r="D66" s="261"/>
      <c r="E66" s="260"/>
      <c r="F66" s="260"/>
      <c r="G66" s="260"/>
      <c r="H66" s="260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/>
      <c r="B67" s="261"/>
      <c r="C67" s="261"/>
      <c r="D67" s="261"/>
      <c r="E67" s="260"/>
      <c r="F67" s="260"/>
      <c r="G67" s="260"/>
      <c r="H67" s="260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/>
      <c r="B68" s="261"/>
      <c r="C68" s="261"/>
      <c r="D68" s="261"/>
      <c r="E68" s="260"/>
      <c r="F68" s="260"/>
      <c r="G68" s="260"/>
      <c r="H68" s="260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6" zoomScale="115" zoomScaleNormal="115" workbookViewId="0">
      <selection activeCell="B9" sqref="B9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Robinier faux-acacia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/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366.43676005661194</v>
      </c>
      <c r="T3" s="59">
        <f>IF('Données projet'!E9&gt;30,$R$33-$H$33,LOOKUP('Données projet'!$E$9,$A$3:$A$203,R3:R203)-LOOKUP('Données projet'!$E$9,$A$3:$A$203,$H$3:$H$203))</f>
        <v>513.80016421153414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6.8</v>
      </c>
      <c r="N4" s="13">
        <f>IF('Données projet'!$A$36&gt;35,N3+M4-V3,IF(A4&lt;'Données projet'!$A$36,$K$205^A4,IF(A4='Données projet'!$A$36,'Données projet'!$B$36,N3+M4-V3)))</f>
        <v>2.0243974584998852</v>
      </c>
      <c r="O4" s="13">
        <f>N4*VLOOKUP('Données projet'!$B$9,Paramètres!$A$1:$I$89,3,0)*VLOOKUP('Données projet'!$B$9,Paramètres!$A$1:$I$89,5,0)</f>
        <v>1.8316748204506961</v>
      </c>
      <c r="P4" s="13">
        <f>EXP(-1.0587+0.8836*LN(O4)+0.284)</f>
        <v>0.78669228172688432</v>
      </c>
      <c r="Q4" s="20">
        <f t="shared" ref="Q4:Q34" si="2">(O4+P4)*0.475*44/12</f>
        <v>4.5603227029592857</v>
      </c>
      <c r="R4" s="59">
        <f t="shared" si="0"/>
        <v>262.44921159184815</v>
      </c>
      <c r="S4" s="59">
        <f ca="1">AVERAGE(OFFSET($R$3,0,0,'Données projet'!$E$9+1,1))-AVERAGE(OFFSET($H$3,0,0,'Données projet'!$E$9+1,1))</f>
        <v>366.43676005661194</v>
      </c>
      <c r="T4" s="59">
        <f>$T$3</f>
        <v>513.80016421153414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6.8</v>
      </c>
      <c r="N5" s="13">
        <f>IF('Données projet'!$A$36&gt;35,N4+M5-V4,IF(A5&lt;'Données projet'!$A$36,$K$205^A5,IF(A5='Données projet'!$A$36,'Données projet'!$B$36,N4+M5-V4)))</f>
        <v>4.0981850699807945</v>
      </c>
      <c r="O5" s="13">
        <f>N5*VLOOKUP('Données projet'!$B$9,Paramètres!$A$1:$I$89,3,0)*VLOOKUP('Données projet'!$B$9,Paramètres!$A$1:$I$89,5,0)</f>
        <v>3.7080378513186227</v>
      </c>
      <c r="P5" s="13">
        <f t="shared" ref="P5:P68" si="33">EXP(-1.0587+0.8836*LN(O5)+0.284)</f>
        <v>1.4670598901857457</v>
      </c>
      <c r="Q5" s="20">
        <f t="shared" si="2"/>
        <v>9.0132952331201093</v>
      </c>
      <c r="R5" s="59">
        <f t="shared" si="0"/>
        <v>268.12440634423126</v>
      </c>
      <c r="S5" s="59">
        <f ca="1">AVERAGE(OFFSET($R$3,0,0,'Données projet'!$E$9+1,1))-AVERAGE(OFFSET($H$3,0,0,'Données projet'!$E$9+1,1))</f>
        <v>366.43676005661194</v>
      </c>
      <c r="T5" s="59">
        <f t="shared" ref="T5:T68" si="34">$T$3</f>
        <v>513.80016421153414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6.8</v>
      </c>
      <c r="N6" s="13">
        <f>IF('Données projet'!$A$36&gt;35,N5+M6-V5,IF(A6&lt;'Données projet'!$A$36,$K$205^A6,IF(A6='Données projet'!$A$36,'Données projet'!$B$36,N5+M6-V5)))</f>
        <v>8.2963554401312951</v>
      </c>
      <c r="O6" s="13">
        <f>N6*VLOOKUP('Données projet'!$B$9,Paramètres!$A$1:$I$89,3,0)*VLOOKUP('Données projet'!$B$9,Paramètres!$A$1:$I$89,5,0)</f>
        <v>7.5065424022307949</v>
      </c>
      <c r="P6" s="13">
        <f t="shared" si="33"/>
        <v>2.7358406474604431</v>
      </c>
      <c r="Q6" s="20">
        <f t="shared" si="2"/>
        <v>17.838817144878906</v>
      </c>
      <c r="R6" s="59">
        <f t="shared" si="0"/>
        <v>278.17215047821225</v>
      </c>
      <c r="S6" s="59">
        <f ca="1">AVERAGE(OFFSET($R$3,0,0,'Données projet'!$E$9+1,1))-AVERAGE(OFFSET($H$3,0,0,'Données projet'!$E$9+1,1))</f>
        <v>366.43676005661194</v>
      </c>
      <c r="T6" s="59">
        <f t="shared" si="34"/>
        <v>513.80016421153414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6.8</v>
      </c>
      <c r="N7" s="13">
        <f>IF('Données projet'!$A$36&gt;35,N6+M7-V6,IF(A7&lt;'Données projet'!$A$36,$K$205^A7,IF(A7='Données projet'!$A$36,'Données projet'!$B$36,N6+M7-V6)))</f>
        <v>16.795120867813488</v>
      </c>
      <c r="O7" s="13">
        <f>N7*VLOOKUP('Données projet'!$B$9,Paramètres!$A$1:$I$89,3,0)*VLOOKUP('Données projet'!$B$9,Paramètres!$A$1:$I$89,5,0)</f>
        <v>15.196225361197643</v>
      </c>
      <c r="P7" s="13">
        <f t="shared" si="33"/>
        <v>5.1019212633160578</v>
      </c>
      <c r="Q7" s="20">
        <f t="shared" si="2"/>
        <v>35.352605371028027</v>
      </c>
      <c r="R7" s="59">
        <f t="shared" si="0"/>
        <v>296.90816092658355</v>
      </c>
      <c r="S7" s="59">
        <f ca="1">AVERAGE(OFFSET($R$3,0,0,'Données projet'!$E$9+1,1))-AVERAGE(OFFSET($H$3,0,0,'Données projet'!$E$9+1,1))</f>
        <v>366.43676005661194</v>
      </c>
      <c r="T7" s="59">
        <f t="shared" si="34"/>
        <v>513.80016421153414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34</v>
      </c>
      <c r="L8" s="12">
        <f>VLOOKUP(A8,'Données projet'!$A$35:$I$55,9,0)</f>
        <v>6.8</v>
      </c>
      <c r="M8" s="12">
        <f t="array" ref="M8">INDEX(L:L,MIN(IF(ISNUMBER(L8:L204),ROW(L8:L204),"")))</f>
        <v>6.8</v>
      </c>
      <c r="N8" s="13">
        <f>IF('Données projet'!$A$36&gt;35,N7+M8-V7,IF(A8&lt;'Données projet'!$A$36,$K$205^A8,IF(A8='Données projet'!$A$36,'Données projet'!$B$36,N7+M8-V7)))</f>
        <v>34</v>
      </c>
      <c r="O8" s="13">
        <f>N8*VLOOKUP('Données projet'!$B$9,Paramètres!$A$1:$I$89,3,0)*VLOOKUP('Données projet'!$B$9,Paramètres!$A$1:$I$89,5,0)</f>
        <v>30.763199999999998</v>
      </c>
      <c r="P8" s="13">
        <f t="shared" si="33"/>
        <v>9.5142970411082253</v>
      </c>
      <c r="Q8" s="20">
        <f t="shared" si="2"/>
        <v>70.149974013263474</v>
      </c>
      <c r="R8" s="59">
        <f t="shared" si="0"/>
        <v>332.92775179104126</v>
      </c>
      <c r="S8" s="59">
        <f ca="1">AVERAGE(OFFSET($R$3,0,0,'Données projet'!$E$9+1,1))-AVERAGE(OFFSET($H$3,0,0,'Données projet'!$E$9+1,1))</f>
        <v>366.43676005661194</v>
      </c>
      <c r="T8" s="59">
        <f t="shared" si="34"/>
        <v>513.80016421153414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6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14</v>
      </c>
      <c r="N9" s="13">
        <f>IF('Données projet'!$A$36&gt;35,N8+M9-V8,IF(A9&lt;'Données projet'!$A$36,$K$205^A9,IF(A9='Données projet'!$A$36,'Données projet'!$B$36,N8+M9-V8)))</f>
        <v>42</v>
      </c>
      <c r="O9" s="13">
        <f>N9*VLOOKUP('Données projet'!$B$9,Paramètres!$A$1:$I$89,3,0)*VLOOKUP('Données projet'!$B$9,Paramètres!$A$1:$I$89,5,0)</f>
        <v>38.001600000000003</v>
      </c>
      <c r="P9" s="13">
        <f t="shared" si="33"/>
        <v>11.467401227090512</v>
      </c>
      <c r="Q9" s="20">
        <f t="shared" si="2"/>
        <v>86.158510470515978</v>
      </c>
      <c r="R9" s="59">
        <f t="shared" si="0"/>
        <v>350.15851047051598</v>
      </c>
      <c r="S9" s="59">
        <f ca="1">AVERAGE(OFFSET($R$3,0,0,'Données projet'!$E$9+1,1))-AVERAGE(OFFSET($H$3,0,0,'Données projet'!$E$9+1,1))</f>
        <v>366.43676005661194</v>
      </c>
      <c r="T9" s="59">
        <f t="shared" si="34"/>
        <v>513.80016421153414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14</v>
      </c>
      <c r="N10" s="13">
        <f>IF('Données projet'!$A$36&gt;35,N9+M10-V9,IF(A10&lt;'Données projet'!$A$36,$K$205^A10,IF(A10='Données projet'!$A$36,'Données projet'!$B$36,N9+M10-V9)))</f>
        <v>56</v>
      </c>
      <c r="O10" s="13">
        <f>N10*VLOOKUP('Données projet'!$B$9,Paramètres!$A$1:$I$89,3,0)*VLOOKUP('Données projet'!$B$9,Paramètres!$A$1:$I$89,5,0)</f>
        <v>50.668799999999997</v>
      </c>
      <c r="P10" s="13">
        <f t="shared" si="33"/>
        <v>14.786346384516113</v>
      </c>
      <c r="Q10" s="20">
        <f t="shared" si="2"/>
        <v>114.0010466196989</v>
      </c>
      <c r="R10" s="59">
        <f t="shared" si="0"/>
        <v>379.22326884192114</v>
      </c>
      <c r="S10" s="59">
        <f ca="1">AVERAGE(OFFSET($R$3,0,0,'Données projet'!$E$9+1,1))-AVERAGE(OFFSET($H$3,0,0,'Données projet'!$E$9+1,1))</f>
        <v>366.43676005661194</v>
      </c>
      <c r="T10" s="59">
        <f t="shared" si="34"/>
        <v>513.80016421153414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14</v>
      </c>
      <c r="N11" s="13">
        <f>IF('Données projet'!$A$36&gt;35,N10+M11-V10,IF(A11&lt;'Données projet'!$A$36,$K$205^A11,IF(A11='Données projet'!$A$36,'Données projet'!$B$36,N10+M11-V10)))</f>
        <v>70</v>
      </c>
      <c r="O11" s="13">
        <f>N11*VLOOKUP('Données projet'!$B$9,Paramètres!$A$1:$I$89,3,0)*VLOOKUP('Données projet'!$B$9,Paramètres!$A$1:$I$89,5,0)</f>
        <v>63.335999999999991</v>
      </c>
      <c r="P11" s="13">
        <f t="shared" si="33"/>
        <v>18.009040022946227</v>
      </c>
      <c r="Q11" s="20">
        <f t="shared" si="2"/>
        <v>141.67594470663133</v>
      </c>
      <c r="R11" s="59">
        <f t="shared" si="0"/>
        <v>408.12038915107576</v>
      </c>
      <c r="S11" s="59">
        <f ca="1">AVERAGE(OFFSET($R$3,0,0,'Données projet'!$E$9+1,1))-AVERAGE(OFFSET($H$3,0,0,'Données projet'!$E$9+1,1))</f>
        <v>366.43676005661194</v>
      </c>
      <c r="T11" s="59">
        <f t="shared" si="34"/>
        <v>513.80016421153414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14</v>
      </c>
      <c r="N12" s="13">
        <f>IF('Données projet'!$A$36&gt;35,N11+M12-V11,IF(A12&lt;'Données projet'!$A$36,$K$205^A12,IF(A12='Données projet'!$A$36,'Données projet'!$B$36,N11+M12-V11)))</f>
        <v>84</v>
      </c>
      <c r="O12" s="13">
        <f>N12*VLOOKUP('Données projet'!$B$9,Paramètres!$A$1:$I$89,3,0)*VLOOKUP('Données projet'!$B$9,Paramètres!$A$1:$I$89,5,0)</f>
        <v>76.003200000000007</v>
      </c>
      <c r="P12" s="13">
        <f t="shared" si="33"/>
        <v>21.157049992000456</v>
      </c>
      <c r="Q12" s="20">
        <f t="shared" si="2"/>
        <v>169.22076873606747</v>
      </c>
      <c r="R12" s="59">
        <f t="shared" si="0"/>
        <v>436.88743540273413</v>
      </c>
      <c r="S12" s="59">
        <f ca="1">AVERAGE(OFFSET($R$3,0,0,'Données projet'!$E$9+1,1))-AVERAGE(OFFSET($H$3,0,0,'Données projet'!$E$9+1,1))</f>
        <v>366.43676005661194</v>
      </c>
      <c r="T12" s="59">
        <f t="shared" si="34"/>
        <v>513.80016421153414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98</v>
      </c>
      <c r="L13" s="12">
        <f>VLOOKUP(A13,'Données projet'!$A$35:$I$55,9,0)</f>
        <v>14</v>
      </c>
      <c r="M13" s="12">
        <f t="array" ref="M13">INDEX(L:L,MIN(IF(ISNUMBER(L13:L209),ROW(L13:L209),"")))</f>
        <v>14</v>
      </c>
      <c r="N13" s="13">
        <f>IF('Données projet'!$A$36&gt;35,N12+M13-V12,IF(A13&lt;'Données projet'!$A$36,$K$205^A13,IF(A13='Données projet'!$A$36,'Données projet'!$B$36,N12+M13-V12)))</f>
        <v>98</v>
      </c>
      <c r="O13" s="13">
        <f>N13*VLOOKUP('Données projet'!$B$9,Paramètres!$A$1:$I$89,3,0)*VLOOKUP('Données projet'!$B$9,Paramètres!$A$1:$I$89,5,0)</f>
        <v>88.670400000000001</v>
      </c>
      <c r="P13" s="13">
        <f t="shared" si="33"/>
        <v>24.244280250395512</v>
      </c>
      <c r="Q13" s="20">
        <f t="shared" si="2"/>
        <v>196.65973476943884</v>
      </c>
      <c r="R13" s="59">
        <f t="shared" si="0"/>
        <v>465.5486236583277</v>
      </c>
      <c r="S13" s="59">
        <f ca="1">AVERAGE(OFFSET($R$3,0,0,'Données projet'!$E$9+1,1))-AVERAGE(OFFSET($H$3,0,0,'Données projet'!$E$9+1,1))</f>
        <v>366.43676005661194</v>
      </c>
      <c r="T13" s="59">
        <f t="shared" si="34"/>
        <v>513.80016421153414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28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14</v>
      </c>
      <c r="N14" s="13">
        <f>IF('Données projet'!$A$36&gt;35,N13+M14-V13,IF(A14&lt;'Données projet'!$A$36,$K$205^A14,IF(A14='Données projet'!$A$36,'Données projet'!$B$36,N13+M14-V13)))</f>
        <v>84</v>
      </c>
      <c r="O14" s="13">
        <f>N14*VLOOKUP('Données projet'!$B$9,Paramètres!$A$1:$I$89,3,0)*VLOOKUP('Données projet'!$B$9,Paramètres!$A$1:$I$89,5,0)</f>
        <v>76.003200000000007</v>
      </c>
      <c r="P14" s="13">
        <f t="shared" si="33"/>
        <v>21.157049992000456</v>
      </c>
      <c r="Q14" s="20">
        <f t="shared" si="2"/>
        <v>169.22076873606747</v>
      </c>
      <c r="R14" s="59">
        <f t="shared" si="0"/>
        <v>439.33187984717858</v>
      </c>
      <c r="S14" s="59">
        <f ca="1">AVERAGE(OFFSET($R$3,0,0,'Données projet'!$E$9+1,1))-AVERAGE(OFFSET($H$3,0,0,'Données projet'!$E$9+1,1))</f>
        <v>366.43676005661194</v>
      </c>
      <c r="T14" s="59">
        <f t="shared" si="34"/>
        <v>513.80016421153414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14</v>
      </c>
      <c r="N15" s="13">
        <f>IF('Données projet'!$A$36&gt;35,N14+M15-V14,IF(A15&lt;'Données projet'!$A$36,$K$205^A15,IF(A15='Données projet'!$A$36,'Données projet'!$B$36,N14+M15-V14)))</f>
        <v>98</v>
      </c>
      <c r="O15" s="13">
        <f>N15*VLOOKUP('Données projet'!$B$9,Paramètres!$A$1:$I$89,3,0)*VLOOKUP('Données projet'!$B$9,Paramètres!$A$1:$I$89,5,0)</f>
        <v>88.670400000000001</v>
      </c>
      <c r="P15" s="13">
        <f t="shared" si="33"/>
        <v>24.244280250395512</v>
      </c>
      <c r="Q15" s="20">
        <f t="shared" si="2"/>
        <v>196.65973476943884</v>
      </c>
      <c r="R15" s="59">
        <f t="shared" si="0"/>
        <v>467.99306810277216</v>
      </c>
      <c r="S15" s="59">
        <f ca="1">AVERAGE(OFFSET($R$3,0,0,'Données projet'!$E$9+1,1))-AVERAGE(OFFSET($H$3,0,0,'Données projet'!$E$9+1,1))</f>
        <v>366.43676005661194</v>
      </c>
      <c r="T15" s="59">
        <f t="shared" si="34"/>
        <v>513.80016421153414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14</v>
      </c>
      <c r="N16" s="13">
        <f>IF('Données projet'!$A$36&gt;35,N15+M16-V15,IF(A16&lt;'Données projet'!$A$36,$K$205^A16,IF(A16='Données projet'!$A$36,'Données projet'!$B$36,N15+M16-V15)))</f>
        <v>112</v>
      </c>
      <c r="O16" s="13">
        <f>N16*VLOOKUP('Données projet'!$B$9,Paramètres!$A$1:$I$89,3,0)*VLOOKUP('Données projet'!$B$9,Paramètres!$A$1:$I$89,5,0)</f>
        <v>101.33759999999999</v>
      </c>
      <c r="P16" s="13">
        <f t="shared" si="33"/>
        <v>27.280415454305565</v>
      </c>
      <c r="Q16" s="20">
        <f t="shared" si="2"/>
        <v>224.00971024958213</v>
      </c>
      <c r="R16" s="59">
        <f t="shared" si="0"/>
        <v>496.56526580513764</v>
      </c>
      <c r="S16" s="59">
        <f ca="1">AVERAGE(OFFSET($R$3,0,0,'Données projet'!$E$9+1,1))-AVERAGE(OFFSET($H$3,0,0,'Données projet'!$E$9+1,1))</f>
        <v>366.43676005661194</v>
      </c>
      <c r="T16" s="59">
        <f t="shared" si="34"/>
        <v>513.80016421153414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14</v>
      </c>
      <c r="N17" s="13">
        <f>IF('Données projet'!$A$36&gt;35,N16+M17-V16,IF(A17&lt;'Données projet'!$A$36,$K$205^A17,IF(A17='Données projet'!$A$36,'Données projet'!$B$36,N16+M17-V16)))</f>
        <v>126</v>
      </c>
      <c r="O17" s="13">
        <f>N17*VLOOKUP('Données projet'!$B$9,Paramètres!$A$1:$I$89,3,0)*VLOOKUP('Données projet'!$B$9,Paramètres!$A$1:$I$89,5,0)</f>
        <v>114.0048</v>
      </c>
      <c r="P17" s="13">
        <f t="shared" si="33"/>
        <v>30.272573949217303</v>
      </c>
      <c r="Q17" s="20">
        <f t="shared" si="2"/>
        <v>251.28309296155342</v>
      </c>
      <c r="R17" s="59">
        <f t="shared" si="0"/>
        <v>525.06087073933122</v>
      </c>
      <c r="S17" s="59">
        <f ca="1">AVERAGE(OFFSET($R$3,0,0,'Données projet'!$E$9+1,1))-AVERAGE(OFFSET($H$3,0,0,'Données projet'!$E$9+1,1))</f>
        <v>366.43676005661194</v>
      </c>
      <c r="T17" s="59">
        <f t="shared" si="34"/>
        <v>513.80016421153414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140</v>
      </c>
      <c r="L18" s="12">
        <f>VLOOKUP(A18,'Données projet'!$A$35:$I$55,9,0)</f>
        <v>14</v>
      </c>
      <c r="M18" s="12">
        <f t="array" ref="M18">INDEX(L:L,MIN(IF(ISNUMBER(L18:L214),ROW(L18:L214),"")))</f>
        <v>14</v>
      </c>
      <c r="N18" s="13">
        <f>IF('Données projet'!$A$36&gt;35,N17+M18-V17,IF(A18&lt;'Données projet'!$A$36,$K$205^A18,IF(A18='Données projet'!$A$36,'Données projet'!$B$36,N17+M18-V17)))</f>
        <v>140</v>
      </c>
      <c r="O18" s="13">
        <f>N18*VLOOKUP('Données projet'!$B$9,Paramètres!$A$1:$I$89,3,0)*VLOOKUP('Données projet'!$B$9,Paramètres!$A$1:$I$89,5,0)</f>
        <v>126.67199999999998</v>
      </c>
      <c r="P18" s="13">
        <f t="shared" si="33"/>
        <v>33.226199426361347</v>
      </c>
      <c r="Q18" s="20">
        <f t="shared" si="2"/>
        <v>278.48936400091264</v>
      </c>
      <c r="R18" s="59">
        <f t="shared" si="0"/>
        <v>553.4893640009127</v>
      </c>
      <c r="S18" s="59">
        <f ca="1">AVERAGE(OFFSET($R$3,0,0,'Données projet'!$E$9+1,1))-AVERAGE(OFFSET($H$3,0,0,'Données projet'!$E$9+1,1))</f>
        <v>366.43676005661194</v>
      </c>
      <c r="T18" s="59">
        <f t="shared" si="34"/>
        <v>513.80016421153414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23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12.4</v>
      </c>
      <c r="N19" s="13">
        <f>IF('Données projet'!$A$36&gt;35,N18+M19-V18,IF(A19&lt;'Données projet'!$A$36,$K$205^A19,IF(A19='Données projet'!$A$36,'Données projet'!$B$36,N18+M19-V18)))</f>
        <v>129.4</v>
      </c>
      <c r="O19" s="13">
        <f>N19*VLOOKUP('Données projet'!$B$9,Paramètres!$A$1:$I$89,3,0)*VLOOKUP('Données projet'!$B$9,Paramètres!$A$1:$I$89,5,0)</f>
        <v>117.08112</v>
      </c>
      <c r="P19" s="13">
        <f t="shared" si="33"/>
        <v>30.993245877902094</v>
      </c>
      <c r="Q19" s="20">
        <f t="shared" si="2"/>
        <v>257.89618723734617</v>
      </c>
      <c r="R19" s="59">
        <f t="shared" si="0"/>
        <v>534.1184094595684</v>
      </c>
      <c r="S19" s="59">
        <f ca="1">AVERAGE(OFFSET($R$3,0,0,'Données projet'!$E$9+1,1))-AVERAGE(OFFSET($H$3,0,0,'Données projet'!$E$9+1,1))</f>
        <v>366.43676005661194</v>
      </c>
      <c r="T19" s="59">
        <f t="shared" si="34"/>
        <v>513.80016421153414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12.4</v>
      </c>
      <c r="N20" s="13">
        <f>IF('Données projet'!$A$36&gt;35,N19+M20-V19,IF(A20&lt;'Données projet'!$A$36,$K$205^A20,IF(A20='Données projet'!$A$36,'Données projet'!$B$36,N19+M20-V19)))</f>
        <v>141.80000000000001</v>
      </c>
      <c r="O20" s="13">
        <f>N20*VLOOKUP('Données projet'!$B$9,Paramètres!$A$1:$I$89,3,0)*VLOOKUP('Données projet'!$B$9,Paramètres!$A$1:$I$89,5,0)</f>
        <v>128.30064000000002</v>
      </c>
      <c r="P20" s="13">
        <f t="shared" si="33"/>
        <v>33.603386926177407</v>
      </c>
      <c r="Q20" s="20">
        <f t="shared" si="2"/>
        <v>281.98284689642571</v>
      </c>
      <c r="R20" s="59">
        <f t="shared" si="0"/>
        <v>559.42729134087017</v>
      </c>
      <c r="S20" s="59">
        <f ca="1">AVERAGE(OFFSET($R$3,0,0,'Données projet'!$E$9+1,1))-AVERAGE(OFFSET($H$3,0,0,'Données projet'!$E$9+1,1))</f>
        <v>366.43676005661194</v>
      </c>
      <c r="T20" s="59">
        <f t="shared" si="34"/>
        <v>513.80016421153414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12.4</v>
      </c>
      <c r="N21" s="13">
        <f>IF('Données projet'!$A$36&gt;35,N20+M21-V20,IF(A21&lt;'Données projet'!$A$36,$K$205^A21,IF(A21='Données projet'!$A$36,'Données projet'!$B$36,N20+M21-V20)))</f>
        <v>154.20000000000002</v>
      </c>
      <c r="O21" s="13">
        <f>N21*VLOOKUP('Données projet'!$B$9,Paramètres!$A$1:$I$89,3,0)*VLOOKUP('Données projet'!$B$9,Paramètres!$A$1:$I$89,5,0)</f>
        <v>139.52016</v>
      </c>
      <c r="P21" s="13">
        <f t="shared" si="33"/>
        <v>36.187058933766046</v>
      </c>
      <c r="Q21" s="20">
        <f t="shared" si="2"/>
        <v>306.02340630964255</v>
      </c>
      <c r="R21" s="59">
        <f t="shared" si="0"/>
        <v>584.69007297630924</v>
      </c>
      <c r="S21" s="59">
        <f ca="1">AVERAGE(OFFSET($R$3,0,0,'Données projet'!$E$9+1,1))-AVERAGE(OFFSET($H$3,0,0,'Données projet'!$E$9+1,1))</f>
        <v>366.43676005661194</v>
      </c>
      <c r="T21" s="59">
        <f t="shared" si="34"/>
        <v>513.80016421153414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12.4</v>
      </c>
      <c r="N22" s="13">
        <f>IF('Données projet'!$A$36&gt;35,N21+M22-V21,IF(A22&lt;'Données projet'!$A$36,$K$205^A22,IF(A22='Données projet'!$A$36,'Données projet'!$B$36,N21+M22-V21)))</f>
        <v>166.60000000000002</v>
      </c>
      <c r="O22" s="13">
        <f>N22*VLOOKUP('Données projet'!$B$9,Paramètres!$A$1:$I$89,3,0)*VLOOKUP('Données projet'!$B$9,Paramètres!$A$1:$I$89,5,0)</f>
        <v>150.73967999999999</v>
      </c>
      <c r="P22" s="13">
        <f t="shared" si="33"/>
        <v>38.746632400845719</v>
      </c>
      <c r="Q22" s="20">
        <f t="shared" si="2"/>
        <v>330.0219940981396</v>
      </c>
      <c r="R22" s="59">
        <f t="shared" si="0"/>
        <v>609.91088298702846</v>
      </c>
      <c r="S22" s="59">
        <f ca="1">AVERAGE(OFFSET($R$3,0,0,'Données projet'!$E$9+1,1))-AVERAGE(OFFSET($H$3,0,0,'Données projet'!$E$9+1,1))</f>
        <v>366.43676005661194</v>
      </c>
      <c r="T22" s="59">
        <f t="shared" si="34"/>
        <v>513.80016421153414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179</v>
      </c>
      <c r="L23" s="12">
        <f>VLOOKUP(A23,'Données projet'!$A$35:$I$55,9,0)</f>
        <v>12.4</v>
      </c>
      <c r="M23" s="12">
        <f t="array" ref="M23">INDEX(L:L,MIN(IF(ISNUMBER(L23:L219),ROW(L23:L219),"")))</f>
        <v>12.4</v>
      </c>
      <c r="N23" s="13">
        <f>IF('Données projet'!$A$36&gt;35,N22+M23-V22,IF(A23&lt;'Données projet'!$A$36,$K$205^A23,IF(A23='Données projet'!$A$36,'Données projet'!$B$36,N22+M23-V22)))</f>
        <v>179.00000000000003</v>
      </c>
      <c r="O23" s="13">
        <f>N23*VLOOKUP('Données projet'!$B$9,Paramètres!$A$1:$I$89,3,0)*VLOOKUP('Données projet'!$B$9,Paramètres!$A$1:$I$89,5,0)</f>
        <v>161.95920000000001</v>
      </c>
      <c r="P23" s="13">
        <f t="shared" si="33"/>
        <v>41.284104935125683</v>
      </c>
      <c r="Q23" s="20">
        <f t="shared" si="2"/>
        <v>353.98208942867723</v>
      </c>
      <c r="R23" s="59">
        <f t="shared" si="0"/>
        <v>635.09320053978831</v>
      </c>
      <c r="S23" s="59">
        <f ca="1">AVERAGE(OFFSET($R$3,0,0,'Données projet'!$E$9+1,1))-AVERAGE(OFFSET($H$3,0,0,'Données projet'!$E$9+1,1))</f>
        <v>366.43676005661194</v>
      </c>
      <c r="T23" s="59">
        <f t="shared" si="34"/>
        <v>513.80016421153414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18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10.6</v>
      </c>
      <c r="N24" s="13">
        <f>IF('Données projet'!$A$36&gt;35,N23+M24-V23,IF(A24&lt;'Données projet'!$A$36,$K$205^A24,IF(A24='Données projet'!$A$36,'Données projet'!$B$36,N23+M24-V23)))</f>
        <v>171.60000000000002</v>
      </c>
      <c r="O24" s="13">
        <f>N24*VLOOKUP('Données projet'!$B$9,Paramètres!$A$1:$I$89,3,0)*VLOOKUP('Données projet'!$B$9,Paramètres!$A$1:$I$89,5,0)</f>
        <v>155.26368000000002</v>
      </c>
      <c r="P24" s="13">
        <f t="shared" si="33"/>
        <v>39.77236412265178</v>
      </c>
      <c r="Q24" s="20">
        <f t="shared" si="2"/>
        <v>339.68777684695186</v>
      </c>
      <c r="R24" s="59">
        <f t="shared" si="0"/>
        <v>622.02111018028518</v>
      </c>
      <c r="S24" s="59">
        <f ca="1">AVERAGE(OFFSET($R$3,0,0,'Données projet'!$E$9+1,1))-AVERAGE(OFFSET($H$3,0,0,'Données projet'!$E$9+1,1))</f>
        <v>366.43676005661194</v>
      </c>
      <c r="T24" s="59">
        <f t="shared" si="34"/>
        <v>513.80016421153414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10.6</v>
      </c>
      <c r="N25" s="13">
        <f>IF('Données projet'!$A$36&gt;35,N24+M25-V24,IF(A25&lt;'Données projet'!$A$36,$K$205^A25,IF(A25='Données projet'!$A$36,'Données projet'!$B$36,N24+M25-V24)))</f>
        <v>182.20000000000002</v>
      </c>
      <c r="O25" s="13">
        <f>N25*VLOOKUP('Données projet'!$B$9,Paramètres!$A$1:$I$89,3,0)*VLOOKUP('Données projet'!$B$9,Paramètres!$A$1:$I$89,5,0)</f>
        <v>164.85456000000002</v>
      </c>
      <c r="P25" s="13">
        <f t="shared" si="33"/>
        <v>41.935562922532533</v>
      </c>
      <c r="Q25" s="20">
        <f t="shared" si="2"/>
        <v>360.15946409007756</v>
      </c>
      <c r="R25" s="59">
        <f t="shared" si="0"/>
        <v>643.71501964563311</v>
      </c>
      <c r="S25" s="59">
        <f ca="1">AVERAGE(OFFSET($R$3,0,0,'Données projet'!$E$9+1,1))-AVERAGE(OFFSET($H$3,0,0,'Données projet'!$E$9+1,1))</f>
        <v>366.43676005661194</v>
      </c>
      <c r="T25" s="59">
        <f t="shared" si="34"/>
        <v>513.80016421153414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10.6</v>
      </c>
      <c r="N26" s="13">
        <f>IF('Données projet'!$A$36&gt;35,N25+M26-V25,IF(A26&lt;'Données projet'!$A$36,$K$205^A26,IF(A26='Données projet'!$A$36,'Données projet'!$B$36,N25+M26-V25)))</f>
        <v>192.8</v>
      </c>
      <c r="O26" s="13">
        <f>N26*VLOOKUP('Données projet'!$B$9,Paramètres!$A$1:$I$89,3,0)*VLOOKUP('Données projet'!$B$9,Paramètres!$A$1:$I$89,5,0)</f>
        <v>174.44543999999999</v>
      </c>
      <c r="P26" s="13">
        <f t="shared" si="33"/>
        <v>44.08415354960767</v>
      </c>
      <c r="Q26" s="20">
        <f t="shared" si="2"/>
        <v>380.6057087655667</v>
      </c>
      <c r="R26" s="59">
        <f t="shared" si="0"/>
        <v>665.38348654334447</v>
      </c>
      <c r="S26" s="59">
        <f ca="1">AVERAGE(OFFSET($R$3,0,0,'Données projet'!$E$9+1,1))-AVERAGE(OFFSET($H$3,0,0,'Données projet'!$E$9+1,1))</f>
        <v>366.43676005661194</v>
      </c>
      <c r="T26" s="59">
        <f t="shared" si="34"/>
        <v>513.80016421153414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10.6</v>
      </c>
      <c r="N27" s="13">
        <f>IF('Données projet'!$A$36&gt;35,N26+M27-V26,IF(A27&lt;'Données projet'!$A$36,$K$205^A27,IF(A27='Données projet'!$A$36,'Données projet'!$B$36,N26+M27-V26)))</f>
        <v>203.4</v>
      </c>
      <c r="O27" s="13">
        <f>N27*VLOOKUP('Données projet'!$B$9,Paramètres!$A$1:$I$89,3,0)*VLOOKUP('Données projet'!$B$9,Paramètres!$A$1:$I$89,5,0)</f>
        <v>184.03631999999999</v>
      </c>
      <c r="P27" s="13">
        <f t="shared" si="33"/>
        <v>46.219030699200047</v>
      </c>
      <c r="Q27" s="20">
        <f t="shared" si="2"/>
        <v>401.0280691344401</v>
      </c>
      <c r="R27" s="59">
        <f t="shared" si="0"/>
        <v>687.0280691344401</v>
      </c>
      <c r="S27" s="59">
        <f ca="1">AVERAGE(OFFSET($R$3,0,0,'Données projet'!$E$9+1,1))-AVERAGE(OFFSET($H$3,0,0,'Données projet'!$E$9+1,1))</f>
        <v>366.43676005661194</v>
      </c>
      <c r="T27" s="59">
        <f t="shared" si="34"/>
        <v>513.80016421153414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214</v>
      </c>
      <c r="L28" s="12">
        <f>VLOOKUP(A28,'Données projet'!$A$35:$I$55,9,0)</f>
        <v>10.6</v>
      </c>
      <c r="M28" s="12">
        <f t="array" ref="M28">INDEX(L:L,MIN(IF(ISNUMBER(L28:L224),ROW(L28:L224),"")))</f>
        <v>10.6</v>
      </c>
      <c r="N28" s="13">
        <f>IF('Données projet'!$A$36&gt;35,N27+M28-V27,IF(A28&lt;'Données projet'!$A$36,$K$205^A28,IF(A28='Données projet'!$A$36,'Données projet'!$B$36,N27+M28-V27)))</f>
        <v>214</v>
      </c>
      <c r="O28" s="13">
        <f>N28*VLOOKUP('Données projet'!$B$9,Paramètres!$A$1:$I$89,3,0)*VLOOKUP('Données projet'!$B$9,Paramètres!$A$1:$I$89,5,0)</f>
        <v>193.62719999999999</v>
      </c>
      <c r="P28" s="13">
        <f t="shared" si="33"/>
        <v>48.340990547231193</v>
      </c>
      <c r="Q28" s="20">
        <f t="shared" si="2"/>
        <v>421.42793186976093</v>
      </c>
      <c r="R28" s="59">
        <f t="shared" si="0"/>
        <v>708.65015409198315</v>
      </c>
      <c r="S28" s="59">
        <f ca="1">AVERAGE(OFFSET($R$3,0,0,'Données projet'!$E$9+1,1))-AVERAGE(OFFSET($H$3,0,0,'Données projet'!$E$9+1,1))</f>
        <v>366.43676005661194</v>
      </c>
      <c r="T28" s="59">
        <f t="shared" si="34"/>
        <v>513.80016421153414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8.6</v>
      </c>
      <c r="N29" s="13">
        <f>IF('Données projet'!$A$36&gt;35,N28+M29-V28,IF(A29&lt;'Données projet'!$A$36,$K$205^A29,IF(A29='Données projet'!$A$36,'Données projet'!$B$36,N28+M29-V28)))</f>
        <v>208.6</v>
      </c>
      <c r="O29" s="13">
        <f>N29*VLOOKUP('Données projet'!$B$9,Paramètres!$A$1:$I$89,3,0)*VLOOKUP('Données projet'!$B$9,Paramètres!$A$1:$I$89,5,0)</f>
        <v>188.74127999999999</v>
      </c>
      <c r="P29" s="13">
        <f t="shared" si="33"/>
        <v>47.261560168122358</v>
      </c>
      <c r="Q29" s="20">
        <f t="shared" si="2"/>
        <v>411.03827995947972</v>
      </c>
      <c r="R29" s="59">
        <f t="shared" si="0"/>
        <v>699.48272440392418</v>
      </c>
      <c r="S29" s="59">
        <f ca="1">AVERAGE(OFFSET($R$3,0,0,'Données projet'!$E$9+1,1))-AVERAGE(OFFSET($H$3,0,0,'Données projet'!$E$9+1,1))</f>
        <v>366.43676005661194</v>
      </c>
      <c r="T29" s="59">
        <f t="shared" si="34"/>
        <v>513.80016421153414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8.6</v>
      </c>
      <c r="N30" s="13">
        <f>IF('Données projet'!$A$36&gt;35,N29+M30-V29,IF(A30&lt;'Données projet'!$A$36,$K$205^A30,IF(A30='Données projet'!$A$36,'Données projet'!$B$36,N29+M30-V29)))</f>
        <v>217.2</v>
      </c>
      <c r="O30" s="13">
        <f>N30*VLOOKUP('Données projet'!$B$9,Paramètres!$A$1:$I$89,3,0)*VLOOKUP('Données projet'!$B$9,Paramètres!$A$1:$I$89,5,0)</f>
        <v>196.52255999999997</v>
      </c>
      <c r="P30" s="13">
        <f t="shared" si="33"/>
        <v>48.979153257338155</v>
      </c>
      <c r="Q30" s="20">
        <f t="shared" si="2"/>
        <v>427.58215058986383</v>
      </c>
      <c r="R30" s="59">
        <f t="shared" si="0"/>
        <v>717.24881725653051</v>
      </c>
      <c r="S30" s="59">
        <f ca="1">AVERAGE(OFFSET($R$3,0,0,'Données projet'!$E$9+1,1))-AVERAGE(OFFSET($H$3,0,0,'Données projet'!$E$9+1,1))</f>
        <v>366.43676005661194</v>
      </c>
      <c r="T30" s="59">
        <f t="shared" si="34"/>
        <v>513.80016421153414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8.6</v>
      </c>
      <c r="N31" s="13">
        <f>IF('Données projet'!$A$36&gt;35,N30+M31-V30,IF(A31&lt;'Données projet'!$A$36,$K$205^A31,IF(A31='Données projet'!$A$36,'Données projet'!$B$36,N30+M31-V30)))</f>
        <v>225.79999999999998</v>
      </c>
      <c r="O31" s="13">
        <f>N31*VLOOKUP('Données projet'!$B$9,Paramètres!$A$1:$I$89,3,0)*VLOOKUP('Données projet'!$B$9,Paramètres!$A$1:$I$89,5,0)</f>
        <v>204.30383999999995</v>
      </c>
      <c r="P31" s="13">
        <f t="shared" si="33"/>
        <v>50.688846269088558</v>
      </c>
      <c r="Q31" s="20">
        <f t="shared" si="2"/>
        <v>444.11226191866245</v>
      </c>
      <c r="R31" s="59">
        <f t="shared" si="0"/>
        <v>735.00115080755131</v>
      </c>
      <c r="S31" s="59">
        <f ca="1">AVERAGE(OFFSET($R$3,0,0,'Données projet'!$E$9+1,1))-AVERAGE(OFFSET($H$3,0,0,'Données projet'!$E$9+1,1))</f>
        <v>366.43676005661194</v>
      </c>
      <c r="T31" s="59">
        <f t="shared" si="34"/>
        <v>513.80016421153414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8.6</v>
      </c>
      <c r="N32" s="13">
        <f>IF('Données projet'!$A$36&gt;35,N31+M32-V31,IF(A32&lt;'Données projet'!$A$36,$K$205^A32,IF(A32='Données projet'!$A$36,'Données projet'!$B$36,N31+M32-V31)))</f>
        <v>234.39999999999998</v>
      </c>
      <c r="O32" s="13">
        <f>N32*VLOOKUP('Données projet'!$B$9,Paramètres!$A$1:$I$89,3,0)*VLOOKUP('Données projet'!$B$9,Paramètres!$A$1:$I$89,5,0)</f>
        <v>212.08511999999996</v>
      </c>
      <c r="P32" s="13">
        <f t="shared" si="33"/>
        <v>52.390974537063087</v>
      </c>
      <c r="Q32" s="20">
        <f t="shared" si="2"/>
        <v>460.62919798538474</v>
      </c>
      <c r="R32" s="59">
        <f t="shared" si="0"/>
        <v>752.74030909649582</v>
      </c>
      <c r="S32" s="59">
        <f ca="1">AVERAGE(OFFSET($R$3,0,0,'Données projet'!$E$9+1,1))-AVERAGE(OFFSET($H$3,0,0,'Données projet'!$E$9+1,1))</f>
        <v>366.43676005661194</v>
      </c>
      <c r="T32" s="59">
        <f t="shared" si="34"/>
        <v>513.80016421153414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243</v>
      </c>
      <c r="L33" s="12">
        <f>VLOOKUP(A33,'Données projet'!$A$35:$I$55,9,0)</f>
        <v>8.6</v>
      </c>
      <c r="M33" s="12">
        <f t="array" ref="M33">INDEX(L:L,MIN(IF(ISNUMBER(L33:L229),ROW(L33:L229),"")))</f>
        <v>8.6</v>
      </c>
      <c r="N33" s="13">
        <f>IF('Données projet'!$A$36&gt;35,N32+M33-V32,IF(A33&lt;'Données projet'!$A$36,$K$205^A33,IF(A33='Données projet'!$A$36,'Données projet'!$B$36,N32+M33-V32)))</f>
        <v>242.99999999999997</v>
      </c>
      <c r="O33" s="13">
        <f>N33*VLOOKUP('Données projet'!$B$9,Paramètres!$A$1:$I$89,3,0)*VLOOKUP('Données projet'!$B$9,Paramètres!$A$1:$I$89,5,0)</f>
        <v>219.86639999999997</v>
      </c>
      <c r="P33" s="13">
        <f t="shared" si="33"/>
        <v>54.085847394182416</v>
      </c>
      <c r="Q33" s="20">
        <f t="shared" si="2"/>
        <v>477.13349754486762</v>
      </c>
      <c r="R33" s="59">
        <f t="shared" si="0"/>
        <v>770.46683087820088</v>
      </c>
      <c r="S33" s="59">
        <f ca="1">AVERAGE(OFFSET($R$3,0,0,'Données projet'!$E$9+1,1))-AVERAGE(OFFSET($H$3,0,0,'Données projet'!$E$9+1,1))</f>
        <v>366.43676005661194</v>
      </c>
      <c r="T33" s="59">
        <f t="shared" si="34"/>
        <v>513.80016421153414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11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7</v>
      </c>
      <c r="N34" s="13">
        <f>IF('Données projet'!$A$36&gt;35,N33+M34-V33,IF(A34&lt;'Données projet'!$A$36,$K$205^A34,IF(A34='Données projet'!$A$36,'Données projet'!$B$36,N33+M34-V33)))</f>
        <v>238.99999999999997</v>
      </c>
      <c r="O34" s="13">
        <f>N34*VLOOKUP('Données projet'!$B$9,Paramètres!$A$1:$I$89,3,0)*VLOOKUP('Données projet'!$B$9,Paramètres!$A$1:$I$89,5,0)</f>
        <v>216.24719999999996</v>
      </c>
      <c r="P34" s="13">
        <f t="shared" si="33"/>
        <v>53.298418226645332</v>
      </c>
      <c r="Q34" s="20">
        <f t="shared" si="2"/>
        <v>469.45861841140714</v>
      </c>
      <c r="R34" s="59">
        <f t="shared" si="0"/>
        <v>762.79195174474046</v>
      </c>
      <c r="S34" s="59">
        <f ca="1">AVERAGE(OFFSET($R$3,0,0,'Données projet'!$E$9+1,1))-AVERAGE(OFFSET($H$3,0,0,'Données projet'!$E$9+1,1))</f>
        <v>366.43676005661194</v>
      </c>
      <c r="T34" s="59">
        <f t="shared" si="34"/>
        <v>513.80016421153414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7</v>
      </c>
      <c r="N35" s="13">
        <f>IF('Données projet'!$A$36&gt;35,N34+M35-V34,IF(A35&lt;'Données projet'!$A$36,$K$205^A35,IF(A35='Données projet'!$A$36,'Données projet'!$B$36,N34+M35-V34)))</f>
        <v>245.99999999999997</v>
      </c>
      <c r="O35" s="13">
        <f>N35*VLOOKUP('Données projet'!$B$9,Paramètres!$A$1:$I$89,3,0)*VLOOKUP('Données projet'!$B$9,Paramètres!$A$1:$I$89,5,0)</f>
        <v>222.58079999999998</v>
      </c>
      <c r="P35" s="13">
        <f t="shared" si="33"/>
        <v>54.675428546153199</v>
      </c>
      <c r="Q35" s="20">
        <f t="shared" ref="Q35:Q66" si="53">(O35+P35)*0.475*44/12</f>
        <v>482.88793138455003</v>
      </c>
      <c r="R35" s="59">
        <f t="shared" si="0"/>
        <v>776.22126471788329</v>
      </c>
      <c r="S35" s="59">
        <f ca="1">AVERAGE(OFFSET($R$3,0,0,'Données projet'!$E$9+1,1))-AVERAGE(OFFSET($H$3,0,0,'Données projet'!$E$9+1,1))</f>
        <v>366.43676005661194</v>
      </c>
      <c r="T35" s="59">
        <f t="shared" si="34"/>
        <v>513.80016421153414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7</v>
      </c>
      <c r="N36" s="13">
        <f>IF('Données projet'!$A$36&gt;35,N35+M36-V35,IF(A36&lt;'Données projet'!$A$36,$K$205^A36,IF(A36='Données projet'!$A$36,'Données projet'!$B$36,N35+M36-V35)))</f>
        <v>252.99999999999997</v>
      </c>
      <c r="O36" s="13">
        <f>N36*VLOOKUP('Données projet'!$B$9,Paramètres!$A$1:$I$89,3,0)*VLOOKUP('Données projet'!$B$9,Paramètres!$A$1:$I$89,5,0)</f>
        <v>228.91439999999997</v>
      </c>
      <c r="P36" s="13">
        <f t="shared" si="33"/>
        <v>56.047884834417424</v>
      </c>
      <c r="Q36" s="20">
        <f t="shared" si="53"/>
        <v>496.30931275327697</v>
      </c>
      <c r="R36" s="59">
        <f t="shared" si="0"/>
        <v>789.64264608661028</v>
      </c>
      <c r="S36" s="59">
        <f ca="1">AVERAGE(OFFSET($R$3,0,0,'Données projet'!$E$9+1,1))-AVERAGE(OFFSET($H$3,0,0,'Données projet'!$E$9+1,1))</f>
        <v>366.43676005661194</v>
      </c>
      <c r="T36" s="59">
        <f t="shared" si="34"/>
        <v>513.80016421153414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7</v>
      </c>
      <c r="N37" s="13">
        <f>IF('Données projet'!$A$36&gt;35,N36+M37-V36,IF(A37&lt;'Données projet'!$A$36,$K$205^A37,IF(A37='Données projet'!$A$36,'Données projet'!$B$36,N36+M37-V36)))</f>
        <v>260</v>
      </c>
      <c r="O37" s="13">
        <f>N37*VLOOKUP('Données projet'!$B$9,Paramètres!$A$1:$I$89,3,0)*VLOOKUP('Données projet'!$B$9,Paramètres!$A$1:$I$89,5,0)</f>
        <v>235.24799999999999</v>
      </c>
      <c r="P37" s="13">
        <f t="shared" si="33"/>
        <v>57.41592756883739</v>
      </c>
      <c r="Q37" s="20">
        <f t="shared" si="53"/>
        <v>509.72300718239177</v>
      </c>
      <c r="R37" s="59">
        <f t="shared" si="0"/>
        <v>803.05634051572508</v>
      </c>
      <c r="S37" s="59">
        <f ca="1">AVERAGE(OFFSET($R$3,0,0,'Données projet'!$E$9+1,1))-AVERAGE(OFFSET($H$3,0,0,'Données projet'!$E$9+1,1))</f>
        <v>366.43676005661194</v>
      </c>
      <c r="T37" s="59">
        <f t="shared" si="34"/>
        <v>513.80016421153414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267</v>
      </c>
      <c r="L38" s="12">
        <f>VLOOKUP(A38,'Données projet'!$A$35:$I$55,9,0)</f>
        <v>7</v>
      </c>
      <c r="M38" s="12">
        <f t="array" ref="M38">INDEX(L:L,MIN(IF(ISNUMBER(L38:L234),ROW(L38:L234),"")))</f>
        <v>7</v>
      </c>
      <c r="N38" s="13">
        <f>IF('Données projet'!$A$36&gt;35,N37+M38-V37,IF(A38&lt;'Données projet'!$A$36,$K$205^A38,IF(A38='Données projet'!$A$36,'Données projet'!$B$36,N37+M38-V37)))</f>
        <v>267</v>
      </c>
      <c r="O38" s="13">
        <f>N38*VLOOKUP('Données projet'!$B$9,Paramètres!$A$1:$I$89,3,0)*VLOOKUP('Données projet'!$B$9,Paramètres!$A$1:$I$89,5,0)</f>
        <v>241.58159999999998</v>
      </c>
      <c r="P38" s="13">
        <f t="shared" si="33"/>
        <v>58.779689232021951</v>
      </c>
      <c r="Q38" s="20">
        <f t="shared" si="53"/>
        <v>523.12924541243819</v>
      </c>
      <c r="R38" s="59">
        <f t="shared" si="0"/>
        <v>816.46257874577145</v>
      </c>
      <c r="S38" s="59">
        <f ca="1">AVERAGE(OFFSET($R$3,0,0,'Données projet'!$E$9+1,1))-AVERAGE(OFFSET($H$3,0,0,'Données projet'!$E$9+1,1))</f>
        <v>366.43676005661194</v>
      </c>
      <c r="T38" s="59">
        <f t="shared" si="34"/>
        <v>513.80016421153414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9</v>
      </c>
      <c r="W38" s="16">
        <f>IF(ISNA(VLOOKUP(A38,'Données projet'!$A$35:$I$55,5,0)),0%,VLOOKUP(A38,'Données projet'!$A$35:$I$55,5,0)*VLOOKUP('Données projet'!$B$9,Paramètres!$A$1:$I$89,7,0))</f>
        <v>0.3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2.7006199183838153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2.7006199183838153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6.2</v>
      </c>
      <c r="N39" s="13">
        <f>IF('Données projet'!$A$36&gt;35,N38+M39-V38,IF(A39&lt;'Données projet'!$A$36,$K$205^A39,IF(A39='Données projet'!$A$36,'Données projet'!$B$36,N38+M39-V38)))</f>
        <v>264.2</v>
      </c>
      <c r="O39" s="13">
        <f>N39*VLOOKUP('Données projet'!$B$9,Paramètres!$A$1:$I$89,3,0)*VLOOKUP('Données projet'!$B$9,Paramètres!$A$1:$I$89,5,0)</f>
        <v>239.04816</v>
      </c>
      <c r="P39" s="13">
        <f t="shared" si="33"/>
        <v>58.234690128947292</v>
      </c>
      <c r="Q39" s="20">
        <f t="shared" si="53"/>
        <v>517.76763064124987</v>
      </c>
      <c r="R39" s="59">
        <f t="shared" si="0"/>
        <v>811.10096397458324</v>
      </c>
      <c r="S39" s="59">
        <f ca="1">AVERAGE(OFFSET($R$3,0,0,'Données projet'!$E$9+1,1))-AVERAGE(OFFSET($H$3,0,0,'Données projet'!$E$9+1,1))</f>
        <v>366.43676005661194</v>
      </c>
      <c r="T39" s="59">
        <f t="shared" si="34"/>
        <v>513.80016421153414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2.64766240899981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2.64766240899981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6.2</v>
      </c>
      <c r="N40" s="13">
        <f>IF('Données projet'!$A$36&gt;35,N39+M40-V39,IF(A40&lt;'Données projet'!$A$36,$K$205^A40,IF(A40='Données projet'!$A$36,'Données projet'!$B$36,N39+M40-V39)))</f>
        <v>270.39999999999998</v>
      </c>
      <c r="O40" s="13">
        <f>N40*VLOOKUP('Données projet'!$B$9,Paramètres!$A$1:$I$89,3,0)*VLOOKUP('Données projet'!$B$9,Paramètres!$A$1:$I$89,5,0)</f>
        <v>244.65791999999996</v>
      </c>
      <c r="P40" s="13">
        <f t="shared" si="33"/>
        <v>59.44058075210868</v>
      </c>
      <c r="Q40" s="20">
        <f t="shared" si="53"/>
        <v>529.6382221432558</v>
      </c>
      <c r="R40" s="59">
        <f t="shared" si="0"/>
        <v>822.97155547658917</v>
      </c>
      <c r="S40" s="59">
        <f ca="1">AVERAGE(OFFSET($R$3,0,0,'Données projet'!$E$9+1,1))-AVERAGE(OFFSET($H$3,0,0,'Données projet'!$E$9+1,1))</f>
        <v>366.43676005661194</v>
      </c>
      <c r="T40" s="59">
        <f t="shared" si="34"/>
        <v>513.80016421153414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2.5957433640739338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2.5957433640739338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6.2</v>
      </c>
      <c r="N41" s="13">
        <f>IF('Données projet'!$A$36&gt;35,N40+M41-V40,IF(A41&lt;'Données projet'!$A$36,$K$205^A41,IF(A41='Données projet'!$A$36,'Données projet'!$B$36,N40+M41-V40)))</f>
        <v>276.59999999999997</v>
      </c>
      <c r="O41" s="13">
        <f>N41*VLOOKUP('Données projet'!$B$9,Paramètres!$A$1:$I$89,3,0)*VLOOKUP('Données projet'!$B$9,Paramètres!$A$1:$I$89,5,0)</f>
        <v>250.26767999999996</v>
      </c>
      <c r="P41" s="13">
        <f t="shared" si="33"/>
        <v>60.643256925083442</v>
      </c>
      <c r="Q41" s="20">
        <f t="shared" si="53"/>
        <v>541.50321514452014</v>
      </c>
      <c r="R41" s="59">
        <f t="shared" si="0"/>
        <v>834.83654847785351</v>
      </c>
      <c r="S41" s="59">
        <f ca="1">AVERAGE(OFFSET($R$3,0,0,'Données projet'!$E$9+1,1))-AVERAGE(OFFSET($H$3,0,0,'Données projet'!$E$9+1,1))</f>
        <v>366.43676005661194</v>
      </c>
      <c r="T41" s="59">
        <f t="shared" si="34"/>
        <v>513.80016421153414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2.5448424199515634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2.5448424199515634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6.2</v>
      </c>
      <c r="N42" s="13">
        <f>IF('Données projet'!$A$36&gt;35,N41+M42-V41,IF(A42&lt;'Données projet'!$A$36,$K$205^A42,IF(A42='Données projet'!$A$36,'Données projet'!$B$36,N41+M42-V41)))</f>
        <v>282.79999999999995</v>
      </c>
      <c r="O42" s="13">
        <f>N42*VLOOKUP('Données projet'!$B$9,Paramètres!$A$1:$I$89,3,0)*VLOOKUP('Données projet'!$B$9,Paramètres!$A$1:$I$89,5,0)</f>
        <v>255.87743999999998</v>
      </c>
      <c r="P42" s="13">
        <f t="shared" si="33"/>
        <v>61.842798995505326</v>
      </c>
      <c r="Q42" s="20">
        <f t="shared" si="53"/>
        <v>553.36274958383854</v>
      </c>
      <c r="R42" s="59">
        <f t="shared" si="0"/>
        <v>846.69608291717191</v>
      </c>
      <c r="S42" s="59">
        <f ca="1">AVERAGE(OFFSET($R$3,0,0,'Données projet'!$E$9+1,1))-AVERAGE(OFFSET($H$3,0,0,'Données projet'!$E$9+1,1))</f>
        <v>366.43676005661194</v>
      </c>
      <c r="T42" s="59">
        <f t="shared" si="34"/>
        <v>513.80016421153414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2.4949396122969221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2.4949396122969221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289</v>
      </c>
      <c r="L43" s="12">
        <f>VLOOKUP(A43,'Données projet'!$A$35:$I$55,9,0)</f>
        <v>6.2</v>
      </c>
      <c r="M43" s="12">
        <f t="array" ref="M43">INDEX(L:L,MIN(IF(ISNUMBER(L43:L239),ROW(L43:L239),"")))</f>
        <v>6.2</v>
      </c>
      <c r="N43" s="13">
        <f>IF('Données projet'!$A$36&gt;35,N42+M43-V42,IF(A43&lt;'Données projet'!$A$36,$K$205^A43,IF(A43='Données projet'!$A$36,'Données projet'!$B$36,N42+M43-V42)))</f>
        <v>288.99999999999994</v>
      </c>
      <c r="O43" s="13">
        <f>N43*VLOOKUP('Données projet'!$B$9,Paramètres!$A$1:$I$89,3,0)*VLOOKUP('Données projet'!$B$9,Paramètres!$A$1:$I$89,5,0)</f>
        <v>261.48719999999992</v>
      </c>
      <c r="P43" s="13">
        <f t="shared" si="33"/>
        <v>63.039283586802391</v>
      </c>
      <c r="Q43" s="20">
        <f t="shared" si="53"/>
        <v>565.21695891368074</v>
      </c>
      <c r="R43" s="59">
        <f t="shared" si="0"/>
        <v>858.55029224701411</v>
      </c>
      <c r="S43" s="59">
        <f ca="1">AVERAGE(OFFSET($R$3,0,0,'Données projet'!$E$9+1,1))-AVERAGE(OFFSET($H$3,0,0,'Données projet'!$E$9+1,1))</f>
        <v>366.43676005661194</v>
      </c>
      <c r="T43" s="59">
        <f t="shared" si="34"/>
        <v>513.80016421153414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7</v>
      </c>
      <c r="W43" s="16">
        <f>IF(ISNA(VLOOKUP(A43,'Données projet'!$A$35:$I$55,5,0)),0%,VLOOKUP(A43,'Données projet'!$A$35:$I$55,5,0)*VLOOKUP('Données projet'!$B$9,Paramètres!$A$1:$I$89,7,0))</f>
        <v>0.3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4.5464975270056485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4.5464975270056485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</v>
      </c>
      <c r="N44" s="13">
        <f>IF('Données projet'!$A$36&gt;35,N43+M44-V43,IF(A44&lt;'Données projet'!$A$36,$K$205^A44,IF(A44='Données projet'!$A$36,'Données projet'!$B$36,N43+M44-V43)))</f>
        <v>287.99999999999994</v>
      </c>
      <c r="O44" s="13">
        <f>N44*VLOOKUP('Données projet'!$B$9,Paramètres!$A$1:$I$89,3,0)*VLOOKUP('Données projet'!$B$9,Paramètres!$A$1:$I$89,5,0)</f>
        <v>260.58239999999995</v>
      </c>
      <c r="P44" s="13">
        <f t="shared" si="33"/>
        <v>62.846505929896907</v>
      </c>
      <c r="Q44" s="20">
        <f t="shared" si="53"/>
        <v>563.30534449457025</v>
      </c>
      <c r="R44" s="59">
        <f t="shared" si="0"/>
        <v>856.63867782790362</v>
      </c>
      <c r="S44" s="59">
        <f ca="1">AVERAGE(OFFSET($R$3,0,0,'Données projet'!$E$9+1,1))-AVERAGE(OFFSET($H$3,0,0,'Données projet'!$E$9+1,1))</f>
        <v>366.43676005661194</v>
      </c>
      <c r="T44" s="59">
        <f t="shared" si="34"/>
        <v>513.80016421153414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4.4573434835907397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4.4573434835907397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</v>
      </c>
      <c r="N45" s="13">
        <f>IF('Données projet'!$A$36&gt;35,N44+M45-V44,IF(A45&lt;'Données projet'!$A$36,$K$205^A45,IF(A45='Données projet'!$A$36,'Données projet'!$B$36,N44+M45-V44)))</f>
        <v>293.99999999999994</v>
      </c>
      <c r="O45" s="13">
        <f>N45*VLOOKUP('Données projet'!$B$9,Paramètres!$A$1:$I$89,3,0)*VLOOKUP('Données projet'!$B$9,Paramètres!$A$1:$I$89,5,0)</f>
        <v>266.01119999999992</v>
      </c>
      <c r="P45" s="13">
        <f t="shared" si="33"/>
        <v>64.00201337612566</v>
      </c>
      <c r="Q45" s="20">
        <f t="shared" si="53"/>
        <v>574.77301329675208</v>
      </c>
      <c r="R45" s="59">
        <f t="shared" si="0"/>
        <v>868.10634663008545</v>
      </c>
      <c r="S45" s="59">
        <f ca="1">AVERAGE(OFFSET($R$3,0,0,'Données projet'!$E$9+1,1))-AVERAGE(OFFSET($H$3,0,0,'Données projet'!$E$9+1,1))</f>
        <v>366.43676005661194</v>
      </c>
      <c r="T45" s="59">
        <f t="shared" si="34"/>
        <v>513.80016421153414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4.3699376965886003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4.3699376965886003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</v>
      </c>
      <c r="N46" s="13">
        <f>IF('Données projet'!$A$36&gt;35,N45+M46-V45,IF(A46&lt;'Données projet'!$A$36,$K$205^A46,IF(A46='Données projet'!$A$36,'Données projet'!$B$36,N45+M46-V45)))</f>
        <v>299.99999999999994</v>
      </c>
      <c r="O46" s="13">
        <f>N46*VLOOKUP('Données projet'!$B$9,Paramètres!$A$1:$I$89,3,0)*VLOOKUP('Données projet'!$B$9,Paramètres!$A$1:$I$89,5,0)</f>
        <v>271.43999999999994</v>
      </c>
      <c r="P46" s="13">
        <f t="shared" si="33"/>
        <v>65.154778959151173</v>
      </c>
      <c r="Q46" s="20">
        <f t="shared" si="53"/>
        <v>586.23590668718805</v>
      </c>
      <c r="R46" s="59">
        <f t="shared" si="0"/>
        <v>879.56924002052142</v>
      </c>
      <c r="S46" s="59">
        <f ca="1">AVERAGE(OFFSET($R$3,0,0,'Données projet'!$E$9+1,1))-AVERAGE(OFFSET($H$3,0,0,'Données projet'!$E$9+1,1))</f>
        <v>366.43676005661194</v>
      </c>
      <c r="T46" s="59">
        <f t="shared" si="34"/>
        <v>513.80016421153414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4.2842458837573067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4.2842458837573067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</v>
      </c>
      <c r="N47" s="13">
        <f>IF('Données projet'!$A$36&gt;35,N46+M47-V46,IF(A47&lt;'Données projet'!$A$36,$K$205^A47,IF(A47='Données projet'!$A$36,'Données projet'!$B$36,N46+M47-V46)))</f>
        <v>305.99999999999994</v>
      </c>
      <c r="O47" s="13">
        <f>N47*VLOOKUP('Données projet'!$B$9,Paramètres!$A$1:$I$89,3,0)*VLOOKUP('Données projet'!$B$9,Paramètres!$A$1:$I$89,5,0)</f>
        <v>276.86879999999996</v>
      </c>
      <c r="P47" s="13">
        <f t="shared" si="33"/>
        <v>66.30486383631866</v>
      </c>
      <c r="Q47" s="20">
        <f t="shared" si="53"/>
        <v>597.6941311815882</v>
      </c>
      <c r="R47" s="59">
        <f t="shared" si="0"/>
        <v>891.02746451492158</v>
      </c>
      <c r="S47" s="59">
        <f ca="1">AVERAGE(OFFSET($R$3,0,0,'Données projet'!$E$9+1,1))-AVERAGE(OFFSET($H$3,0,0,'Données projet'!$E$9+1,1))</f>
        <v>366.43676005661194</v>
      </c>
      <c r="T47" s="59">
        <f t="shared" si="34"/>
        <v>513.80016421153414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4.2002344351087899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4.2002344351087899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312</v>
      </c>
      <c r="L48" s="12">
        <f>VLOOKUP(A48,'Données projet'!$A$35:$I$55,9,0)</f>
        <v>6</v>
      </c>
      <c r="M48" s="12">
        <f t="array" ref="M48">INDEX(L:L,MIN(IF(ISNUMBER(L48:L244),ROW(L48:L244),"")))</f>
        <v>6</v>
      </c>
      <c r="N48" s="13">
        <f>IF('Données projet'!$A$36&gt;35,N47+M48-V47,IF(A48&lt;'Données projet'!$A$36,$K$205^A48,IF(A48='Données projet'!$A$36,'Données projet'!$B$36,N47+M48-V47)))</f>
        <v>311.99999999999994</v>
      </c>
      <c r="O48" s="13">
        <f>N48*VLOOKUP('Données projet'!$B$9,Paramètres!$A$1:$I$89,3,0)*VLOOKUP('Données projet'!$B$9,Paramètres!$A$1:$I$89,5,0)</f>
        <v>282.29759999999993</v>
      </c>
      <c r="P48" s="13">
        <f t="shared" si="33"/>
        <v>67.452326629470178</v>
      </c>
      <c r="Q48" s="20">
        <f t="shared" si="53"/>
        <v>609.14778887966042</v>
      </c>
      <c r="R48" s="59">
        <f t="shared" si="0"/>
        <v>902.4811222129938</v>
      </c>
      <c r="S48" s="59">
        <f ca="1">AVERAGE(OFFSET($R$3,0,0,'Données projet'!$E$9+1,1))-AVERAGE(OFFSET($H$3,0,0,'Données projet'!$E$9+1,1))</f>
        <v>366.43676005661194</v>
      </c>
      <c r="T48" s="59">
        <f t="shared" si="34"/>
        <v>513.80016421153414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7</v>
      </c>
      <c r="W48" s="16">
        <f>IF(ISNA(VLOOKUP(A48,'Données projet'!$A$35:$I$55,5,0)),0%,VLOOKUP(A48,'Données projet'!$A$35:$I$55,5,0)*VLOOKUP('Données projet'!$B$9,Paramètres!$A$1:$I$89,7,0))</f>
        <v>0.3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6.2183525584693138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6.2183525584693138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304.99999999999994</v>
      </c>
      <c r="O49" s="13">
        <f>N49*VLOOKUP('Données projet'!$B$9,Paramètres!$A$1:$I$89,3,0)*VLOOKUP('Données projet'!$B$9,Paramètres!$A$1:$I$89,5,0)</f>
        <v>275.96399999999994</v>
      </c>
      <c r="P49" s="13">
        <f t="shared" si="33"/>
        <v>66.113366665488911</v>
      </c>
      <c r="Q49" s="20">
        <f t="shared" si="53"/>
        <v>595.7847469423931</v>
      </c>
      <c r="R49" s="59">
        <f t="shared" si="0"/>
        <v>889.11808027572647</v>
      </c>
      <c r="S49" s="59">
        <f ca="1">AVERAGE(OFFSET($R$3,0,0,'Données projet'!$E$9+1,1))-AVERAGE(OFFSET($H$3,0,0,'Données projet'!$E$9+1,1))</f>
        <v>366.43676005661194</v>
      </c>
      <c r="T49" s="59">
        <f t="shared" si="34"/>
        <v>513.80016421153414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6.0964144576182813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6.0964144576182813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304.99999999999994</v>
      </c>
      <c r="O50" s="13">
        <f>N50*VLOOKUP('Données projet'!$B$9,Paramètres!$A$1:$I$89,3,0)*VLOOKUP('Données projet'!$B$9,Paramètres!$A$1:$I$89,5,0)</f>
        <v>275.96399999999994</v>
      </c>
      <c r="P50" s="13">
        <f t="shared" si="33"/>
        <v>66.113366665488911</v>
      </c>
      <c r="Q50" s="20">
        <f t="shared" si="53"/>
        <v>595.7847469423931</v>
      </c>
      <c r="R50" s="59">
        <f t="shared" si="0"/>
        <v>889.11808027572647</v>
      </c>
      <c r="S50" s="59">
        <f ca="1">AVERAGE(OFFSET($R$3,0,0,'Données projet'!$E$9+1,1))-AVERAGE(OFFSET($H$3,0,0,'Données projet'!$E$9+1,1))</f>
        <v>366.43676005661194</v>
      </c>
      <c r="T50" s="59">
        <f t="shared" si="34"/>
        <v>513.80016421153414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5.9768674885500399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5.9768674885500399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304.99999999999994</v>
      </c>
      <c r="O51" s="13">
        <f>N51*VLOOKUP('Données projet'!$B$9,Paramètres!$A$1:$I$89,3,0)*VLOOKUP('Données projet'!$B$9,Paramètres!$A$1:$I$89,5,0)</f>
        <v>275.96399999999994</v>
      </c>
      <c r="P51" s="13">
        <f t="shared" si="33"/>
        <v>66.113366665488911</v>
      </c>
      <c r="Q51" s="20">
        <f t="shared" si="53"/>
        <v>595.7847469423931</v>
      </c>
      <c r="R51" s="59">
        <f t="shared" si="0"/>
        <v>889.11808027572647</v>
      </c>
      <c r="S51" s="59">
        <f ca="1">AVERAGE(OFFSET($R$3,0,0,'Données projet'!$E$9+1,1))-AVERAGE(OFFSET($H$3,0,0,'Données projet'!$E$9+1,1))</f>
        <v>366.43676005661194</v>
      </c>
      <c r="T51" s="59">
        <f t="shared" si="34"/>
        <v>513.80016421153414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5.8596647626287757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5.8596647626287757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304.99999999999994</v>
      </c>
      <c r="O52" s="13">
        <f>N52*VLOOKUP('Données projet'!$B$9,Paramètres!$A$1:$I$89,3,0)*VLOOKUP('Données projet'!$B$9,Paramètres!$A$1:$I$89,5,0)</f>
        <v>275.96399999999994</v>
      </c>
      <c r="P52" s="13">
        <f t="shared" si="33"/>
        <v>66.113366665488911</v>
      </c>
      <c r="Q52" s="20">
        <f t="shared" si="53"/>
        <v>595.7847469423931</v>
      </c>
      <c r="R52" s="59">
        <f t="shared" si="0"/>
        <v>889.11808027572647</v>
      </c>
      <c r="S52" s="59">
        <f ca="1">AVERAGE(OFFSET($R$3,0,0,'Données projet'!$E$9+1,1))-AVERAGE(OFFSET($H$3,0,0,'Données projet'!$E$9+1,1))</f>
        <v>366.43676005661194</v>
      </c>
      <c r="T52" s="59">
        <f t="shared" si="34"/>
        <v>513.80016421153414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5.7447603106762228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5.7447603106762228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304.99999999999994</v>
      </c>
      <c r="O53" s="13">
        <f>N53*VLOOKUP('Données projet'!$B$9,Paramètres!$A$1:$I$89,3,0)*VLOOKUP('Données projet'!$B$9,Paramètres!$A$1:$I$89,5,0)</f>
        <v>275.96399999999994</v>
      </c>
      <c r="P53" s="13">
        <f t="shared" si="33"/>
        <v>66.113366665488911</v>
      </c>
      <c r="Q53" s="20">
        <f t="shared" si="53"/>
        <v>595.7847469423931</v>
      </c>
      <c r="R53" s="59">
        <f t="shared" si="0"/>
        <v>889.11808027572647</v>
      </c>
      <c r="S53" s="59">
        <f ca="1">AVERAGE(OFFSET($R$3,0,0,'Données projet'!$E$9+1,1))-AVERAGE(OFFSET($H$3,0,0,'Données projet'!$E$9+1,1))</f>
        <v>366.43676005661194</v>
      </c>
      <c r="T53" s="59">
        <f t="shared" si="34"/>
        <v>513.80016421153414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5.6321090649416643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5.6321090649416643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304.99999999999994</v>
      </c>
      <c r="O54" s="13">
        <f>N54*VLOOKUP('Données projet'!$B$9,Paramètres!$A$1:$I$89,3,0)*VLOOKUP('Données projet'!$B$9,Paramètres!$A$1:$I$89,5,0)</f>
        <v>275.96399999999994</v>
      </c>
      <c r="P54" s="13">
        <f t="shared" si="33"/>
        <v>66.113366665488911</v>
      </c>
      <c r="Q54" s="20">
        <f t="shared" si="53"/>
        <v>595.7847469423931</v>
      </c>
      <c r="R54" s="59">
        <f t="shared" si="0"/>
        <v>889.11808027572647</v>
      </c>
      <c r="S54" s="59">
        <f ca="1">AVERAGE(OFFSET($R$3,0,0,'Données projet'!$E$9+1,1))-AVERAGE(OFFSET($H$3,0,0,'Données projet'!$E$9+1,1))</f>
        <v>366.43676005661194</v>
      </c>
      <c r="T54" s="59">
        <f t="shared" si="34"/>
        <v>513.80016421153414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5.5216668414254855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5.5216668414254855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304.99999999999994</v>
      </c>
      <c r="O55" s="13">
        <f>N55*VLOOKUP('Données projet'!$B$9,Paramètres!$A$1:$I$89,3,0)*VLOOKUP('Données projet'!$B$9,Paramètres!$A$1:$I$89,5,0)</f>
        <v>275.96399999999994</v>
      </c>
      <c r="P55" s="13">
        <f t="shared" si="33"/>
        <v>66.113366665488911</v>
      </c>
      <c r="Q55" s="20">
        <f t="shared" si="53"/>
        <v>595.7847469423931</v>
      </c>
      <c r="R55" s="59">
        <f t="shared" si="0"/>
        <v>889.11808027572647</v>
      </c>
      <c r="S55" s="59">
        <f ca="1">AVERAGE(OFFSET($R$3,0,0,'Données projet'!$E$9+1,1))-AVERAGE(OFFSET($H$3,0,0,'Données projet'!$E$9+1,1))</f>
        <v>366.43676005661194</v>
      </c>
      <c r="T55" s="59">
        <f t="shared" si="34"/>
        <v>513.80016421153414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5.413390322549354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5.413390322549354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304.99999999999994</v>
      </c>
      <c r="O56" s="13">
        <f>N56*VLOOKUP('Données projet'!$B$9,Paramètres!$A$1:$I$89,3,0)*VLOOKUP('Données projet'!$B$9,Paramètres!$A$1:$I$89,5,0)</f>
        <v>275.96399999999994</v>
      </c>
      <c r="P56" s="13">
        <f t="shared" si="33"/>
        <v>66.113366665488911</v>
      </c>
      <c r="Q56" s="20">
        <f t="shared" si="53"/>
        <v>595.7847469423931</v>
      </c>
      <c r="R56" s="59">
        <f t="shared" si="0"/>
        <v>889.11808027572647</v>
      </c>
      <c r="S56" s="59">
        <f ca="1">AVERAGE(OFFSET($R$3,0,0,'Données projet'!$E$9+1,1))-AVERAGE(OFFSET($H$3,0,0,'Données projet'!$E$9+1,1))</f>
        <v>366.43676005661194</v>
      </c>
      <c r="T56" s="59">
        <f t="shared" si="34"/>
        <v>513.80016421153414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5.3072370401662283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5.3072370401662283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304.99999999999994</v>
      </c>
      <c r="O57" s="13">
        <f>N57*VLOOKUP('Données projet'!$B$9,Paramètres!$A$1:$I$89,3,0)*VLOOKUP('Données projet'!$B$9,Paramètres!$A$1:$I$89,5,0)</f>
        <v>275.96399999999994</v>
      </c>
      <c r="P57" s="13">
        <f t="shared" si="33"/>
        <v>66.113366665488911</v>
      </c>
      <c r="Q57" s="20">
        <f t="shared" si="53"/>
        <v>595.7847469423931</v>
      </c>
      <c r="R57" s="59">
        <f t="shared" si="0"/>
        <v>889.11808027572647</v>
      </c>
      <c r="S57" s="59">
        <f ca="1">AVERAGE(OFFSET($R$3,0,0,'Données projet'!$E$9+1,1))-AVERAGE(OFFSET($H$3,0,0,'Données projet'!$E$9+1,1))</f>
        <v>366.43676005661194</v>
      </c>
      <c r="T57" s="59">
        <f t="shared" si="34"/>
        <v>513.80016421153414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5.2031653589035267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5.2031653589035267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304.99999999999994</v>
      </c>
      <c r="O58" s="13">
        <f>N58*VLOOKUP('Données projet'!$B$9,Paramètres!$A$1:$I$89,3,0)*VLOOKUP('Données projet'!$B$9,Paramètres!$A$1:$I$89,5,0)</f>
        <v>275.96399999999994</v>
      </c>
      <c r="P58" s="13">
        <f t="shared" si="33"/>
        <v>66.113366665488911</v>
      </c>
      <c r="Q58" s="20">
        <f t="shared" si="53"/>
        <v>595.7847469423931</v>
      </c>
      <c r="R58" s="59">
        <f t="shared" si="0"/>
        <v>889.11808027572647</v>
      </c>
      <c r="S58" s="59">
        <f ca="1">AVERAGE(OFFSET($R$3,0,0,'Données projet'!$E$9+1,1))-AVERAGE(OFFSET($H$3,0,0,'Données projet'!$E$9+1,1))</f>
        <v>366.43676005661194</v>
      </c>
      <c r="T58" s="59">
        <f t="shared" si="34"/>
        <v>513.80016421153414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5.1011344598329291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5.1011344598329291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304.99999999999994</v>
      </c>
      <c r="O59" s="13">
        <f>N59*VLOOKUP('Données projet'!$B$9,Paramètres!$A$1:$I$89,3,0)*VLOOKUP('Données projet'!$B$9,Paramètres!$A$1:$I$89,5,0)</f>
        <v>275.96399999999994</v>
      </c>
      <c r="P59" s="13">
        <f t="shared" si="33"/>
        <v>66.113366665488911</v>
      </c>
      <c r="Q59" s="20">
        <f t="shared" si="53"/>
        <v>595.7847469423931</v>
      </c>
      <c r="R59" s="59">
        <f t="shared" si="0"/>
        <v>889.11808027572647</v>
      </c>
      <c r="S59" s="59">
        <f ca="1">AVERAGE(OFFSET($R$3,0,0,'Données projet'!$E$9+1,1))-AVERAGE(OFFSET($H$3,0,0,'Données projet'!$E$9+1,1))</f>
        <v>366.43676005661194</v>
      </c>
      <c r="T59" s="59">
        <f t="shared" si="34"/>
        <v>513.80016421153414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5.0011043244604023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5.0011043244604023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304.99999999999994</v>
      </c>
      <c r="O60" s="13">
        <f>N60*VLOOKUP('Données projet'!$B$9,Paramètres!$A$1:$I$89,3,0)*VLOOKUP('Données projet'!$B$9,Paramètres!$A$1:$I$89,5,0)</f>
        <v>275.96399999999994</v>
      </c>
      <c r="P60" s="13">
        <f t="shared" si="33"/>
        <v>66.113366665488911</v>
      </c>
      <c r="Q60" s="20">
        <f t="shared" si="53"/>
        <v>595.7847469423931</v>
      </c>
      <c r="R60" s="59">
        <f t="shared" si="0"/>
        <v>889.11808027572647</v>
      </c>
      <c r="S60" s="59">
        <f ca="1">AVERAGE(OFFSET($R$3,0,0,'Données projet'!$E$9+1,1))-AVERAGE(OFFSET($H$3,0,0,'Données projet'!$E$9+1,1))</f>
        <v>366.43676005661194</v>
      </c>
      <c r="T60" s="59">
        <f t="shared" si="34"/>
        <v>513.80016421153414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4.9030357190301723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4.9030357190301723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304.99999999999994</v>
      </c>
      <c r="O61" s="13">
        <f>N61*VLOOKUP('Données projet'!$B$9,Paramètres!$A$1:$I$89,3,0)*VLOOKUP('Données projet'!$B$9,Paramètres!$A$1:$I$89,5,0)</f>
        <v>275.96399999999994</v>
      </c>
      <c r="P61" s="13">
        <f t="shared" si="33"/>
        <v>66.113366665488911</v>
      </c>
      <c r="Q61" s="20">
        <f t="shared" si="53"/>
        <v>595.7847469423931</v>
      </c>
      <c r="R61" s="59">
        <f t="shared" si="0"/>
        <v>889.11808027572647</v>
      </c>
      <c r="S61" s="59">
        <f ca="1">AVERAGE(OFFSET($R$3,0,0,'Données projet'!$E$9+1,1))-AVERAGE(OFFSET($H$3,0,0,'Données projet'!$E$9+1,1))</f>
        <v>366.43676005661194</v>
      </c>
      <c r="T61" s="59">
        <f t="shared" si="34"/>
        <v>513.80016421153414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4.8068901791364862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4.8068901791364862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304.99999999999994</v>
      </c>
      <c r="O62" s="13">
        <f>N62*VLOOKUP('Données projet'!$B$9,Paramètres!$A$1:$I$89,3,0)*VLOOKUP('Données projet'!$B$9,Paramètres!$A$1:$I$89,5,0)</f>
        <v>275.96399999999994</v>
      </c>
      <c r="P62" s="13">
        <f t="shared" si="33"/>
        <v>66.113366665488911</v>
      </c>
      <c r="Q62" s="20">
        <f t="shared" si="53"/>
        <v>595.7847469423931</v>
      </c>
      <c r="R62" s="59">
        <f t="shared" si="0"/>
        <v>889.11808027572647</v>
      </c>
      <c r="S62" s="59">
        <f ca="1">AVERAGE(OFFSET($R$3,0,0,'Données projet'!$E$9+1,1))-AVERAGE(OFFSET($H$3,0,0,'Données projet'!$E$9+1,1))</f>
        <v>366.43676005661194</v>
      </c>
      <c r="T62" s="59">
        <f t="shared" si="34"/>
        <v>513.80016421153414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4.7126299946371262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4.7126299946371262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304.99999999999994</v>
      </c>
      <c r="O63" s="13">
        <f>N63*VLOOKUP('Données projet'!$B$9,Paramètres!$A$1:$I$89,3,0)*VLOOKUP('Données projet'!$B$9,Paramètres!$A$1:$I$89,5,0)</f>
        <v>275.96399999999994</v>
      </c>
      <c r="P63" s="13">
        <f t="shared" si="33"/>
        <v>66.113366665488911</v>
      </c>
      <c r="Q63" s="20">
        <f t="shared" si="53"/>
        <v>595.7847469423931</v>
      </c>
      <c r="R63" s="59">
        <f t="shared" si="0"/>
        <v>889.11808027572647</v>
      </c>
      <c r="S63" s="59">
        <f ca="1">AVERAGE(OFFSET($R$3,0,0,'Données projet'!$E$9+1,1))-AVERAGE(OFFSET($H$3,0,0,'Données projet'!$E$9+1,1))</f>
        <v>366.43676005661194</v>
      </c>
      <c r="T63" s="59">
        <f t="shared" si="34"/>
        <v>513.80016421153414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4.6202181948627636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4.6202181948627636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304.99999999999994</v>
      </c>
      <c r="O64" s="13">
        <f>N64*VLOOKUP('Données projet'!$B$9,Paramètres!$A$1:$I$89,3,0)*VLOOKUP('Données projet'!$B$9,Paramètres!$A$1:$I$89,5,0)</f>
        <v>275.96399999999994</v>
      </c>
      <c r="P64" s="13">
        <f t="shared" si="33"/>
        <v>66.113366665488911</v>
      </c>
      <c r="Q64" s="20">
        <f t="shared" si="53"/>
        <v>595.7847469423931</v>
      </c>
      <c r="R64" s="59">
        <f t="shared" si="0"/>
        <v>889.11808027572647</v>
      </c>
      <c r="S64" s="59">
        <f ca="1">AVERAGE(OFFSET($R$3,0,0,'Données projet'!$E$9+1,1))-AVERAGE(OFFSET($H$3,0,0,'Données projet'!$E$9+1,1))</f>
        <v>366.43676005661194</v>
      </c>
      <c r="T64" s="59">
        <f t="shared" si="34"/>
        <v>513.80016421153414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4.5296185341163442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4.5296185341163442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304.99999999999994</v>
      </c>
      <c r="O65" s="13">
        <f>N65*VLOOKUP('Données projet'!$B$9,Paramètres!$A$1:$I$89,3,0)*VLOOKUP('Données projet'!$B$9,Paramètres!$A$1:$I$89,5,0)</f>
        <v>275.96399999999994</v>
      </c>
      <c r="P65" s="13">
        <f t="shared" si="33"/>
        <v>66.113366665488911</v>
      </c>
      <c r="Q65" s="20">
        <f t="shared" si="53"/>
        <v>595.7847469423931</v>
      </c>
      <c r="R65" s="59">
        <f t="shared" si="0"/>
        <v>889.11808027572647</v>
      </c>
      <c r="S65" s="59">
        <f ca="1">AVERAGE(OFFSET($R$3,0,0,'Données projet'!$E$9+1,1))-AVERAGE(OFFSET($H$3,0,0,'Données projet'!$E$9+1,1))</f>
        <v>366.43676005661194</v>
      </c>
      <c r="T65" s="59">
        <f t="shared" si="34"/>
        <v>513.80016421153414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4.4407954774568248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4.4407954774568248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304.99999999999994</v>
      </c>
      <c r="O66" s="13">
        <f>N66*VLOOKUP('Données projet'!$B$9,Paramètres!$A$1:$I$89,3,0)*VLOOKUP('Données projet'!$B$9,Paramètres!$A$1:$I$89,5,0)</f>
        <v>275.96399999999994</v>
      </c>
      <c r="P66" s="13">
        <f t="shared" si="33"/>
        <v>66.113366665488911</v>
      </c>
      <c r="Q66" s="20">
        <f t="shared" si="53"/>
        <v>595.7847469423931</v>
      </c>
      <c r="R66" s="59">
        <f t="shared" si="0"/>
        <v>889.11808027572647</v>
      </c>
      <c r="S66" s="59">
        <f ca="1">AVERAGE(OFFSET($R$3,0,0,'Données projet'!$E$9+1,1))-AVERAGE(OFFSET($H$3,0,0,'Données projet'!$E$9+1,1))</f>
        <v>366.43676005661194</v>
      </c>
      <c r="T66" s="59">
        <f t="shared" si="34"/>
        <v>513.80016421153414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4.3537141867616835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4.3537141867616835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304.99999999999994</v>
      </c>
      <c r="O67" s="13">
        <f>N67*VLOOKUP('Données projet'!$B$9,Paramètres!$A$1:$I$89,3,0)*VLOOKUP('Données projet'!$B$9,Paramètres!$A$1:$I$89,5,0)</f>
        <v>275.96399999999994</v>
      </c>
      <c r="P67" s="13">
        <f t="shared" si="33"/>
        <v>66.113366665488911</v>
      </c>
      <c r="Q67" s="20">
        <f t="shared" ref="Q67:Q98" si="54">(O67+P67)*0.475*44/12</f>
        <v>595.7847469423931</v>
      </c>
      <c r="R67" s="59">
        <f t="shared" ref="R67:R130" si="55">Q67+(I67+J67)*44/12</f>
        <v>889.11808027572647</v>
      </c>
      <c r="S67" s="59">
        <f ca="1">AVERAGE(OFFSET($R$3,0,0,'Données projet'!$E$9+1,1))-AVERAGE(OFFSET($H$3,0,0,'Données projet'!$E$9+1,1))</f>
        <v>366.43676005661194</v>
      </c>
      <c r="T67" s="59">
        <f t="shared" si="34"/>
        <v>513.80016421153414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4.2683405070627316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4.2683405070627316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304.99999999999994</v>
      </c>
      <c r="O68" s="13">
        <f>N68*VLOOKUP('Données projet'!$B$9,Paramètres!$A$1:$I$89,3,0)*VLOOKUP('Données projet'!$B$9,Paramètres!$A$1:$I$89,5,0)</f>
        <v>275.96399999999994</v>
      </c>
      <c r="P68" s="13">
        <f t="shared" si="33"/>
        <v>66.113366665488911</v>
      </c>
      <c r="Q68" s="20">
        <f t="shared" si="54"/>
        <v>595.7847469423931</v>
      </c>
      <c r="R68" s="59">
        <f t="shared" si="55"/>
        <v>889.11808027572647</v>
      </c>
      <c r="S68" s="59">
        <f ca="1">AVERAGE(OFFSET($R$3,0,0,'Données projet'!$E$9+1,1))-AVERAGE(OFFSET($H$3,0,0,'Données projet'!$E$9+1,1))</f>
        <v>366.43676005661194</v>
      </c>
      <c r="T68" s="59">
        <f t="shared" si="34"/>
        <v>513.80016421153414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4.1846409531498736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4.1846409531498736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304.99999999999994</v>
      </c>
      <c r="O69" s="13">
        <f>N69*VLOOKUP('Données projet'!$B$9,Paramètres!$A$1:$I$89,3,0)*VLOOKUP('Données projet'!$B$9,Paramètres!$A$1:$I$89,5,0)</f>
        <v>275.96399999999994</v>
      </c>
      <c r="P69" s="13">
        <f t="shared" ref="P69:P132" si="87">EXP(-1.0587+0.8836*LN(O69)+0.284)</f>
        <v>66.113366665488911</v>
      </c>
      <c r="Q69" s="20">
        <f t="shared" si="54"/>
        <v>595.7847469423931</v>
      </c>
      <c r="R69" s="59">
        <f t="shared" si="55"/>
        <v>889.11808027572647</v>
      </c>
      <c r="S69" s="59">
        <f ca="1">AVERAGE(OFFSET($R$3,0,0,'Données projet'!$E$9+1,1))-AVERAGE(OFFSET($H$3,0,0,'Données projet'!$E$9+1,1))</f>
        <v>366.43676005661194</v>
      </c>
      <c r="T69" s="59">
        <f t="shared" ref="T69:T132" si="88">$T$3</f>
        <v>513.80016421153414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4.1025826964375591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4.1025826964375591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304.99999999999994</v>
      </c>
      <c r="O70" s="13">
        <f>N70*VLOOKUP('Données projet'!$B$9,Paramètres!$A$1:$I$89,3,0)*VLOOKUP('Données projet'!$B$9,Paramètres!$A$1:$I$89,5,0)</f>
        <v>275.96399999999994</v>
      </c>
      <c r="P70" s="13">
        <f t="shared" si="87"/>
        <v>66.113366665488911</v>
      </c>
      <c r="Q70" s="20">
        <f t="shared" si="54"/>
        <v>595.7847469423931</v>
      </c>
      <c r="R70" s="59">
        <f t="shared" si="55"/>
        <v>889.11808027572647</v>
      </c>
      <c r="S70" s="59">
        <f ca="1">AVERAGE(OFFSET($R$3,0,0,'Données projet'!$E$9+1,1))-AVERAGE(OFFSET($H$3,0,0,'Données projet'!$E$9+1,1))</f>
        <v>366.43676005661194</v>
      </c>
      <c r="T70" s="59">
        <f t="shared" si="88"/>
        <v>513.80016421153414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4.0221335520887793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4.0221335520887793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304.99999999999994</v>
      </c>
      <c r="O71" s="13">
        <f>N71*VLOOKUP('Données projet'!$B$9,Paramètres!$A$1:$I$89,3,0)*VLOOKUP('Données projet'!$B$9,Paramètres!$A$1:$I$89,5,0)</f>
        <v>275.96399999999994</v>
      </c>
      <c r="P71" s="13">
        <f t="shared" si="87"/>
        <v>66.113366665488911</v>
      </c>
      <c r="Q71" s="20">
        <f t="shared" si="54"/>
        <v>595.7847469423931</v>
      </c>
      <c r="R71" s="59">
        <f t="shared" si="55"/>
        <v>889.11808027572647</v>
      </c>
      <c r="S71" s="59">
        <f ca="1">AVERAGE(OFFSET($R$3,0,0,'Données projet'!$E$9+1,1))-AVERAGE(OFFSET($H$3,0,0,'Données projet'!$E$9+1,1))</f>
        <v>366.43676005661194</v>
      </c>
      <c r="T71" s="59">
        <f t="shared" si="88"/>
        <v>513.80016421153414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3.943261966391546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3.943261966391546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304.99999999999994</v>
      </c>
      <c r="O72" s="13">
        <f>N72*VLOOKUP('Données projet'!$B$9,Paramètres!$A$1:$I$89,3,0)*VLOOKUP('Données projet'!$B$9,Paramètres!$A$1:$I$89,5,0)</f>
        <v>275.96399999999994</v>
      </c>
      <c r="P72" s="13">
        <f t="shared" si="87"/>
        <v>66.113366665488911</v>
      </c>
      <c r="Q72" s="20">
        <f t="shared" si="54"/>
        <v>595.7847469423931</v>
      </c>
      <c r="R72" s="59">
        <f t="shared" si="55"/>
        <v>889.11808027572647</v>
      </c>
      <c r="S72" s="59">
        <f ca="1">AVERAGE(OFFSET($R$3,0,0,'Données projet'!$E$9+1,1))-AVERAGE(OFFSET($H$3,0,0,'Données projet'!$E$9+1,1))</f>
        <v>366.43676005661194</v>
      </c>
      <c r="T72" s="59">
        <f t="shared" si="88"/>
        <v>513.80016421153414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3.8659370043829182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3.8659370043829182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304.99999999999994</v>
      </c>
      <c r="O73" s="13">
        <f>N73*VLOOKUP('Données projet'!$B$9,Paramètres!$A$1:$I$89,3,0)*VLOOKUP('Données projet'!$B$9,Paramètres!$A$1:$I$89,5,0)</f>
        <v>275.96399999999994</v>
      </c>
      <c r="P73" s="13">
        <f t="shared" si="87"/>
        <v>66.113366665488911</v>
      </c>
      <c r="Q73" s="20">
        <f t="shared" si="54"/>
        <v>595.7847469423931</v>
      </c>
      <c r="R73" s="59">
        <f t="shared" si="55"/>
        <v>889.11808027572647</v>
      </c>
      <c r="S73" s="59">
        <f ca="1">AVERAGE(OFFSET($R$3,0,0,'Données projet'!$E$9+1,1))-AVERAGE(OFFSET($H$3,0,0,'Données projet'!$E$9+1,1))</f>
        <v>366.43676005661194</v>
      </c>
      <c r="T73" s="59">
        <f t="shared" si="88"/>
        <v>513.80016421153414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3.7901283377157098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3.7901283377157098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304.99999999999994</v>
      </c>
      <c r="O74" s="13">
        <f>N74*VLOOKUP('Données projet'!$B$9,Paramètres!$A$1:$I$89,3,0)*VLOOKUP('Données projet'!$B$9,Paramètres!$A$1:$I$89,5,0)</f>
        <v>275.96399999999994</v>
      </c>
      <c r="P74" s="13">
        <f t="shared" si="87"/>
        <v>66.113366665488911</v>
      </c>
      <c r="Q74" s="20">
        <f t="shared" si="54"/>
        <v>595.7847469423931</v>
      </c>
      <c r="R74" s="59">
        <f t="shared" si="55"/>
        <v>889.11808027572647</v>
      </c>
      <c r="S74" s="59">
        <f ca="1">AVERAGE(OFFSET($R$3,0,0,'Données projet'!$E$9+1,1))-AVERAGE(OFFSET($H$3,0,0,'Données projet'!$E$9+1,1))</f>
        <v>366.43676005661194</v>
      </c>
      <c r="T74" s="59">
        <f t="shared" si="88"/>
        <v>513.80016421153414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3.7158062327631245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3.7158062327631245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304.99999999999994</v>
      </c>
      <c r="O75" s="13">
        <f>N75*VLOOKUP('Données projet'!$B$9,Paramètres!$A$1:$I$89,3,0)*VLOOKUP('Données projet'!$B$9,Paramètres!$A$1:$I$89,5,0)</f>
        <v>275.96399999999994</v>
      </c>
      <c r="P75" s="13">
        <f t="shared" si="87"/>
        <v>66.113366665488911</v>
      </c>
      <c r="Q75" s="20">
        <f t="shared" si="54"/>
        <v>595.7847469423931</v>
      </c>
      <c r="R75" s="59">
        <f t="shared" si="55"/>
        <v>889.11808027572647</v>
      </c>
      <c r="S75" s="59">
        <f ca="1">AVERAGE(OFFSET($R$3,0,0,'Données projet'!$E$9+1,1))-AVERAGE(OFFSET($H$3,0,0,'Données projet'!$E$9+1,1))</f>
        <v>366.43676005661194</v>
      </c>
      <c r="T75" s="59">
        <f t="shared" si="88"/>
        <v>513.80016421153414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3.6429415389566513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3.6429415389566513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304.99999999999994</v>
      </c>
      <c r="O76" s="13">
        <f>N76*VLOOKUP('Données projet'!$B$9,Paramètres!$A$1:$I$89,3,0)*VLOOKUP('Données projet'!$B$9,Paramètres!$A$1:$I$89,5,0)</f>
        <v>275.96399999999994</v>
      </c>
      <c r="P76" s="13">
        <f t="shared" si="87"/>
        <v>66.113366665488911</v>
      </c>
      <c r="Q76" s="20">
        <f t="shared" si="54"/>
        <v>595.7847469423931</v>
      </c>
      <c r="R76" s="59">
        <f t="shared" si="55"/>
        <v>889.11808027572647</v>
      </c>
      <c r="S76" s="59">
        <f ca="1">AVERAGE(OFFSET($R$3,0,0,'Données projet'!$E$9+1,1))-AVERAGE(OFFSET($H$3,0,0,'Données projet'!$E$9+1,1))</f>
        <v>366.43676005661194</v>
      </c>
      <c r="T76" s="59">
        <f t="shared" si="88"/>
        <v>513.80016421153414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3.5715056773526483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3.5715056773526483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304.99999999999994</v>
      </c>
      <c r="O77" s="13">
        <f>N77*VLOOKUP('Données projet'!$B$9,Paramètres!$A$1:$I$89,3,0)*VLOOKUP('Données projet'!$B$9,Paramètres!$A$1:$I$89,5,0)</f>
        <v>275.96399999999994</v>
      </c>
      <c r="P77" s="13">
        <f t="shared" si="87"/>
        <v>66.113366665488911</v>
      </c>
      <c r="Q77" s="20">
        <f t="shared" si="54"/>
        <v>595.7847469423931</v>
      </c>
      <c r="R77" s="59">
        <f t="shared" si="55"/>
        <v>889.11808027572647</v>
      </c>
      <c r="S77" s="59">
        <f ca="1">AVERAGE(OFFSET($R$3,0,0,'Données projet'!$E$9+1,1))-AVERAGE(OFFSET($H$3,0,0,'Données projet'!$E$9+1,1))</f>
        <v>366.43676005661194</v>
      </c>
      <c r="T77" s="59">
        <f t="shared" si="88"/>
        <v>513.80016421153414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3.5014706294231268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3.5014706294231268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304.99999999999994</v>
      </c>
      <c r="O78" s="13">
        <f>N78*VLOOKUP('Données projet'!$B$9,Paramètres!$A$1:$I$89,3,0)*VLOOKUP('Données projet'!$B$9,Paramètres!$A$1:$I$89,5,0)</f>
        <v>275.96399999999994</v>
      </c>
      <c r="P78" s="13">
        <f t="shared" si="87"/>
        <v>66.113366665488911</v>
      </c>
      <c r="Q78" s="20">
        <f t="shared" si="54"/>
        <v>595.7847469423931</v>
      </c>
      <c r="R78" s="59">
        <f t="shared" si="55"/>
        <v>889.11808027572647</v>
      </c>
      <c r="S78" s="59">
        <f ca="1">AVERAGE(OFFSET($R$3,0,0,'Données projet'!$E$9+1,1))-AVERAGE(OFFSET($H$3,0,0,'Données projet'!$E$9+1,1))</f>
        <v>366.43676005661194</v>
      </c>
      <c r="T78" s="59">
        <f t="shared" si="88"/>
        <v>513.80016421153414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3.4328089260663419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3.4328089260663419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304.99999999999994</v>
      </c>
      <c r="O79" s="13">
        <f>N79*VLOOKUP('Données projet'!$B$9,Paramètres!$A$1:$I$89,3,0)*VLOOKUP('Données projet'!$B$9,Paramètres!$A$1:$I$89,5,0)</f>
        <v>275.96399999999994</v>
      </c>
      <c r="P79" s="13">
        <f t="shared" si="87"/>
        <v>66.113366665488911</v>
      </c>
      <c r="Q79" s="20">
        <f t="shared" si="54"/>
        <v>595.7847469423931</v>
      </c>
      <c r="R79" s="59">
        <f t="shared" si="55"/>
        <v>889.11808027572647</v>
      </c>
      <c r="S79" s="59">
        <f ca="1">AVERAGE(OFFSET($R$3,0,0,'Données projet'!$E$9+1,1))-AVERAGE(OFFSET($H$3,0,0,'Données projet'!$E$9+1,1))</f>
        <v>366.43676005661194</v>
      </c>
      <c r="T79" s="59">
        <f t="shared" si="88"/>
        <v>513.80016421153414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3.3654936368328796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3.3654936368328796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304.99999999999994</v>
      </c>
      <c r="O80" s="13">
        <f>N80*VLOOKUP('Données projet'!$B$9,Paramètres!$A$1:$I$89,3,0)*VLOOKUP('Données projet'!$B$9,Paramètres!$A$1:$I$89,5,0)</f>
        <v>275.96399999999994</v>
      </c>
      <c r="P80" s="13">
        <f t="shared" si="87"/>
        <v>66.113366665488911</v>
      </c>
      <c r="Q80" s="20">
        <f t="shared" si="54"/>
        <v>595.7847469423931</v>
      </c>
      <c r="R80" s="59">
        <f t="shared" si="55"/>
        <v>889.11808027572647</v>
      </c>
      <c r="S80" s="59">
        <f ca="1">AVERAGE(OFFSET($R$3,0,0,'Données projet'!$E$9+1,1))-AVERAGE(OFFSET($H$3,0,0,'Données projet'!$E$9+1,1))</f>
        <v>366.43676005661194</v>
      </c>
      <c r="T80" s="59">
        <f t="shared" si="88"/>
        <v>513.80016421153414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3.2994983593630134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3.2994983593630134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304.99999999999994</v>
      </c>
      <c r="O81" s="13">
        <f>N81*VLOOKUP('Données projet'!$B$9,Paramètres!$A$1:$I$89,3,0)*VLOOKUP('Données projet'!$B$9,Paramètres!$A$1:$I$89,5,0)</f>
        <v>275.96399999999994</v>
      </c>
      <c r="P81" s="13">
        <f t="shared" si="87"/>
        <v>66.113366665488911</v>
      </c>
      <c r="Q81" s="20">
        <f t="shared" si="54"/>
        <v>595.7847469423931</v>
      </c>
      <c r="R81" s="59">
        <f t="shared" si="55"/>
        <v>889.11808027572647</v>
      </c>
      <c r="S81" s="59">
        <f ca="1">AVERAGE(OFFSET($R$3,0,0,'Données projet'!$E$9+1,1))-AVERAGE(OFFSET($H$3,0,0,'Données projet'!$E$9+1,1))</f>
        <v>366.43676005661194</v>
      </c>
      <c r="T81" s="59">
        <f t="shared" si="88"/>
        <v>513.80016421153414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3.2347972090311865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3.2347972090311865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304.99999999999994</v>
      </c>
      <c r="O82" s="13">
        <f>N82*VLOOKUP('Données projet'!$B$9,Paramètres!$A$1:$I$89,3,0)*VLOOKUP('Données projet'!$B$9,Paramètres!$A$1:$I$89,5,0)</f>
        <v>275.96399999999994</v>
      </c>
      <c r="P82" s="13">
        <f t="shared" si="87"/>
        <v>66.113366665488911</v>
      </c>
      <c r="Q82" s="20">
        <f t="shared" si="54"/>
        <v>595.7847469423931</v>
      </c>
      <c r="R82" s="59">
        <f t="shared" si="55"/>
        <v>889.11808027572647</v>
      </c>
      <c r="S82" s="59">
        <f ca="1">AVERAGE(OFFSET($R$3,0,0,'Données projet'!$E$9+1,1))-AVERAGE(OFFSET($H$3,0,0,'Données projet'!$E$9+1,1))</f>
        <v>366.43676005661194</v>
      </c>
      <c r="T82" s="59">
        <f t="shared" si="88"/>
        <v>513.80016421153414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3.171364808793562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3.171364808793562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304.99999999999994</v>
      </c>
      <c r="O83" s="13">
        <f>N83*VLOOKUP('Données projet'!$B$9,Paramètres!$A$1:$I$89,3,0)*VLOOKUP('Données projet'!$B$9,Paramètres!$A$1:$I$89,5,0)</f>
        <v>275.96399999999994</v>
      </c>
      <c r="P83" s="13">
        <f t="shared" si="87"/>
        <v>66.113366665488911</v>
      </c>
      <c r="Q83" s="20">
        <f t="shared" si="54"/>
        <v>595.7847469423931</v>
      </c>
      <c r="R83" s="59">
        <f t="shared" si="55"/>
        <v>889.11808027572647</v>
      </c>
      <c r="S83" s="59">
        <f ca="1">AVERAGE(OFFSET($R$3,0,0,'Données projet'!$E$9+1,1))-AVERAGE(OFFSET($H$3,0,0,'Données projet'!$E$9+1,1))</f>
        <v>366.43676005661194</v>
      </c>
      <c r="T83" s="59">
        <f t="shared" si="88"/>
        <v>513.80016421153414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3.1091762792346533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3.1091762792346533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304.99999999999994</v>
      </c>
      <c r="O84" s="13">
        <f>N84*VLOOKUP('Données projet'!$B$9,Paramètres!$A$1:$I$89,3,0)*VLOOKUP('Données projet'!$B$9,Paramètres!$A$1:$I$89,5,0)</f>
        <v>275.96399999999994</v>
      </c>
      <c r="P84" s="13">
        <f t="shared" si="87"/>
        <v>66.113366665488911</v>
      </c>
      <c r="Q84" s="20">
        <f t="shared" si="54"/>
        <v>595.7847469423931</v>
      </c>
      <c r="R84" s="59">
        <f t="shared" si="55"/>
        <v>889.11808027572647</v>
      </c>
      <c r="S84" s="59">
        <f ca="1">AVERAGE(OFFSET($R$3,0,0,'Données projet'!$E$9+1,1))-AVERAGE(OFFSET($H$3,0,0,'Données projet'!$E$9+1,1))</f>
        <v>366.43676005661194</v>
      </c>
      <c r="T84" s="59">
        <f t="shared" si="88"/>
        <v>513.80016421153414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3.0482072288091371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3.0482072288091371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304.99999999999994</v>
      </c>
      <c r="O85" s="13">
        <f>N85*VLOOKUP('Données projet'!$B$9,Paramètres!$A$1:$I$89,3,0)*VLOOKUP('Données projet'!$B$9,Paramètres!$A$1:$I$89,5,0)</f>
        <v>275.96399999999994</v>
      </c>
      <c r="P85" s="13">
        <f t="shared" si="87"/>
        <v>66.113366665488911</v>
      </c>
      <c r="Q85" s="20">
        <f t="shared" si="54"/>
        <v>595.7847469423931</v>
      </c>
      <c r="R85" s="59">
        <f t="shared" si="55"/>
        <v>889.11808027572647</v>
      </c>
      <c r="S85" s="59">
        <f ca="1">AVERAGE(OFFSET($R$3,0,0,'Données projet'!$E$9+1,1))-AVERAGE(OFFSET($H$3,0,0,'Données projet'!$E$9+1,1))</f>
        <v>366.43676005661194</v>
      </c>
      <c r="T85" s="59">
        <f t="shared" si="88"/>
        <v>513.80016421153414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2.9884337442750164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2.9884337442750164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304.99999999999994</v>
      </c>
      <c r="O86" s="13">
        <f>N86*VLOOKUP('Données projet'!$B$9,Paramètres!$A$1:$I$89,3,0)*VLOOKUP('Données projet'!$B$9,Paramètres!$A$1:$I$89,5,0)</f>
        <v>275.96399999999994</v>
      </c>
      <c r="P86" s="13">
        <f t="shared" si="87"/>
        <v>66.113366665488911</v>
      </c>
      <c r="Q86" s="20">
        <f t="shared" si="54"/>
        <v>595.7847469423931</v>
      </c>
      <c r="R86" s="59">
        <f t="shared" si="55"/>
        <v>889.11808027572647</v>
      </c>
      <c r="S86" s="59">
        <f ca="1">AVERAGE(OFFSET($R$3,0,0,'Données projet'!$E$9+1,1))-AVERAGE(OFFSET($H$3,0,0,'Données projet'!$E$9+1,1))</f>
        <v>366.43676005661194</v>
      </c>
      <c r="T86" s="59">
        <f t="shared" si="88"/>
        <v>513.80016421153414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2.9298323813143843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2.9298323813143843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304.99999999999994</v>
      </c>
      <c r="O87" s="13">
        <f>N87*VLOOKUP('Données projet'!$B$9,Paramètres!$A$1:$I$89,3,0)*VLOOKUP('Données projet'!$B$9,Paramètres!$A$1:$I$89,5,0)</f>
        <v>275.96399999999994</v>
      </c>
      <c r="P87" s="13">
        <f t="shared" si="87"/>
        <v>66.113366665488911</v>
      </c>
      <c r="Q87" s="20">
        <f t="shared" si="54"/>
        <v>595.7847469423931</v>
      </c>
      <c r="R87" s="59">
        <f t="shared" si="55"/>
        <v>889.11808027572647</v>
      </c>
      <c r="S87" s="59">
        <f ca="1">AVERAGE(OFFSET($R$3,0,0,'Données projet'!$E$9+1,1))-AVERAGE(OFFSET($H$3,0,0,'Données projet'!$E$9+1,1))</f>
        <v>366.43676005661194</v>
      </c>
      <c r="T87" s="59">
        <f t="shared" si="88"/>
        <v>513.80016421153414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2.8723801553381083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2.8723801553381083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304.99999999999994</v>
      </c>
      <c r="O88" s="13">
        <f>N88*VLOOKUP('Données projet'!$B$9,Paramètres!$A$1:$I$89,3,0)*VLOOKUP('Données projet'!$B$9,Paramètres!$A$1:$I$89,5,0)</f>
        <v>275.96399999999994</v>
      </c>
      <c r="P88" s="13">
        <f t="shared" si="87"/>
        <v>66.113366665488911</v>
      </c>
      <c r="Q88" s="20">
        <f t="shared" si="54"/>
        <v>595.7847469423931</v>
      </c>
      <c r="R88" s="59">
        <f t="shared" si="55"/>
        <v>889.11808027572647</v>
      </c>
      <c r="S88" s="59">
        <f ca="1">AVERAGE(OFFSET($R$3,0,0,'Données projet'!$E$9+1,1))-AVERAGE(OFFSET($H$3,0,0,'Données projet'!$E$9+1,1))</f>
        <v>366.43676005661194</v>
      </c>
      <c r="T88" s="59">
        <f t="shared" si="88"/>
        <v>513.80016421153414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2.816054532470829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2.816054532470829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304.99999999999994</v>
      </c>
      <c r="O89" s="13">
        <f>N89*VLOOKUP('Données projet'!$B$9,Paramètres!$A$1:$I$89,3,0)*VLOOKUP('Données projet'!$B$9,Paramètres!$A$1:$I$89,5,0)</f>
        <v>275.96399999999994</v>
      </c>
      <c r="P89" s="13">
        <f t="shared" si="87"/>
        <v>66.113366665488911</v>
      </c>
      <c r="Q89" s="20">
        <f t="shared" si="54"/>
        <v>595.7847469423931</v>
      </c>
      <c r="R89" s="59">
        <f t="shared" si="55"/>
        <v>889.11808027572647</v>
      </c>
      <c r="S89" s="59">
        <f ca="1">AVERAGE(OFFSET($R$3,0,0,'Données projet'!$E$9+1,1))-AVERAGE(OFFSET($H$3,0,0,'Données projet'!$E$9+1,1))</f>
        <v>366.43676005661194</v>
      </c>
      <c r="T89" s="59">
        <f t="shared" si="88"/>
        <v>513.80016421153414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2.7608334207127396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2.7608334207127396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304.99999999999994</v>
      </c>
      <c r="O90" s="13">
        <f>N90*VLOOKUP('Données projet'!$B$9,Paramètres!$A$1:$I$89,3,0)*VLOOKUP('Données projet'!$B$9,Paramètres!$A$1:$I$89,5,0)</f>
        <v>275.96399999999994</v>
      </c>
      <c r="P90" s="13">
        <f t="shared" si="87"/>
        <v>66.113366665488911</v>
      </c>
      <c r="Q90" s="20">
        <f t="shared" si="54"/>
        <v>595.7847469423931</v>
      </c>
      <c r="R90" s="59">
        <f t="shared" si="55"/>
        <v>889.11808027572647</v>
      </c>
      <c r="S90" s="59">
        <f ca="1">AVERAGE(OFFSET($R$3,0,0,'Données projet'!$E$9+1,1))-AVERAGE(OFFSET($H$3,0,0,'Données projet'!$E$9+1,1))</f>
        <v>366.43676005661194</v>
      </c>
      <c r="T90" s="59">
        <f t="shared" si="88"/>
        <v>513.80016421153414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2.7066951612746739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2.7066951612746739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304.99999999999994</v>
      </c>
      <c r="O91" s="13">
        <f>N91*VLOOKUP('Données projet'!$B$9,Paramètres!$A$1:$I$89,3,0)*VLOOKUP('Données projet'!$B$9,Paramètres!$A$1:$I$89,5,0)</f>
        <v>275.96399999999994</v>
      </c>
      <c r="P91" s="13">
        <f t="shared" si="87"/>
        <v>66.113366665488911</v>
      </c>
      <c r="Q91" s="20">
        <f t="shared" si="54"/>
        <v>595.7847469423931</v>
      </c>
      <c r="R91" s="59">
        <f t="shared" si="55"/>
        <v>889.11808027572647</v>
      </c>
      <c r="S91" s="59">
        <f ca="1">AVERAGE(OFFSET($R$3,0,0,'Données projet'!$E$9+1,1))-AVERAGE(OFFSET($H$3,0,0,'Données projet'!$E$9+1,1))</f>
        <v>366.43676005661194</v>
      </c>
      <c r="T91" s="59">
        <f t="shared" si="88"/>
        <v>513.80016421153414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2.6536185200831111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2.6536185200831111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304.99999999999994</v>
      </c>
      <c r="O92" s="13">
        <f>N92*VLOOKUP('Données projet'!$B$9,Paramètres!$A$1:$I$89,3,0)*VLOOKUP('Données projet'!$B$9,Paramètres!$A$1:$I$89,5,0)</f>
        <v>275.96399999999994</v>
      </c>
      <c r="P92" s="13">
        <f t="shared" si="87"/>
        <v>66.113366665488911</v>
      </c>
      <c r="Q92" s="20">
        <f t="shared" si="54"/>
        <v>595.7847469423931</v>
      </c>
      <c r="R92" s="59">
        <f t="shared" si="55"/>
        <v>889.11808027572647</v>
      </c>
      <c r="S92" s="59">
        <f ca="1">AVERAGE(OFFSET($R$3,0,0,'Données projet'!$E$9+1,1))-AVERAGE(OFFSET($H$3,0,0,'Données projet'!$E$9+1,1))</f>
        <v>366.43676005661194</v>
      </c>
      <c r="T92" s="59">
        <f t="shared" si="88"/>
        <v>513.80016421153414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2.6015826794517602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2.6015826794517602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304.99999999999994</v>
      </c>
      <c r="O93" s="13">
        <f>N93*VLOOKUP('Données projet'!$B$9,Paramètres!$A$1:$I$89,3,0)*VLOOKUP('Données projet'!$B$9,Paramètres!$A$1:$I$89,5,0)</f>
        <v>275.96399999999994</v>
      </c>
      <c r="P93" s="13">
        <f t="shared" si="87"/>
        <v>66.113366665488911</v>
      </c>
      <c r="Q93" s="20">
        <f t="shared" si="54"/>
        <v>595.7847469423931</v>
      </c>
      <c r="R93" s="59">
        <f t="shared" si="55"/>
        <v>889.11808027572647</v>
      </c>
      <c r="S93" s="59">
        <f ca="1">AVERAGE(OFFSET($R$3,0,0,'Données projet'!$E$9+1,1))-AVERAGE(OFFSET($H$3,0,0,'Données projet'!$E$9+1,1))</f>
        <v>366.43676005661194</v>
      </c>
      <c r="T93" s="59">
        <f t="shared" si="88"/>
        <v>513.80016421153414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2.5505672299164615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2.5505672299164615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304.99999999999994</v>
      </c>
      <c r="O94" s="13">
        <f>N94*VLOOKUP('Données projet'!$B$9,Paramètres!$A$1:$I$89,3,0)*VLOOKUP('Données projet'!$B$9,Paramètres!$A$1:$I$89,5,0)</f>
        <v>275.96399999999994</v>
      </c>
      <c r="P94" s="13">
        <f t="shared" si="87"/>
        <v>66.113366665488911</v>
      </c>
      <c r="Q94" s="20">
        <f t="shared" si="54"/>
        <v>595.7847469423931</v>
      </c>
      <c r="R94" s="59">
        <f t="shared" si="55"/>
        <v>889.11808027572647</v>
      </c>
      <c r="S94" s="59">
        <f ca="1">AVERAGE(OFFSET($R$3,0,0,'Données projet'!$E$9+1,1))-AVERAGE(OFFSET($H$3,0,0,'Données projet'!$E$9+1,1))</f>
        <v>366.43676005661194</v>
      </c>
      <c r="T94" s="59">
        <f t="shared" si="88"/>
        <v>513.80016421153414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2.500552162230198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2.500552162230198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304.99999999999994</v>
      </c>
      <c r="O95" s="13">
        <f>N95*VLOOKUP('Données projet'!$B$9,Paramètres!$A$1:$I$89,3,0)*VLOOKUP('Données projet'!$B$9,Paramètres!$A$1:$I$89,5,0)</f>
        <v>275.96399999999994</v>
      </c>
      <c r="P95" s="13">
        <f t="shared" si="87"/>
        <v>66.113366665488911</v>
      </c>
      <c r="Q95" s="20">
        <f t="shared" si="54"/>
        <v>595.7847469423931</v>
      </c>
      <c r="R95" s="59">
        <f t="shared" si="55"/>
        <v>889.11808027572647</v>
      </c>
      <c r="S95" s="59">
        <f ca="1">AVERAGE(OFFSET($R$3,0,0,'Données projet'!$E$9+1,1))-AVERAGE(OFFSET($H$3,0,0,'Données projet'!$E$9+1,1))</f>
        <v>366.43676005661194</v>
      </c>
      <c r="T95" s="59">
        <f t="shared" si="88"/>
        <v>513.80016421153414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2.4515178595150831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2.4515178595150831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304.99999999999994</v>
      </c>
      <c r="O96" s="13">
        <f>N96*VLOOKUP('Données projet'!$B$9,Paramètres!$A$1:$I$89,3,0)*VLOOKUP('Données projet'!$B$9,Paramètres!$A$1:$I$89,5,0)</f>
        <v>275.96399999999994</v>
      </c>
      <c r="P96" s="13">
        <f t="shared" si="87"/>
        <v>66.113366665488911</v>
      </c>
      <c r="Q96" s="20">
        <f t="shared" si="54"/>
        <v>595.7847469423931</v>
      </c>
      <c r="R96" s="59">
        <f t="shared" si="55"/>
        <v>889.11808027572647</v>
      </c>
      <c r="S96" s="59">
        <f ca="1">AVERAGE(OFFSET($R$3,0,0,'Données projet'!$E$9+1,1))-AVERAGE(OFFSET($H$3,0,0,'Données projet'!$E$9+1,1))</f>
        <v>366.43676005661194</v>
      </c>
      <c r="T96" s="59">
        <f t="shared" si="88"/>
        <v>513.80016421153414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2.40344508956824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2.40344508956824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304.99999999999994</v>
      </c>
      <c r="O97" s="13">
        <f>N97*VLOOKUP('Données projet'!$B$9,Paramètres!$A$1:$I$89,3,0)*VLOOKUP('Données projet'!$B$9,Paramètres!$A$1:$I$89,5,0)</f>
        <v>275.96399999999994</v>
      </c>
      <c r="P97" s="13">
        <f t="shared" si="87"/>
        <v>66.113366665488911</v>
      </c>
      <c r="Q97" s="20">
        <f t="shared" si="54"/>
        <v>595.7847469423931</v>
      </c>
      <c r="R97" s="59">
        <f t="shared" si="55"/>
        <v>889.11808027572647</v>
      </c>
      <c r="S97" s="59">
        <f ca="1">AVERAGE(OFFSET($R$3,0,0,'Données projet'!$E$9+1,1))-AVERAGE(OFFSET($H$3,0,0,'Données projet'!$E$9+1,1))</f>
        <v>366.43676005661194</v>
      </c>
      <c r="T97" s="59">
        <f t="shared" si="88"/>
        <v>513.80016421153414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2.3563149973185604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2.3563149973185604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304.99999999999994</v>
      </c>
      <c r="O98" s="13">
        <f>N98*VLOOKUP('Données projet'!$B$9,Paramètres!$A$1:$I$89,3,0)*VLOOKUP('Données projet'!$B$9,Paramètres!$A$1:$I$89,5,0)</f>
        <v>275.96399999999994</v>
      </c>
      <c r="P98" s="13">
        <f t="shared" si="87"/>
        <v>66.113366665488911</v>
      </c>
      <c r="Q98" s="20">
        <f t="shared" si="54"/>
        <v>595.7847469423931</v>
      </c>
      <c r="R98" s="59">
        <f t="shared" si="55"/>
        <v>889.11808027572647</v>
      </c>
      <c r="S98" s="59">
        <f ca="1">AVERAGE(OFFSET($R$3,0,0,'Données projet'!$E$9+1,1))-AVERAGE(OFFSET($H$3,0,0,'Données projet'!$E$9+1,1))</f>
        <v>366.43676005661194</v>
      </c>
      <c r="T98" s="59">
        <f t="shared" si="88"/>
        <v>513.80016421153414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2.3101090974313792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2.3101090974313792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304.99999999999994</v>
      </c>
      <c r="O99" s="13">
        <f>N99*VLOOKUP('Données projet'!$B$9,Paramètres!$A$1:$I$89,3,0)*VLOOKUP('Données projet'!$B$9,Paramètres!$A$1:$I$89,5,0)</f>
        <v>275.96399999999994</v>
      </c>
      <c r="P99" s="13">
        <f t="shared" si="87"/>
        <v>66.113366665488911</v>
      </c>
      <c r="Q99" s="20">
        <f t="shared" ref="Q99:Q130" si="107">(O99+P99)*0.475*44/12</f>
        <v>595.7847469423931</v>
      </c>
      <c r="R99" s="59">
        <f t="shared" si="55"/>
        <v>889.11808027572647</v>
      </c>
      <c r="S99" s="59">
        <f ca="1">AVERAGE(OFFSET($R$3,0,0,'Données projet'!$E$9+1,1))-AVERAGE(OFFSET($H$3,0,0,'Données projet'!$E$9+1,1))</f>
        <v>366.43676005661194</v>
      </c>
      <c r="T99" s="59">
        <f t="shared" si="88"/>
        <v>513.80016421153414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2.2648092670581694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2.2648092670581694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304.99999999999994</v>
      </c>
      <c r="O100" s="13">
        <f>N100*VLOOKUP('Données projet'!$B$9,Paramètres!$A$1:$I$89,3,0)*VLOOKUP('Données projet'!$B$9,Paramètres!$A$1:$I$89,5,0)</f>
        <v>275.96399999999994</v>
      </c>
      <c r="P100" s="13">
        <f t="shared" si="87"/>
        <v>66.113366665488911</v>
      </c>
      <c r="Q100" s="20">
        <f t="shared" si="107"/>
        <v>595.7847469423931</v>
      </c>
      <c r="R100" s="59">
        <f t="shared" si="55"/>
        <v>889.11808027572647</v>
      </c>
      <c r="S100" s="59">
        <f ca="1">AVERAGE(OFFSET($R$3,0,0,'Données projet'!$E$9+1,1))-AVERAGE(OFFSET($H$3,0,0,'Données projet'!$E$9+1,1))</f>
        <v>366.43676005661194</v>
      </c>
      <c r="T100" s="59">
        <f t="shared" si="88"/>
        <v>513.80016421153414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2.2203977387284102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2.2203977387284102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304.99999999999994</v>
      </c>
      <c r="O101" s="13">
        <f>N101*VLOOKUP('Données projet'!$B$9,Paramètres!$A$1:$I$89,3,0)*VLOOKUP('Données projet'!$B$9,Paramètres!$A$1:$I$89,5,0)</f>
        <v>275.96399999999994</v>
      </c>
      <c r="P101" s="13">
        <f t="shared" si="87"/>
        <v>66.113366665488911</v>
      </c>
      <c r="Q101" s="20">
        <f t="shared" si="107"/>
        <v>595.7847469423931</v>
      </c>
      <c r="R101" s="59">
        <f t="shared" si="55"/>
        <v>889.11808027572647</v>
      </c>
      <c r="S101" s="59">
        <f ca="1">AVERAGE(OFFSET($R$3,0,0,'Données projet'!$E$9+1,1))-AVERAGE(OFFSET($H$3,0,0,'Données projet'!$E$9+1,1))</f>
        <v>366.43676005661194</v>
      </c>
      <c r="T101" s="59">
        <f t="shared" si="88"/>
        <v>513.80016421153414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2.17685709338084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2.17685709338084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304.99999999999994</v>
      </c>
      <c r="O102" s="13">
        <f>N102*VLOOKUP('Données projet'!$B$9,Paramètres!$A$1:$I$89,3,0)*VLOOKUP('Données projet'!$B$9,Paramètres!$A$1:$I$89,5,0)</f>
        <v>275.96399999999994</v>
      </c>
      <c r="P102" s="13">
        <f t="shared" si="87"/>
        <v>66.113366665488911</v>
      </c>
      <c r="Q102" s="20">
        <f t="shared" si="107"/>
        <v>595.7847469423931</v>
      </c>
      <c r="R102" s="59">
        <f t="shared" si="55"/>
        <v>889.11808027572647</v>
      </c>
      <c r="S102" s="59">
        <f ca="1">AVERAGE(OFFSET($R$3,0,0,'Données projet'!$E$9+1,1))-AVERAGE(OFFSET($H$3,0,0,'Données projet'!$E$9+1,1))</f>
        <v>366.43676005661194</v>
      </c>
      <c r="T102" s="59">
        <f t="shared" si="88"/>
        <v>513.80016421153414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2.134170253531364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2.134170253531364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304.99999999999994</v>
      </c>
      <c r="O103" s="13">
        <f>N103*VLOOKUP('Données projet'!$B$9,Paramètres!$A$1:$I$89,3,0)*VLOOKUP('Données projet'!$B$9,Paramètres!$A$1:$I$89,5,0)</f>
        <v>275.96399999999994</v>
      </c>
      <c r="P103" s="13">
        <f t="shared" si="87"/>
        <v>66.113366665488911</v>
      </c>
      <c r="Q103" s="20">
        <f t="shared" si="107"/>
        <v>595.7847469423931</v>
      </c>
      <c r="R103" s="59">
        <f t="shared" si="55"/>
        <v>889.11808027572647</v>
      </c>
      <c r="S103" s="59">
        <f ca="1">AVERAGE(OFFSET($R$3,0,0,'Données projet'!$E$9+1,1))-AVERAGE(OFFSET($H$3,0,0,'Données projet'!$E$9+1,1))</f>
        <v>366.43676005661194</v>
      </c>
      <c r="T103" s="59">
        <f t="shared" si="88"/>
        <v>513.80016421153414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2.092320476574935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2.092320476574935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304.99999999999994</v>
      </c>
      <c r="O104" s="13">
        <f>N104*VLOOKUP('Données projet'!$B$9,Paramètres!$A$1:$I$89,3,0)*VLOOKUP('Données projet'!$B$9,Paramètres!$A$1:$I$89,5,0)</f>
        <v>275.96399999999994</v>
      </c>
      <c r="P104" s="13">
        <f t="shared" si="87"/>
        <v>66.113366665488911</v>
      </c>
      <c r="Q104" s="20">
        <f t="shared" si="107"/>
        <v>595.7847469423931</v>
      </c>
      <c r="R104" s="59">
        <f t="shared" si="55"/>
        <v>889.11808027572647</v>
      </c>
      <c r="S104" s="59">
        <f ca="1">AVERAGE(OFFSET($R$3,0,0,'Données projet'!$E$9+1,1))-AVERAGE(OFFSET($H$3,0,0,'Données projet'!$E$9+1,1))</f>
        <v>366.43676005661194</v>
      </c>
      <c r="T104" s="59">
        <f t="shared" si="88"/>
        <v>513.80016421153414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2.0512913482187782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2.0512913482187782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304.99999999999994</v>
      </c>
      <c r="O105" s="13">
        <f>N105*VLOOKUP('Données projet'!$B$9,Paramètres!$A$1:$I$89,3,0)*VLOOKUP('Données projet'!$B$9,Paramètres!$A$1:$I$89,5,0)</f>
        <v>275.96399999999994</v>
      </c>
      <c r="P105" s="13">
        <f t="shared" si="87"/>
        <v>66.113366665488911</v>
      </c>
      <c r="Q105" s="20">
        <f t="shared" si="107"/>
        <v>595.7847469423931</v>
      </c>
      <c r="R105" s="59">
        <f t="shared" si="55"/>
        <v>889.11808027572647</v>
      </c>
      <c r="S105" s="59">
        <f ca="1">AVERAGE(OFFSET($R$3,0,0,'Données projet'!$E$9+1,1))-AVERAGE(OFFSET($H$3,0,0,'Données projet'!$E$9+1,1))</f>
        <v>366.43676005661194</v>
      </c>
      <c r="T105" s="59">
        <f t="shared" si="88"/>
        <v>513.80016421153414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2.0110667760443883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2.0110667760443883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304.99999999999994</v>
      </c>
      <c r="O106" s="13">
        <f>N106*VLOOKUP('Données projet'!$B$9,Paramètres!$A$1:$I$89,3,0)*VLOOKUP('Données projet'!$B$9,Paramètres!$A$1:$I$89,5,0)</f>
        <v>275.96399999999994</v>
      </c>
      <c r="P106" s="13">
        <f t="shared" si="87"/>
        <v>66.113366665488911</v>
      </c>
      <c r="Q106" s="20">
        <f t="shared" si="107"/>
        <v>595.7847469423931</v>
      </c>
      <c r="R106" s="59">
        <f t="shared" si="55"/>
        <v>889.11808027572647</v>
      </c>
      <c r="S106" s="59">
        <f ca="1">AVERAGE(OFFSET($R$3,0,0,'Données projet'!$E$9+1,1))-AVERAGE(OFFSET($H$3,0,0,'Données projet'!$E$9+1,1))</f>
        <v>366.43676005661194</v>
      </c>
      <c r="T106" s="59">
        <f t="shared" si="88"/>
        <v>513.80016421153414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1.9716309831957717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1.9716309831957717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304.99999999999994</v>
      </c>
      <c r="O107" s="13">
        <f>N107*VLOOKUP('Données projet'!$B$9,Paramètres!$A$1:$I$89,3,0)*VLOOKUP('Données projet'!$B$9,Paramètres!$A$1:$I$89,5,0)</f>
        <v>275.96399999999994</v>
      </c>
      <c r="P107" s="13">
        <f t="shared" si="87"/>
        <v>66.113366665488911</v>
      </c>
      <c r="Q107" s="20">
        <f t="shared" si="107"/>
        <v>595.7847469423931</v>
      </c>
      <c r="R107" s="59">
        <f t="shared" si="55"/>
        <v>889.11808027572647</v>
      </c>
      <c r="S107" s="59">
        <f ca="1">AVERAGE(OFFSET($R$3,0,0,'Données projet'!$E$9+1,1))-AVERAGE(OFFSET($H$3,0,0,'Données projet'!$E$9+1,1))</f>
        <v>366.43676005661194</v>
      </c>
      <c r="T107" s="59">
        <f t="shared" si="88"/>
        <v>513.80016421153414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1.9329685021914578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1.9329685021914578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304.99999999999994</v>
      </c>
      <c r="O108" s="13">
        <f>N108*VLOOKUP('Données projet'!$B$9,Paramètres!$A$1:$I$89,3,0)*VLOOKUP('Données projet'!$B$9,Paramètres!$A$1:$I$89,5,0)</f>
        <v>275.96399999999994</v>
      </c>
      <c r="P108" s="13">
        <f t="shared" si="87"/>
        <v>66.113366665488911</v>
      </c>
      <c r="Q108" s="20">
        <f t="shared" si="107"/>
        <v>595.7847469423931</v>
      </c>
      <c r="R108" s="59">
        <f t="shared" si="55"/>
        <v>889.11808027572647</v>
      </c>
      <c r="S108" s="59">
        <f ca="1">AVERAGE(OFFSET($R$3,0,0,'Données projet'!$E$9+1,1))-AVERAGE(OFFSET($H$3,0,0,'Données projet'!$E$9+1,1))</f>
        <v>366.43676005661194</v>
      </c>
      <c r="T108" s="59">
        <f t="shared" si="88"/>
        <v>513.80016421153414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1.8950641688578536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1.8950641688578536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304.99999999999994</v>
      </c>
      <c r="O109" s="13">
        <f>N109*VLOOKUP('Données projet'!$B$9,Paramètres!$A$1:$I$89,3,0)*VLOOKUP('Données projet'!$B$9,Paramètres!$A$1:$I$89,5,0)</f>
        <v>275.96399999999994</v>
      </c>
      <c r="P109" s="13">
        <f t="shared" si="87"/>
        <v>66.113366665488911</v>
      </c>
      <c r="Q109" s="20">
        <f t="shared" si="107"/>
        <v>595.7847469423931</v>
      </c>
      <c r="R109" s="59">
        <f t="shared" si="55"/>
        <v>889.11808027572647</v>
      </c>
      <c r="S109" s="59">
        <f ca="1">AVERAGE(OFFSET($R$3,0,0,'Données projet'!$E$9+1,1))-AVERAGE(OFFSET($H$3,0,0,'Données projet'!$E$9+1,1))</f>
        <v>366.43676005661194</v>
      </c>
      <c r="T109" s="59">
        <f t="shared" si="88"/>
        <v>513.80016421153414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1.8579031163815609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1.8579031163815609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304.99999999999994</v>
      </c>
      <c r="O110" s="13">
        <f>N110*VLOOKUP('Données projet'!$B$9,Paramètres!$A$1:$I$89,3,0)*VLOOKUP('Données projet'!$B$9,Paramètres!$A$1:$I$89,5,0)</f>
        <v>275.96399999999994</v>
      </c>
      <c r="P110" s="13">
        <f t="shared" si="87"/>
        <v>66.113366665488911</v>
      </c>
      <c r="Q110" s="20">
        <f t="shared" si="107"/>
        <v>595.7847469423931</v>
      </c>
      <c r="R110" s="59">
        <f t="shared" si="55"/>
        <v>889.11808027572647</v>
      </c>
      <c r="S110" s="59">
        <f ca="1">AVERAGE(OFFSET($R$3,0,0,'Données projet'!$E$9+1,1))-AVERAGE(OFFSET($H$3,0,0,'Données projet'!$E$9+1,1))</f>
        <v>366.43676005661194</v>
      </c>
      <c r="T110" s="59">
        <f t="shared" si="88"/>
        <v>513.80016421153414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1.8214707694783243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1.8214707694783243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304.99999999999994</v>
      </c>
      <c r="O111" s="13">
        <f>N111*VLOOKUP('Données projet'!$B$9,Paramètres!$A$1:$I$89,3,0)*VLOOKUP('Données projet'!$B$9,Paramètres!$A$1:$I$89,5,0)</f>
        <v>275.96399999999994</v>
      </c>
      <c r="P111" s="13">
        <f t="shared" si="87"/>
        <v>66.113366665488911</v>
      </c>
      <c r="Q111" s="20">
        <f t="shared" si="107"/>
        <v>595.7847469423931</v>
      </c>
      <c r="R111" s="59">
        <f t="shared" si="55"/>
        <v>889.11808027572647</v>
      </c>
      <c r="S111" s="59">
        <f ca="1">AVERAGE(OFFSET($R$3,0,0,'Données projet'!$E$9+1,1))-AVERAGE(OFFSET($H$3,0,0,'Données projet'!$E$9+1,1))</f>
        <v>366.43676005661194</v>
      </c>
      <c r="T111" s="59">
        <f t="shared" si="88"/>
        <v>513.80016421153414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1.7857528386763228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1.7857528386763228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304.99999999999994</v>
      </c>
      <c r="O112" s="13">
        <f>N112*VLOOKUP('Données projet'!$B$9,Paramètres!$A$1:$I$89,3,0)*VLOOKUP('Données projet'!$B$9,Paramètres!$A$1:$I$89,5,0)</f>
        <v>275.96399999999994</v>
      </c>
      <c r="P112" s="13">
        <f t="shared" si="87"/>
        <v>66.113366665488911</v>
      </c>
      <c r="Q112" s="20">
        <f t="shared" si="107"/>
        <v>595.7847469423931</v>
      </c>
      <c r="R112" s="59">
        <f t="shared" si="55"/>
        <v>889.11808027572647</v>
      </c>
      <c r="S112" s="59">
        <f ca="1">AVERAGE(OFFSET($R$3,0,0,'Données projet'!$E$9+1,1))-AVERAGE(OFFSET($H$3,0,0,'Données projet'!$E$9+1,1))</f>
        <v>366.43676005661194</v>
      </c>
      <c r="T112" s="59">
        <f t="shared" si="88"/>
        <v>513.80016421153414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1.7507353147115621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1.7507353147115621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304.99999999999994</v>
      </c>
      <c r="O113" s="13">
        <f>N113*VLOOKUP('Données projet'!$B$9,Paramètres!$A$1:$I$89,3,0)*VLOOKUP('Données projet'!$B$9,Paramètres!$A$1:$I$89,5,0)</f>
        <v>275.96399999999994</v>
      </c>
      <c r="P113" s="13">
        <f t="shared" si="87"/>
        <v>66.113366665488911</v>
      </c>
      <c r="Q113" s="20">
        <f t="shared" si="107"/>
        <v>595.7847469423931</v>
      </c>
      <c r="R113" s="59">
        <f t="shared" si="55"/>
        <v>889.11808027572647</v>
      </c>
      <c r="S113" s="59">
        <f ca="1">AVERAGE(OFFSET($R$3,0,0,'Données projet'!$E$9+1,1))-AVERAGE(OFFSET($H$3,0,0,'Données projet'!$E$9+1,1))</f>
        <v>366.43676005661194</v>
      </c>
      <c r="T113" s="59">
        <f t="shared" si="88"/>
        <v>513.80016421153414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1.7164044630331696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1.7164044630331696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304.99999999999994</v>
      </c>
      <c r="O114" s="13">
        <f>N114*VLOOKUP('Données projet'!$B$9,Paramètres!$A$1:$I$89,3,0)*VLOOKUP('Données projet'!$B$9,Paramètres!$A$1:$I$89,5,0)</f>
        <v>275.96399999999994</v>
      </c>
      <c r="P114" s="13">
        <f t="shared" si="87"/>
        <v>66.113366665488911</v>
      </c>
      <c r="Q114" s="20">
        <f t="shared" si="107"/>
        <v>595.7847469423931</v>
      </c>
      <c r="R114" s="59">
        <f t="shared" si="55"/>
        <v>889.11808027572647</v>
      </c>
      <c r="S114" s="59">
        <f ca="1">AVERAGE(OFFSET($R$3,0,0,'Données projet'!$E$9+1,1))-AVERAGE(OFFSET($H$3,0,0,'Données projet'!$E$9+1,1))</f>
        <v>366.43676005661194</v>
      </c>
      <c r="T114" s="59">
        <f t="shared" si="88"/>
        <v>513.80016421153414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1.6827468184164385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1.6827468184164385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304.99999999999994</v>
      </c>
      <c r="O115" s="13">
        <f>N115*VLOOKUP('Données projet'!$B$9,Paramètres!$A$1:$I$89,3,0)*VLOOKUP('Données projet'!$B$9,Paramètres!$A$1:$I$89,5,0)</f>
        <v>275.96399999999994</v>
      </c>
      <c r="P115" s="13">
        <f t="shared" si="87"/>
        <v>66.113366665488911</v>
      </c>
      <c r="Q115" s="20">
        <f t="shared" si="107"/>
        <v>595.7847469423931</v>
      </c>
      <c r="R115" s="59">
        <f t="shared" si="55"/>
        <v>889.11808027572647</v>
      </c>
      <c r="S115" s="59">
        <f ca="1">AVERAGE(OFFSET($R$3,0,0,'Données projet'!$E$9+1,1))-AVERAGE(OFFSET($H$3,0,0,'Données projet'!$E$9+1,1))</f>
        <v>366.43676005661194</v>
      </c>
      <c r="T115" s="59">
        <f t="shared" si="88"/>
        <v>513.80016421153414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1.6497491796815054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1.6497491796815054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304.99999999999994</v>
      </c>
      <c r="O116" s="13">
        <f>N116*VLOOKUP('Données projet'!$B$9,Paramètres!$A$1:$I$89,3,0)*VLOOKUP('Données projet'!$B$9,Paramètres!$A$1:$I$89,5,0)</f>
        <v>275.96399999999994</v>
      </c>
      <c r="P116" s="13">
        <f t="shared" si="87"/>
        <v>66.113366665488911</v>
      </c>
      <c r="Q116" s="20">
        <f t="shared" si="107"/>
        <v>595.7847469423931</v>
      </c>
      <c r="R116" s="59">
        <f t="shared" si="55"/>
        <v>889.11808027572647</v>
      </c>
      <c r="S116" s="59">
        <f ca="1">AVERAGE(OFFSET($R$3,0,0,'Données projet'!$E$9+1,1))-AVERAGE(OFFSET($H$3,0,0,'Données projet'!$E$9+1,1))</f>
        <v>366.43676005661194</v>
      </c>
      <c r="T116" s="59">
        <f t="shared" si="88"/>
        <v>513.80016421153414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1.6173986045155919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1.6173986045155919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304.99999999999994</v>
      </c>
      <c r="O117" s="13">
        <f>N117*VLOOKUP('Données projet'!$B$9,Paramètres!$A$1:$I$89,3,0)*VLOOKUP('Données projet'!$B$9,Paramètres!$A$1:$I$89,5,0)</f>
        <v>275.96399999999994</v>
      </c>
      <c r="P117" s="13">
        <f t="shared" si="87"/>
        <v>66.113366665488911</v>
      </c>
      <c r="Q117" s="20">
        <f t="shared" si="107"/>
        <v>595.7847469423931</v>
      </c>
      <c r="R117" s="59">
        <f t="shared" si="55"/>
        <v>889.11808027572647</v>
      </c>
      <c r="S117" s="59">
        <f ca="1">AVERAGE(OFFSET($R$3,0,0,'Données projet'!$E$9+1,1))-AVERAGE(OFFSET($H$3,0,0,'Données projet'!$E$9+1,1))</f>
        <v>366.43676005661194</v>
      </c>
      <c r="T117" s="59">
        <f t="shared" si="88"/>
        <v>513.80016421153414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1.5856824043967797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1.5856824043967797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304.99999999999994</v>
      </c>
      <c r="O118" s="13">
        <f>N118*VLOOKUP('Données projet'!$B$9,Paramètres!$A$1:$I$89,3,0)*VLOOKUP('Données projet'!$B$9,Paramètres!$A$1:$I$89,5,0)</f>
        <v>275.96399999999994</v>
      </c>
      <c r="P118" s="13">
        <f t="shared" si="87"/>
        <v>66.113366665488911</v>
      </c>
      <c r="Q118" s="20">
        <f t="shared" si="107"/>
        <v>595.7847469423931</v>
      </c>
      <c r="R118" s="59">
        <f t="shared" si="55"/>
        <v>889.11808027572647</v>
      </c>
      <c r="S118" s="59">
        <f ca="1">AVERAGE(OFFSET($R$3,0,0,'Données projet'!$E$9+1,1))-AVERAGE(OFFSET($H$3,0,0,'Données projet'!$E$9+1,1))</f>
        <v>366.43676005661194</v>
      </c>
      <c r="T118" s="59">
        <f t="shared" si="88"/>
        <v>513.80016421153414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1.5545881396173253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1.5545881396173253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304.99999999999994</v>
      </c>
      <c r="O119" s="13">
        <f>N119*VLOOKUP('Données projet'!$B$9,Paramètres!$A$1:$I$89,3,0)*VLOOKUP('Données projet'!$B$9,Paramètres!$A$1:$I$89,5,0)</f>
        <v>275.96399999999994</v>
      </c>
      <c r="P119" s="13">
        <f t="shared" si="87"/>
        <v>66.113366665488911</v>
      </c>
      <c r="Q119" s="20">
        <f t="shared" si="107"/>
        <v>595.7847469423931</v>
      </c>
      <c r="R119" s="59">
        <f t="shared" si="55"/>
        <v>889.11808027572647</v>
      </c>
      <c r="S119" s="59">
        <f ca="1">AVERAGE(OFFSET($R$3,0,0,'Données projet'!$E$9+1,1))-AVERAGE(OFFSET($H$3,0,0,'Données projet'!$E$9+1,1))</f>
        <v>366.43676005661194</v>
      </c>
      <c r="T119" s="59">
        <f t="shared" si="88"/>
        <v>513.80016421153414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1.5241036144045672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1.5241036144045672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304.99999999999994</v>
      </c>
      <c r="O120" s="13">
        <f>N120*VLOOKUP('Données projet'!$B$9,Paramètres!$A$1:$I$89,3,0)*VLOOKUP('Données projet'!$B$9,Paramètres!$A$1:$I$89,5,0)</f>
        <v>275.96399999999994</v>
      </c>
      <c r="P120" s="13">
        <f t="shared" si="87"/>
        <v>66.113366665488911</v>
      </c>
      <c r="Q120" s="20">
        <f t="shared" si="107"/>
        <v>595.7847469423931</v>
      </c>
      <c r="R120" s="59">
        <f t="shared" si="55"/>
        <v>889.11808027572647</v>
      </c>
      <c r="S120" s="59">
        <f ca="1">AVERAGE(OFFSET($R$3,0,0,'Données projet'!$E$9+1,1))-AVERAGE(OFFSET($H$3,0,0,'Données projet'!$E$9+1,1))</f>
        <v>366.43676005661194</v>
      </c>
      <c r="T120" s="59">
        <f t="shared" si="88"/>
        <v>513.80016421153414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1.4942168721375069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1.4942168721375069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304.99999999999994</v>
      </c>
      <c r="O121" s="13">
        <f>N121*VLOOKUP('Données projet'!$B$9,Paramètres!$A$1:$I$89,3,0)*VLOOKUP('Données projet'!$B$9,Paramètres!$A$1:$I$89,5,0)</f>
        <v>275.96399999999994</v>
      </c>
      <c r="P121" s="13">
        <f t="shared" si="87"/>
        <v>66.113366665488911</v>
      </c>
      <c r="Q121" s="20">
        <f t="shared" si="107"/>
        <v>595.7847469423931</v>
      </c>
      <c r="R121" s="59">
        <f t="shared" si="55"/>
        <v>889.11808027572647</v>
      </c>
      <c r="S121" s="59">
        <f ca="1">AVERAGE(OFFSET($R$3,0,0,'Données projet'!$E$9+1,1))-AVERAGE(OFFSET($H$3,0,0,'Données projet'!$E$9+1,1))</f>
        <v>366.43676005661194</v>
      </c>
      <c r="T121" s="59">
        <f t="shared" si="88"/>
        <v>513.80016421153414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1.4649161906571908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1.4649161906571908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304.99999999999994</v>
      </c>
      <c r="O122" s="13">
        <f>N122*VLOOKUP('Données projet'!$B$9,Paramètres!$A$1:$I$89,3,0)*VLOOKUP('Données projet'!$B$9,Paramètres!$A$1:$I$89,5,0)</f>
        <v>275.96399999999994</v>
      </c>
      <c r="P122" s="13">
        <f t="shared" si="87"/>
        <v>66.113366665488911</v>
      </c>
      <c r="Q122" s="20">
        <f t="shared" si="107"/>
        <v>595.7847469423931</v>
      </c>
      <c r="R122" s="59">
        <f t="shared" si="55"/>
        <v>889.11808027572647</v>
      </c>
      <c r="S122" s="59">
        <f ca="1">AVERAGE(OFFSET($R$3,0,0,'Données projet'!$E$9+1,1))-AVERAGE(OFFSET($H$3,0,0,'Données projet'!$E$9+1,1))</f>
        <v>366.43676005661194</v>
      </c>
      <c r="T122" s="59">
        <f t="shared" si="88"/>
        <v>513.80016421153414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1.4361900776690528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1.4361900776690528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304.99999999999994</v>
      </c>
      <c r="O123" s="13">
        <f>N123*VLOOKUP('Données projet'!$B$9,Paramètres!$A$1:$I$89,3,0)*VLOOKUP('Données projet'!$B$9,Paramètres!$A$1:$I$89,5,0)</f>
        <v>275.96399999999994</v>
      </c>
      <c r="P123" s="13">
        <f t="shared" si="87"/>
        <v>66.113366665488911</v>
      </c>
      <c r="Q123" s="20">
        <f t="shared" si="107"/>
        <v>595.7847469423931</v>
      </c>
      <c r="R123" s="59">
        <f t="shared" si="55"/>
        <v>889.11808027572647</v>
      </c>
      <c r="S123" s="59">
        <f ca="1">AVERAGE(OFFSET($R$3,0,0,'Données projet'!$E$9+1,1))-AVERAGE(OFFSET($H$3,0,0,'Données projet'!$E$9+1,1))</f>
        <v>366.43676005661194</v>
      </c>
      <c r="T123" s="59">
        <f t="shared" si="88"/>
        <v>513.80016421153414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1.4080272662354134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1.4080272662354134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304.99999999999994</v>
      </c>
      <c r="O124" s="13">
        <f>N124*VLOOKUP('Données projet'!$B$9,Paramètres!$A$1:$I$89,3,0)*VLOOKUP('Données projet'!$B$9,Paramètres!$A$1:$I$89,5,0)</f>
        <v>275.96399999999994</v>
      </c>
      <c r="P124" s="13">
        <f t="shared" si="87"/>
        <v>66.113366665488911</v>
      </c>
      <c r="Q124" s="20">
        <f t="shared" si="107"/>
        <v>595.7847469423931</v>
      </c>
      <c r="R124" s="59">
        <f t="shared" si="55"/>
        <v>889.11808027572647</v>
      </c>
      <c r="S124" s="59">
        <f ca="1">AVERAGE(OFFSET($R$3,0,0,'Données projet'!$E$9+1,1))-AVERAGE(OFFSET($H$3,0,0,'Données projet'!$E$9+1,1))</f>
        <v>366.43676005661194</v>
      </c>
      <c r="T124" s="59">
        <f t="shared" si="88"/>
        <v>513.80016421153414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1.3804167103563687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1.3804167103563687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304.99999999999994</v>
      </c>
      <c r="O125" s="13">
        <f>N125*VLOOKUP('Données projet'!$B$9,Paramètres!$A$1:$I$89,3,0)*VLOOKUP('Données projet'!$B$9,Paramètres!$A$1:$I$89,5,0)</f>
        <v>275.96399999999994</v>
      </c>
      <c r="P125" s="13">
        <f t="shared" si="87"/>
        <v>66.113366665488911</v>
      </c>
      <c r="Q125" s="20">
        <f t="shared" si="107"/>
        <v>595.7847469423931</v>
      </c>
      <c r="R125" s="59">
        <f t="shared" si="55"/>
        <v>889.11808027572647</v>
      </c>
      <c r="S125" s="59">
        <f ca="1">AVERAGE(OFFSET($R$3,0,0,'Données projet'!$E$9+1,1))-AVERAGE(OFFSET($H$3,0,0,'Données projet'!$E$9+1,1))</f>
        <v>366.43676005661194</v>
      </c>
      <c r="T125" s="59">
        <f t="shared" si="88"/>
        <v>513.80016421153414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1.3533475806373358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1.3533475806373358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304.99999999999994</v>
      </c>
      <c r="O126" s="13">
        <f>N126*VLOOKUP('Données projet'!$B$9,Paramètres!$A$1:$I$89,3,0)*VLOOKUP('Données projet'!$B$9,Paramètres!$A$1:$I$89,5,0)</f>
        <v>275.96399999999994</v>
      </c>
      <c r="P126" s="13">
        <f t="shared" si="87"/>
        <v>66.113366665488911</v>
      </c>
      <c r="Q126" s="20">
        <f t="shared" si="107"/>
        <v>595.7847469423931</v>
      </c>
      <c r="R126" s="59">
        <f t="shared" si="55"/>
        <v>889.11808027572647</v>
      </c>
      <c r="S126" s="59">
        <f ca="1">AVERAGE(OFFSET($R$3,0,0,'Données projet'!$E$9+1,1))-AVERAGE(OFFSET($H$3,0,0,'Données projet'!$E$9+1,1))</f>
        <v>366.43676005661194</v>
      </c>
      <c r="T126" s="59">
        <f t="shared" si="88"/>
        <v>513.80016421153414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1.3268092600415544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1.3268092600415544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304.99999999999994</v>
      </c>
      <c r="O127" s="13">
        <f>N127*VLOOKUP('Données projet'!$B$9,Paramètres!$A$1:$I$89,3,0)*VLOOKUP('Données projet'!$B$9,Paramètres!$A$1:$I$89,5,0)</f>
        <v>275.96399999999994</v>
      </c>
      <c r="P127" s="13">
        <f t="shared" si="87"/>
        <v>66.113366665488911</v>
      </c>
      <c r="Q127" s="20">
        <f t="shared" si="107"/>
        <v>595.7847469423931</v>
      </c>
      <c r="R127" s="59">
        <f t="shared" si="55"/>
        <v>889.11808027572647</v>
      </c>
      <c r="S127" s="59">
        <f ca="1">AVERAGE(OFFSET($R$3,0,0,'Données projet'!$E$9+1,1))-AVERAGE(OFFSET($H$3,0,0,'Données projet'!$E$9+1,1))</f>
        <v>366.43676005661194</v>
      </c>
      <c r="T127" s="59">
        <f t="shared" si="88"/>
        <v>513.80016421153414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1.300791339725879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1.300791339725879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304.99999999999994</v>
      </c>
      <c r="O128" s="13">
        <f>N128*VLOOKUP('Données projet'!$B$9,Paramètres!$A$1:$I$89,3,0)*VLOOKUP('Données projet'!$B$9,Paramètres!$A$1:$I$89,5,0)</f>
        <v>275.96399999999994</v>
      </c>
      <c r="P128" s="13">
        <f t="shared" si="87"/>
        <v>66.113366665488911</v>
      </c>
      <c r="Q128" s="20">
        <f t="shared" si="107"/>
        <v>595.7847469423931</v>
      </c>
      <c r="R128" s="59">
        <f t="shared" si="55"/>
        <v>889.11808027572647</v>
      </c>
      <c r="S128" s="59">
        <f ca="1">AVERAGE(OFFSET($R$3,0,0,'Données projet'!$E$9+1,1))-AVERAGE(OFFSET($H$3,0,0,'Données projet'!$E$9+1,1))</f>
        <v>366.43676005661194</v>
      </c>
      <c r="T128" s="59">
        <f t="shared" si="88"/>
        <v>513.80016421153414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1.2752836149582296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1.2752836149582296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304.99999999999994</v>
      </c>
      <c r="O129" s="13">
        <f>N129*VLOOKUP('Données projet'!$B$9,Paramètres!$A$1:$I$89,3,0)*VLOOKUP('Données projet'!$B$9,Paramètres!$A$1:$I$89,5,0)</f>
        <v>275.96399999999994</v>
      </c>
      <c r="P129" s="13">
        <f t="shared" si="87"/>
        <v>66.113366665488911</v>
      </c>
      <c r="Q129" s="20">
        <f t="shared" si="107"/>
        <v>595.7847469423931</v>
      </c>
      <c r="R129" s="59">
        <f t="shared" si="55"/>
        <v>889.11808027572647</v>
      </c>
      <c r="S129" s="59">
        <f ca="1">AVERAGE(OFFSET($R$3,0,0,'Données projet'!$E$9+1,1))-AVERAGE(OFFSET($H$3,0,0,'Données projet'!$E$9+1,1))</f>
        <v>366.43676005661194</v>
      </c>
      <c r="T129" s="59">
        <f t="shared" si="88"/>
        <v>513.80016421153414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1.2502760811150979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1.2502760811150979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304.99999999999994</v>
      </c>
      <c r="O130" s="13">
        <f>N130*VLOOKUP('Données projet'!$B$9,Paramètres!$A$1:$I$89,3,0)*VLOOKUP('Données projet'!$B$9,Paramètres!$A$1:$I$89,5,0)</f>
        <v>275.96399999999994</v>
      </c>
      <c r="P130" s="13">
        <f t="shared" si="87"/>
        <v>66.113366665488911</v>
      </c>
      <c r="Q130" s="20">
        <f t="shared" si="107"/>
        <v>595.7847469423931</v>
      </c>
      <c r="R130" s="59">
        <f t="shared" si="55"/>
        <v>889.11808027572647</v>
      </c>
      <c r="S130" s="59">
        <f ca="1">AVERAGE(OFFSET($R$3,0,0,'Données projet'!$E$9+1,1))-AVERAGE(OFFSET($H$3,0,0,'Données projet'!$E$9+1,1))</f>
        <v>366.43676005661194</v>
      </c>
      <c r="T130" s="59">
        <f t="shared" si="88"/>
        <v>513.80016421153414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1.2257589297575404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1.2257589297575404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304.99999999999994</v>
      </c>
      <c r="O131" s="13">
        <f>N131*VLOOKUP('Données projet'!$B$9,Paramètres!$A$1:$I$89,3,0)*VLOOKUP('Données projet'!$B$9,Paramètres!$A$1:$I$89,5,0)</f>
        <v>275.96399999999994</v>
      </c>
      <c r="P131" s="13">
        <f t="shared" si="87"/>
        <v>66.113366665488911</v>
      </c>
      <c r="Q131" s="20">
        <f t="shared" ref="Q131:Q153" si="108">(O131+P131)*0.475*44/12</f>
        <v>595.7847469423931</v>
      </c>
      <c r="R131" s="59">
        <f t="shared" ref="R131:R194" si="109">Q131+(I131+J131)*44/12</f>
        <v>889.11808027572647</v>
      </c>
      <c r="S131" s="59">
        <f ca="1">AVERAGE(OFFSET($R$3,0,0,'Données projet'!$E$9+1,1))-AVERAGE(OFFSET($H$3,0,0,'Données projet'!$E$9+1,1))</f>
        <v>366.43676005661194</v>
      </c>
      <c r="T131" s="59">
        <f t="shared" si="88"/>
        <v>513.80016421153414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1.2017225447841189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1.2017225447841189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304.99999999999994</v>
      </c>
      <c r="O132" s="13">
        <f>N132*VLOOKUP('Données projet'!$B$9,Paramètres!$A$1:$I$89,3,0)*VLOOKUP('Données projet'!$B$9,Paramètres!$A$1:$I$89,5,0)</f>
        <v>275.96399999999994</v>
      </c>
      <c r="P132" s="13">
        <f t="shared" si="87"/>
        <v>66.113366665488911</v>
      </c>
      <c r="Q132" s="20">
        <f t="shared" si="108"/>
        <v>595.7847469423931</v>
      </c>
      <c r="R132" s="59">
        <f t="shared" si="109"/>
        <v>889.11808027572647</v>
      </c>
      <c r="S132" s="59">
        <f ca="1">AVERAGE(OFFSET($R$3,0,0,'Données projet'!$E$9+1,1))-AVERAGE(OFFSET($H$3,0,0,'Données projet'!$E$9+1,1))</f>
        <v>366.43676005661194</v>
      </c>
      <c r="T132" s="59">
        <f t="shared" si="88"/>
        <v>513.80016421153414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1.1781574986592791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1.1781574986592791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304.99999999999994</v>
      </c>
      <c r="O133" s="13">
        <f>N133*VLOOKUP('Données projet'!$B$9,Paramètres!$A$1:$I$89,3,0)*VLOOKUP('Données projet'!$B$9,Paramètres!$A$1:$I$89,5,0)</f>
        <v>275.96399999999994</v>
      </c>
      <c r="P133" s="13">
        <f t="shared" ref="P133:P196" si="141">EXP(-1.0587+0.8836*LN(O133)+0.284)</f>
        <v>66.113366665488911</v>
      </c>
      <c r="Q133" s="20">
        <f t="shared" si="108"/>
        <v>595.7847469423931</v>
      </c>
      <c r="R133" s="59">
        <f t="shared" si="109"/>
        <v>889.11808027572647</v>
      </c>
      <c r="S133" s="59">
        <f ca="1">AVERAGE(OFFSET($R$3,0,0,'Données projet'!$E$9+1,1))-AVERAGE(OFFSET($H$3,0,0,'Données projet'!$E$9+1,1))</f>
        <v>366.43676005661194</v>
      </c>
      <c r="T133" s="59">
        <f t="shared" ref="T133:T196" si="142">$T$3</f>
        <v>513.80016421153414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1.1550545487156885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1.1550545487156885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304.99999999999994</v>
      </c>
      <c r="O134" s="13">
        <f>N134*VLOOKUP('Données projet'!$B$9,Paramètres!$A$1:$I$89,3,0)*VLOOKUP('Données projet'!$B$9,Paramètres!$A$1:$I$89,5,0)</f>
        <v>275.96399999999994</v>
      </c>
      <c r="P134" s="13">
        <f t="shared" si="141"/>
        <v>66.113366665488911</v>
      </c>
      <c r="Q134" s="20">
        <f t="shared" si="108"/>
        <v>595.7847469423931</v>
      </c>
      <c r="R134" s="59">
        <f t="shared" si="109"/>
        <v>889.11808027572647</v>
      </c>
      <c r="S134" s="59">
        <f ca="1">AVERAGE(OFFSET($R$3,0,0,'Données projet'!$E$9+1,1))-AVERAGE(OFFSET($H$3,0,0,'Données projet'!$E$9+1,1))</f>
        <v>366.43676005661194</v>
      </c>
      <c r="T134" s="59">
        <f t="shared" si="142"/>
        <v>513.80016421153414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1.1324046335290836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1.1324046335290836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304.99999999999994</v>
      </c>
      <c r="O135" s="13">
        <f>N135*VLOOKUP('Données projet'!$B$9,Paramètres!$A$1:$I$89,3,0)*VLOOKUP('Données projet'!$B$9,Paramètres!$A$1:$I$89,5,0)</f>
        <v>275.96399999999994</v>
      </c>
      <c r="P135" s="13">
        <f t="shared" si="141"/>
        <v>66.113366665488911</v>
      </c>
      <c r="Q135" s="20">
        <f t="shared" si="108"/>
        <v>595.7847469423931</v>
      </c>
      <c r="R135" s="59">
        <f t="shared" si="109"/>
        <v>889.11808027572647</v>
      </c>
      <c r="S135" s="59">
        <f ca="1">AVERAGE(OFFSET($R$3,0,0,'Données projet'!$E$9+1,1))-AVERAGE(OFFSET($H$3,0,0,'Données projet'!$E$9+1,1))</f>
        <v>366.43676005661194</v>
      </c>
      <c r="T135" s="59">
        <f t="shared" si="142"/>
        <v>513.80016421153414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1.110198869364204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1.110198869364204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304.99999999999994</v>
      </c>
      <c r="O136" s="13">
        <f>N136*VLOOKUP('Données projet'!$B$9,Paramètres!$A$1:$I$89,3,0)*VLOOKUP('Données projet'!$B$9,Paramètres!$A$1:$I$89,5,0)</f>
        <v>275.96399999999994</v>
      </c>
      <c r="P136" s="13">
        <f t="shared" si="141"/>
        <v>66.113366665488911</v>
      </c>
      <c r="Q136" s="20">
        <f t="shared" si="108"/>
        <v>595.7847469423931</v>
      </c>
      <c r="R136" s="59">
        <f t="shared" si="109"/>
        <v>889.11808027572647</v>
      </c>
      <c r="S136" s="59">
        <f ca="1">AVERAGE(OFFSET($R$3,0,0,'Données projet'!$E$9+1,1))-AVERAGE(OFFSET($H$3,0,0,'Données projet'!$E$9+1,1))</f>
        <v>366.43676005661194</v>
      </c>
      <c r="T136" s="59">
        <f t="shared" si="142"/>
        <v>513.80016421153414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1.0884285466904189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1.0884285466904189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304.99999999999994</v>
      </c>
      <c r="O137" s="13">
        <f>N137*VLOOKUP('Données projet'!$B$9,Paramètres!$A$1:$I$89,3,0)*VLOOKUP('Données projet'!$B$9,Paramètres!$A$1:$I$89,5,0)</f>
        <v>275.96399999999994</v>
      </c>
      <c r="P137" s="13">
        <f t="shared" si="141"/>
        <v>66.113366665488911</v>
      </c>
      <c r="Q137" s="20">
        <f t="shared" si="108"/>
        <v>595.7847469423931</v>
      </c>
      <c r="R137" s="59">
        <f t="shared" si="109"/>
        <v>889.11808027572647</v>
      </c>
      <c r="S137" s="59">
        <f ca="1">AVERAGE(OFFSET($R$3,0,0,'Données projet'!$E$9+1,1))-AVERAGE(OFFSET($H$3,0,0,'Données projet'!$E$9+1,1))</f>
        <v>366.43676005661194</v>
      </c>
      <c r="T137" s="59">
        <f t="shared" si="142"/>
        <v>513.80016421153414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1.0670851267656809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1.0670851267656809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304.99999999999994</v>
      </c>
      <c r="O138" s="13">
        <f>N138*VLOOKUP('Données projet'!$B$9,Paramètres!$A$1:$I$89,3,0)*VLOOKUP('Données projet'!$B$9,Paramètres!$A$1:$I$89,5,0)</f>
        <v>275.96399999999994</v>
      </c>
      <c r="P138" s="13">
        <f t="shared" si="141"/>
        <v>66.113366665488911</v>
      </c>
      <c r="Q138" s="20">
        <f t="shared" si="108"/>
        <v>595.7847469423931</v>
      </c>
      <c r="R138" s="59">
        <f t="shared" si="109"/>
        <v>889.11808027572647</v>
      </c>
      <c r="S138" s="59">
        <f ca="1">AVERAGE(OFFSET($R$3,0,0,'Données projet'!$E$9+1,1))-AVERAGE(OFFSET($H$3,0,0,'Données projet'!$E$9+1,1))</f>
        <v>366.43676005661194</v>
      </c>
      <c r="T138" s="59">
        <f t="shared" si="142"/>
        <v>513.80016421153414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1.0461602382874664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1.0461602382874664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304.99999999999994</v>
      </c>
      <c r="O139" s="13">
        <f>N139*VLOOKUP('Données projet'!$B$9,Paramètres!$A$1:$I$89,3,0)*VLOOKUP('Données projet'!$B$9,Paramètres!$A$1:$I$89,5,0)</f>
        <v>275.96399999999994</v>
      </c>
      <c r="P139" s="13">
        <f t="shared" si="141"/>
        <v>66.113366665488911</v>
      </c>
      <c r="Q139" s="20">
        <f t="shared" si="108"/>
        <v>595.7847469423931</v>
      </c>
      <c r="R139" s="59">
        <f t="shared" si="109"/>
        <v>889.11808027572647</v>
      </c>
      <c r="S139" s="59">
        <f ca="1">AVERAGE(OFFSET($R$3,0,0,'Données projet'!$E$9+1,1))-AVERAGE(OFFSET($H$3,0,0,'Données projet'!$E$9+1,1))</f>
        <v>366.43676005661194</v>
      </c>
      <c r="T139" s="59">
        <f t="shared" si="142"/>
        <v>513.80016421153414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1.025645674109388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1.025645674109388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304.99999999999994</v>
      </c>
      <c r="O140" s="13">
        <f>N140*VLOOKUP('Données projet'!$B$9,Paramètres!$A$1:$I$89,3,0)*VLOOKUP('Données projet'!$B$9,Paramètres!$A$1:$I$89,5,0)</f>
        <v>275.96399999999994</v>
      </c>
      <c r="P140" s="13">
        <f t="shared" si="141"/>
        <v>66.113366665488911</v>
      </c>
      <c r="Q140" s="20">
        <f t="shared" si="108"/>
        <v>595.7847469423931</v>
      </c>
      <c r="R140" s="59">
        <f t="shared" si="109"/>
        <v>889.11808027572647</v>
      </c>
      <c r="S140" s="59">
        <f ca="1">AVERAGE(OFFSET($R$3,0,0,'Données projet'!$E$9+1,1))-AVERAGE(OFFSET($H$3,0,0,'Données projet'!$E$9+1,1))</f>
        <v>366.43676005661194</v>
      </c>
      <c r="T140" s="59">
        <f t="shared" si="142"/>
        <v>513.80016421153414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1.0055333880221931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1.0055333880221931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304.99999999999994</v>
      </c>
      <c r="O141" s="13">
        <f>N141*VLOOKUP('Données projet'!$B$9,Paramètres!$A$1:$I$89,3,0)*VLOOKUP('Données projet'!$B$9,Paramètres!$A$1:$I$89,5,0)</f>
        <v>275.96399999999994</v>
      </c>
      <c r="P141" s="13">
        <f t="shared" si="141"/>
        <v>66.113366665488911</v>
      </c>
      <c r="Q141" s="20">
        <f t="shared" si="108"/>
        <v>595.7847469423931</v>
      </c>
      <c r="R141" s="59">
        <f t="shared" si="109"/>
        <v>889.11808027572647</v>
      </c>
      <c r="S141" s="59">
        <f ca="1">AVERAGE(OFFSET($R$3,0,0,'Données projet'!$E$9+1,1))-AVERAGE(OFFSET($H$3,0,0,'Données projet'!$E$9+1,1))</f>
        <v>366.43676005661194</v>
      </c>
      <c r="T141" s="59">
        <f t="shared" si="142"/>
        <v>513.80016421153414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0.98581549159788473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0.98581549159788473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304.99999999999994</v>
      </c>
      <c r="O142" s="13">
        <f>N142*VLOOKUP('Données projet'!$B$9,Paramètres!$A$1:$I$89,3,0)*VLOOKUP('Données projet'!$B$9,Paramètres!$A$1:$I$89,5,0)</f>
        <v>275.96399999999994</v>
      </c>
      <c r="P142" s="13">
        <f t="shared" si="141"/>
        <v>66.113366665488911</v>
      </c>
      <c r="Q142" s="20">
        <f t="shared" si="108"/>
        <v>595.7847469423931</v>
      </c>
      <c r="R142" s="59">
        <f t="shared" si="109"/>
        <v>889.11808027572647</v>
      </c>
      <c r="S142" s="59">
        <f ca="1">AVERAGE(OFFSET($R$3,0,0,'Données projet'!$E$9+1,1))-AVERAGE(OFFSET($H$3,0,0,'Données projet'!$E$9+1,1))</f>
        <v>366.43676005661194</v>
      </c>
      <c r="T142" s="59">
        <f t="shared" si="142"/>
        <v>513.80016421153414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0.96648425109572778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0.96648425109572778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304.99999999999994</v>
      </c>
      <c r="O143" s="13">
        <f>N143*VLOOKUP('Données projet'!$B$9,Paramètres!$A$1:$I$89,3,0)*VLOOKUP('Données projet'!$B$9,Paramètres!$A$1:$I$89,5,0)</f>
        <v>275.96399999999994</v>
      </c>
      <c r="P143" s="13">
        <f t="shared" si="141"/>
        <v>66.113366665488911</v>
      </c>
      <c r="Q143" s="20">
        <f t="shared" si="108"/>
        <v>595.7847469423931</v>
      </c>
      <c r="R143" s="59">
        <f t="shared" si="109"/>
        <v>889.11808027572647</v>
      </c>
      <c r="S143" s="59">
        <f ca="1">AVERAGE(OFFSET($R$3,0,0,'Données projet'!$E$9+1,1))-AVERAGE(OFFSET($H$3,0,0,'Données projet'!$E$9+1,1))</f>
        <v>366.43676005661194</v>
      </c>
      <c r="T143" s="59">
        <f t="shared" si="142"/>
        <v>513.80016421153414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0.94753208442892567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0.94753208442892567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304.99999999999994</v>
      </c>
      <c r="O144" s="13">
        <f>N144*VLOOKUP('Données projet'!$B$9,Paramètres!$A$1:$I$89,3,0)*VLOOKUP('Données projet'!$B$9,Paramètres!$A$1:$I$89,5,0)</f>
        <v>275.96399999999994</v>
      </c>
      <c r="P144" s="13">
        <f t="shared" si="141"/>
        <v>66.113366665488911</v>
      </c>
      <c r="Q144" s="20">
        <f t="shared" si="108"/>
        <v>595.7847469423931</v>
      </c>
      <c r="R144" s="59">
        <f t="shared" si="109"/>
        <v>889.11808027572647</v>
      </c>
      <c r="S144" s="59">
        <f ca="1">AVERAGE(OFFSET($R$3,0,0,'Données projet'!$E$9+1,1))-AVERAGE(OFFSET($H$3,0,0,'Données projet'!$E$9+1,1))</f>
        <v>366.43676005661194</v>
      </c>
      <c r="T144" s="59">
        <f t="shared" si="142"/>
        <v>513.80016421153414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0.92895155819077935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0.92895155819077935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304.99999999999994</v>
      </c>
      <c r="O145" s="13">
        <f>N145*VLOOKUP('Données projet'!$B$9,Paramètres!$A$1:$I$89,3,0)*VLOOKUP('Données projet'!$B$9,Paramètres!$A$1:$I$89,5,0)</f>
        <v>275.96399999999994</v>
      </c>
      <c r="P145" s="13">
        <f t="shared" si="141"/>
        <v>66.113366665488911</v>
      </c>
      <c r="Q145" s="20">
        <f t="shared" si="108"/>
        <v>595.7847469423931</v>
      </c>
      <c r="R145" s="59">
        <f t="shared" si="109"/>
        <v>889.11808027572647</v>
      </c>
      <c r="S145" s="59">
        <f ca="1">AVERAGE(OFFSET($R$3,0,0,'Données projet'!$E$9+1,1))-AVERAGE(OFFSET($H$3,0,0,'Données projet'!$E$9+1,1))</f>
        <v>366.43676005661194</v>
      </c>
      <c r="T145" s="59">
        <f t="shared" si="142"/>
        <v>513.80016421153414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0.91073538473916116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0.91073538473916116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304.99999999999994</v>
      </c>
      <c r="O146" s="13">
        <f>N146*VLOOKUP('Données projet'!$B$9,Paramètres!$A$1:$I$89,3,0)*VLOOKUP('Données projet'!$B$9,Paramètres!$A$1:$I$89,5,0)</f>
        <v>275.96399999999994</v>
      </c>
      <c r="P146" s="13">
        <f t="shared" si="141"/>
        <v>66.113366665488911</v>
      </c>
      <c r="Q146" s="20">
        <f t="shared" si="108"/>
        <v>595.7847469423931</v>
      </c>
      <c r="R146" s="59">
        <f t="shared" si="109"/>
        <v>889.11808027572647</v>
      </c>
      <c r="S146" s="59">
        <f ca="1">AVERAGE(OFFSET($R$3,0,0,'Données projet'!$E$9+1,1))-AVERAGE(OFFSET($H$3,0,0,'Données projet'!$E$9+1,1))</f>
        <v>366.43676005661194</v>
      </c>
      <c r="T146" s="59">
        <f t="shared" si="142"/>
        <v>513.80016421153414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0.89287641933816042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0.89287641933816042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304.99999999999994</v>
      </c>
      <c r="O147" s="13">
        <f>N147*VLOOKUP('Données projet'!$B$9,Paramètres!$A$1:$I$89,3,0)*VLOOKUP('Données projet'!$B$9,Paramètres!$A$1:$I$89,5,0)</f>
        <v>275.96399999999994</v>
      </c>
      <c r="P147" s="13">
        <f t="shared" si="141"/>
        <v>66.113366665488911</v>
      </c>
      <c r="Q147" s="20">
        <f t="shared" si="108"/>
        <v>595.7847469423931</v>
      </c>
      <c r="R147" s="59">
        <f t="shared" si="109"/>
        <v>889.11808027572647</v>
      </c>
      <c r="S147" s="59">
        <f ca="1">AVERAGE(OFFSET($R$3,0,0,'Données projet'!$E$9+1,1))-AVERAGE(OFFSET($H$3,0,0,'Données projet'!$E$9+1,1))</f>
        <v>366.43676005661194</v>
      </c>
      <c r="T147" s="59">
        <f t="shared" si="142"/>
        <v>513.80016421153414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0.87536765735578004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0.87536765735578004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304.99999999999994</v>
      </c>
      <c r="O148" s="13">
        <f>N148*VLOOKUP('Données projet'!$B$9,Paramètres!$A$1:$I$89,3,0)*VLOOKUP('Données projet'!$B$9,Paramètres!$A$1:$I$89,5,0)</f>
        <v>275.96399999999994</v>
      </c>
      <c r="P148" s="13">
        <f t="shared" si="141"/>
        <v>66.113366665488911</v>
      </c>
      <c r="Q148" s="20">
        <f t="shared" si="108"/>
        <v>595.7847469423931</v>
      </c>
      <c r="R148" s="59">
        <f t="shared" si="109"/>
        <v>889.11808027572647</v>
      </c>
      <c r="S148" s="59">
        <f ca="1">AVERAGE(OFFSET($R$3,0,0,'Données projet'!$E$9+1,1))-AVERAGE(OFFSET($H$3,0,0,'Données projet'!$E$9+1,1))</f>
        <v>366.43676005661194</v>
      </c>
      <c r="T148" s="59">
        <f t="shared" si="142"/>
        <v>513.80016421153414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0.85820223151658381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0.85820223151658381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304.99999999999994</v>
      </c>
      <c r="O149" s="13">
        <f>N149*VLOOKUP('Données projet'!$B$9,Paramètres!$A$1:$I$89,3,0)*VLOOKUP('Données projet'!$B$9,Paramètres!$A$1:$I$89,5,0)</f>
        <v>275.96399999999994</v>
      </c>
      <c r="P149" s="13">
        <f t="shared" si="141"/>
        <v>66.113366665488911</v>
      </c>
      <c r="Q149" s="20">
        <f t="shared" si="108"/>
        <v>595.7847469423931</v>
      </c>
      <c r="R149" s="59">
        <f t="shared" si="109"/>
        <v>889.11808027572647</v>
      </c>
      <c r="S149" s="59">
        <f ca="1">AVERAGE(OFFSET($R$3,0,0,'Données projet'!$E$9+1,1))-AVERAGE(OFFSET($H$3,0,0,'Données projet'!$E$9+1,1))</f>
        <v>366.43676005661194</v>
      </c>
      <c r="T149" s="59">
        <f t="shared" si="142"/>
        <v>513.80016421153414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0.84137340920821824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0.84137340920821824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304.99999999999994</v>
      </c>
      <c r="O150" s="13">
        <f>N150*VLOOKUP('Données projet'!$B$9,Paramètres!$A$1:$I$89,3,0)*VLOOKUP('Données projet'!$B$9,Paramètres!$A$1:$I$89,5,0)</f>
        <v>275.96399999999994</v>
      </c>
      <c r="P150" s="13">
        <f t="shared" si="141"/>
        <v>66.113366665488911</v>
      </c>
      <c r="Q150" s="20">
        <f t="shared" si="108"/>
        <v>595.7847469423931</v>
      </c>
      <c r="R150" s="59">
        <f t="shared" si="109"/>
        <v>889.11808027572647</v>
      </c>
      <c r="S150" s="59">
        <f ca="1">AVERAGE(OFFSET($R$3,0,0,'Données projet'!$E$9+1,1))-AVERAGE(OFFSET($H$3,0,0,'Données projet'!$E$9+1,1))</f>
        <v>366.43676005661194</v>
      </c>
      <c r="T150" s="59">
        <f t="shared" si="142"/>
        <v>513.80016421153414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0.82487458984075168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0.82487458984075168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304.99999999999994</v>
      </c>
      <c r="O151" s="13">
        <f>N151*VLOOKUP('Données projet'!$B$9,Paramètres!$A$1:$I$89,3,0)*VLOOKUP('Données projet'!$B$9,Paramètres!$A$1:$I$89,5,0)</f>
        <v>275.96399999999994</v>
      </c>
      <c r="P151" s="13">
        <f t="shared" si="141"/>
        <v>66.113366665488911</v>
      </c>
      <c r="Q151" s="20">
        <f t="shared" si="108"/>
        <v>595.7847469423931</v>
      </c>
      <c r="R151" s="59">
        <f t="shared" si="109"/>
        <v>889.11808027572647</v>
      </c>
      <c r="S151" s="59">
        <f ca="1">AVERAGE(OFFSET($R$3,0,0,'Données projet'!$E$9+1,1))-AVERAGE(OFFSET($H$3,0,0,'Données projet'!$E$9+1,1))</f>
        <v>366.43676005661194</v>
      </c>
      <c r="T151" s="59">
        <f t="shared" si="142"/>
        <v>513.80016421153414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0.80869930225779496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0.80869930225779496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304.99999999999994</v>
      </c>
      <c r="O152" s="13">
        <f>N152*VLOOKUP('Données projet'!$B$9,Paramètres!$A$1:$I$89,3,0)*VLOOKUP('Données projet'!$B$9,Paramètres!$A$1:$I$89,5,0)</f>
        <v>275.96399999999994</v>
      </c>
      <c r="P152" s="13">
        <f t="shared" si="141"/>
        <v>66.113366665488911</v>
      </c>
      <c r="Q152" s="20">
        <f t="shared" si="108"/>
        <v>595.7847469423931</v>
      </c>
      <c r="R152" s="59">
        <f t="shared" si="109"/>
        <v>889.11808027572647</v>
      </c>
      <c r="S152" s="59">
        <f ca="1">AVERAGE(OFFSET($R$3,0,0,'Données projet'!$E$9+1,1))-AVERAGE(OFFSET($H$3,0,0,'Données projet'!$E$9+1,1))</f>
        <v>366.43676005661194</v>
      </c>
      <c r="T152" s="59">
        <f t="shared" si="142"/>
        <v>513.80016421153414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0.79284120219838883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0.79284120219838883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304.99999999999994</v>
      </c>
      <c r="O153" s="13">
        <f>N153*VLOOKUP('Données projet'!$B$9,Paramètres!$A$1:$I$89,3,0)*VLOOKUP('Données projet'!$B$9,Paramètres!$A$1:$I$89,5,0)</f>
        <v>275.96399999999994</v>
      </c>
      <c r="P153" s="13">
        <f t="shared" si="141"/>
        <v>66.113366665488911</v>
      </c>
      <c r="Q153" s="20">
        <f t="shared" si="108"/>
        <v>595.7847469423931</v>
      </c>
      <c r="R153" s="59">
        <f t="shared" si="109"/>
        <v>889.11808027572647</v>
      </c>
      <c r="S153" s="59">
        <f ca="1">AVERAGE(OFFSET($R$3,0,0,'Données projet'!$E$9+1,1))-AVERAGE(OFFSET($H$3,0,0,'Données projet'!$E$9+1,1))</f>
        <v>366.43676005661194</v>
      </c>
      <c r="T153" s="59">
        <f t="shared" si="142"/>
        <v>513.80016421153414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0.77729406980866167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0.77729406980866167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304.99999999999994</v>
      </c>
      <c r="O154" s="13">
        <f>N154*VLOOKUP('Données projet'!$B$9,Paramètres!$A$1:$I$89,3,0)*VLOOKUP('Données projet'!$B$9,Paramètres!$A$1:$I$89,5,0)</f>
        <v>275.96399999999994</v>
      </c>
      <c r="P154" s="13">
        <f t="shared" si="141"/>
        <v>66.113366665488911</v>
      </c>
      <c r="Q154" s="20">
        <f t="shared" ref="Q154:Q203" si="162">(O154+P154)*0.475*44/12</f>
        <v>595.7847469423931</v>
      </c>
      <c r="R154" s="59">
        <f t="shared" si="109"/>
        <v>889.11808027572647</v>
      </c>
      <c r="S154" s="59">
        <f ca="1">AVERAGE(OFFSET($R$3,0,0,'Données projet'!$E$9+1,1))-AVERAGE(OFFSET($H$3,0,0,'Données projet'!$E$9+1,1))</f>
        <v>366.43676005661194</v>
      </c>
      <c r="T154" s="59">
        <f t="shared" si="142"/>
        <v>513.80016421153414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0.76205180720228261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0.76205180720228261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304.99999999999994</v>
      </c>
      <c r="O155" s="13">
        <f>N155*VLOOKUP('Données projet'!$B$9,Paramètres!$A$1:$I$89,3,0)*VLOOKUP('Données projet'!$B$9,Paramètres!$A$1:$I$89,5,0)</f>
        <v>275.96399999999994</v>
      </c>
      <c r="P155" s="13">
        <f t="shared" si="141"/>
        <v>66.113366665488911</v>
      </c>
      <c r="Q155" s="20">
        <f t="shared" si="162"/>
        <v>595.7847469423931</v>
      </c>
      <c r="R155" s="59">
        <f t="shared" si="109"/>
        <v>889.11808027572647</v>
      </c>
      <c r="S155" s="59">
        <f ca="1">AVERAGE(OFFSET($R$3,0,0,'Données projet'!$E$9+1,1))-AVERAGE(OFFSET($H$3,0,0,'Données projet'!$E$9+1,1))</f>
        <v>366.43676005661194</v>
      </c>
      <c r="T155" s="59">
        <f t="shared" si="142"/>
        <v>513.80016421153414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0.74710843606875244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0.74710843606875244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304.99999999999994</v>
      </c>
      <c r="O156" s="13">
        <f>N156*VLOOKUP('Données projet'!$B$9,Paramètres!$A$1:$I$89,3,0)*VLOOKUP('Données projet'!$B$9,Paramètres!$A$1:$I$89,5,0)</f>
        <v>275.96399999999994</v>
      </c>
      <c r="P156" s="13">
        <f t="shared" si="141"/>
        <v>66.113366665488911</v>
      </c>
      <c r="Q156" s="20">
        <f t="shared" si="162"/>
        <v>595.7847469423931</v>
      </c>
      <c r="R156" s="59">
        <f t="shared" si="109"/>
        <v>889.11808027572647</v>
      </c>
      <c r="S156" s="59">
        <f ca="1">AVERAGE(OFFSET($R$3,0,0,'Données projet'!$E$9+1,1))-AVERAGE(OFFSET($H$3,0,0,'Données projet'!$E$9+1,1))</f>
        <v>366.43676005661194</v>
      </c>
      <c r="T156" s="59">
        <f t="shared" si="142"/>
        <v>513.80016421153414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0.73245809532859441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0.73245809532859441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304.99999999999994</v>
      </c>
      <c r="O157" s="13">
        <f>N157*VLOOKUP('Données projet'!$B$9,Paramètres!$A$1:$I$89,3,0)*VLOOKUP('Données projet'!$B$9,Paramètres!$A$1:$I$89,5,0)</f>
        <v>275.96399999999994</v>
      </c>
      <c r="P157" s="13">
        <f t="shared" si="141"/>
        <v>66.113366665488911</v>
      </c>
      <c r="Q157" s="20">
        <f t="shared" si="162"/>
        <v>595.7847469423931</v>
      </c>
      <c r="R157" s="59">
        <f t="shared" si="109"/>
        <v>889.11808027572647</v>
      </c>
      <c r="S157" s="59">
        <f ca="1">AVERAGE(OFFSET($R$3,0,0,'Données projet'!$E$9+1,1))-AVERAGE(OFFSET($H$3,0,0,'Données projet'!$E$9+1,1))</f>
        <v>366.43676005661194</v>
      </c>
      <c r="T157" s="59">
        <f t="shared" si="142"/>
        <v>513.80016421153414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0.71809503883452541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0.71809503883452541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304.99999999999994</v>
      </c>
      <c r="O158" s="13">
        <f>N158*VLOOKUP('Données projet'!$B$9,Paramètres!$A$1:$I$89,3,0)*VLOOKUP('Données projet'!$B$9,Paramètres!$A$1:$I$89,5,0)</f>
        <v>275.96399999999994</v>
      </c>
      <c r="P158" s="13">
        <f t="shared" si="141"/>
        <v>66.113366665488911</v>
      </c>
      <c r="Q158" s="20">
        <f t="shared" si="162"/>
        <v>595.7847469423931</v>
      </c>
      <c r="R158" s="59">
        <f t="shared" si="109"/>
        <v>889.11808027572647</v>
      </c>
      <c r="S158" s="59">
        <f ca="1">AVERAGE(OFFSET($R$3,0,0,'Données projet'!$E$9+1,1))-AVERAGE(OFFSET($H$3,0,0,'Données projet'!$E$9+1,1))</f>
        <v>366.43676005661194</v>
      </c>
      <c r="T158" s="59">
        <f t="shared" si="142"/>
        <v>513.80016421153414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0.70401363311770571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0.70401363311770571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304.99999999999994</v>
      </c>
      <c r="O159" s="13">
        <f>N159*VLOOKUP('Données projet'!$B$9,Paramètres!$A$1:$I$89,3,0)*VLOOKUP('Données projet'!$B$9,Paramètres!$A$1:$I$89,5,0)</f>
        <v>275.96399999999994</v>
      </c>
      <c r="P159" s="13">
        <f t="shared" si="141"/>
        <v>66.113366665488911</v>
      </c>
      <c r="Q159" s="20">
        <f t="shared" si="162"/>
        <v>595.7847469423931</v>
      </c>
      <c r="R159" s="59">
        <f t="shared" si="109"/>
        <v>889.11808027572647</v>
      </c>
      <c r="S159" s="59">
        <f ca="1">AVERAGE(OFFSET($R$3,0,0,'Données projet'!$E$9+1,1))-AVERAGE(OFFSET($H$3,0,0,'Données projet'!$E$9+1,1))</f>
        <v>366.43676005661194</v>
      </c>
      <c r="T159" s="59">
        <f t="shared" si="142"/>
        <v>513.80016421153414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0.69020835517818335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0.69020835517818335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304.99999999999994</v>
      </c>
      <c r="O160" s="13">
        <f>N160*VLOOKUP('Données projet'!$B$9,Paramètres!$A$1:$I$89,3,0)*VLOOKUP('Données projet'!$B$9,Paramètres!$A$1:$I$89,5,0)</f>
        <v>275.96399999999994</v>
      </c>
      <c r="P160" s="13">
        <f t="shared" si="141"/>
        <v>66.113366665488911</v>
      </c>
      <c r="Q160" s="20">
        <f t="shared" si="162"/>
        <v>595.7847469423931</v>
      </c>
      <c r="R160" s="59">
        <f t="shared" si="109"/>
        <v>889.11808027572647</v>
      </c>
      <c r="S160" s="59">
        <f ca="1">AVERAGE(OFFSET($R$3,0,0,'Données projet'!$E$9+1,1))-AVERAGE(OFFSET($H$3,0,0,'Données projet'!$E$9+1,1))</f>
        <v>366.43676005661194</v>
      </c>
      <c r="T160" s="59">
        <f t="shared" si="142"/>
        <v>513.80016421153414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0.67667379031866692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0.67667379031866692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304.99999999999994</v>
      </c>
      <c r="O161" s="13">
        <f>N161*VLOOKUP('Données projet'!$B$9,Paramètres!$A$1:$I$89,3,0)*VLOOKUP('Données projet'!$B$9,Paramètres!$A$1:$I$89,5,0)</f>
        <v>275.96399999999994</v>
      </c>
      <c r="P161" s="13">
        <f t="shared" si="141"/>
        <v>66.113366665488911</v>
      </c>
      <c r="Q161" s="20">
        <f t="shared" si="162"/>
        <v>595.7847469423931</v>
      </c>
      <c r="R161" s="59">
        <f t="shared" si="109"/>
        <v>889.11808027572647</v>
      </c>
      <c r="S161" s="59">
        <f ca="1">AVERAGE(OFFSET($R$3,0,0,'Données projet'!$E$9+1,1))-AVERAGE(OFFSET($H$3,0,0,'Données projet'!$E$9+1,1))</f>
        <v>366.43676005661194</v>
      </c>
      <c r="T161" s="59">
        <f t="shared" si="142"/>
        <v>513.80016421153414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0.66340463002077621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0.66340463002077621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304.99999999999994</v>
      </c>
      <c r="O162" s="13">
        <f>N162*VLOOKUP('Données projet'!$B$9,Paramètres!$A$1:$I$89,3,0)*VLOOKUP('Données projet'!$B$9,Paramètres!$A$1:$I$89,5,0)</f>
        <v>275.96399999999994</v>
      </c>
      <c r="P162" s="13">
        <f t="shared" si="141"/>
        <v>66.113366665488911</v>
      </c>
      <c r="Q162" s="20">
        <f t="shared" si="162"/>
        <v>595.7847469423931</v>
      </c>
      <c r="R162" s="59">
        <f t="shared" si="109"/>
        <v>889.11808027572647</v>
      </c>
      <c r="S162" s="59">
        <f ca="1">AVERAGE(OFFSET($R$3,0,0,'Données projet'!$E$9+1,1))-AVERAGE(OFFSET($H$3,0,0,'Données projet'!$E$9+1,1))</f>
        <v>366.43676005661194</v>
      </c>
      <c r="T162" s="59">
        <f t="shared" si="142"/>
        <v>513.80016421153414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0.65039566986293851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0.65039566986293851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304.99999999999994</v>
      </c>
      <c r="O163" s="13">
        <f>N163*VLOOKUP('Données projet'!$B$9,Paramètres!$A$1:$I$89,3,0)*VLOOKUP('Données projet'!$B$9,Paramètres!$A$1:$I$89,5,0)</f>
        <v>275.96399999999994</v>
      </c>
      <c r="P163" s="13">
        <f t="shared" si="141"/>
        <v>66.113366665488911</v>
      </c>
      <c r="Q163" s="20">
        <f t="shared" si="162"/>
        <v>595.7847469423931</v>
      </c>
      <c r="R163" s="59">
        <f t="shared" si="109"/>
        <v>889.11808027572647</v>
      </c>
      <c r="S163" s="59">
        <f ca="1">AVERAGE(OFFSET($R$3,0,0,'Données projet'!$E$9+1,1))-AVERAGE(OFFSET($H$3,0,0,'Données projet'!$E$9+1,1))</f>
        <v>366.43676005661194</v>
      </c>
      <c r="T163" s="59">
        <f t="shared" si="142"/>
        <v>513.80016421153414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0.63764180747911381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0.63764180747911381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304.99999999999994</v>
      </c>
      <c r="O164" s="13">
        <f>N164*VLOOKUP('Données projet'!$B$9,Paramètres!$A$1:$I$89,3,0)*VLOOKUP('Données projet'!$B$9,Paramètres!$A$1:$I$89,5,0)</f>
        <v>275.96399999999994</v>
      </c>
      <c r="P164" s="13">
        <f t="shared" si="141"/>
        <v>66.113366665488911</v>
      </c>
      <c r="Q164" s="20">
        <f t="shared" si="162"/>
        <v>595.7847469423931</v>
      </c>
      <c r="R164" s="59">
        <f t="shared" si="109"/>
        <v>889.11808027572647</v>
      </c>
      <c r="S164" s="59">
        <f ca="1">AVERAGE(OFFSET($R$3,0,0,'Données projet'!$E$9+1,1))-AVERAGE(OFFSET($H$3,0,0,'Données projet'!$E$9+1,1))</f>
        <v>366.43676005661194</v>
      </c>
      <c r="T164" s="59">
        <f t="shared" si="142"/>
        <v>513.80016421153414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0.62513804055754796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0.62513804055754796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304.99999999999994</v>
      </c>
      <c r="O165" s="13">
        <f>N165*VLOOKUP('Données projet'!$B$9,Paramètres!$A$1:$I$89,3,0)*VLOOKUP('Données projet'!$B$9,Paramètres!$A$1:$I$89,5,0)</f>
        <v>275.96399999999994</v>
      </c>
      <c r="P165" s="13">
        <f t="shared" si="141"/>
        <v>66.113366665488911</v>
      </c>
      <c r="Q165" s="20">
        <f t="shared" si="162"/>
        <v>595.7847469423931</v>
      </c>
      <c r="R165" s="59">
        <f t="shared" si="109"/>
        <v>889.11808027572647</v>
      </c>
      <c r="S165" s="59">
        <f ca="1">AVERAGE(OFFSET($R$3,0,0,'Données projet'!$E$9+1,1))-AVERAGE(OFFSET($H$3,0,0,'Données projet'!$E$9+1,1))</f>
        <v>366.43676005661194</v>
      </c>
      <c r="T165" s="59">
        <f t="shared" si="142"/>
        <v>513.80016421153414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0.61287946487876932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0.61287946487876932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304.99999999999994</v>
      </c>
      <c r="O166" s="13">
        <f>N166*VLOOKUP('Données projet'!$B$9,Paramètres!$A$1:$I$89,3,0)*VLOOKUP('Données projet'!$B$9,Paramètres!$A$1:$I$89,5,0)</f>
        <v>275.96399999999994</v>
      </c>
      <c r="P166" s="13">
        <f t="shared" si="141"/>
        <v>66.113366665488911</v>
      </c>
      <c r="Q166" s="20">
        <f t="shared" si="162"/>
        <v>595.7847469423931</v>
      </c>
      <c r="R166" s="59">
        <f t="shared" si="109"/>
        <v>889.11808027572647</v>
      </c>
      <c r="S166" s="59">
        <f ca="1">AVERAGE(OFFSET($R$3,0,0,'Données projet'!$E$9+1,1))-AVERAGE(OFFSET($H$3,0,0,'Données projet'!$E$9+1,1))</f>
        <v>366.43676005661194</v>
      </c>
      <c r="T166" s="59">
        <f t="shared" si="142"/>
        <v>513.80016421153414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0.60086127239205867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0.60086127239205867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304.99999999999994</v>
      </c>
      <c r="O167" s="13">
        <f>N167*VLOOKUP('Données projet'!$B$9,Paramètres!$A$1:$I$89,3,0)*VLOOKUP('Données projet'!$B$9,Paramètres!$A$1:$I$89,5,0)</f>
        <v>275.96399999999994</v>
      </c>
      <c r="P167" s="13">
        <f t="shared" si="141"/>
        <v>66.113366665488911</v>
      </c>
      <c r="Q167" s="20">
        <f t="shared" si="162"/>
        <v>595.7847469423931</v>
      </c>
      <c r="R167" s="59">
        <f t="shared" si="109"/>
        <v>889.11808027572647</v>
      </c>
      <c r="S167" s="59">
        <f ca="1">AVERAGE(OFFSET($R$3,0,0,'Données projet'!$E$9+1,1))-AVERAGE(OFFSET($H$3,0,0,'Données projet'!$E$9+1,1))</f>
        <v>366.43676005661194</v>
      </c>
      <c r="T167" s="59">
        <f t="shared" si="142"/>
        <v>513.80016421153414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0.58907874932963877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0.58907874932963877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304.99999999999994</v>
      </c>
      <c r="O168" s="13">
        <f>N168*VLOOKUP('Données projet'!$B$9,Paramètres!$A$1:$I$89,3,0)*VLOOKUP('Données projet'!$B$9,Paramètres!$A$1:$I$89,5,0)</f>
        <v>275.96399999999994</v>
      </c>
      <c r="P168" s="13">
        <f t="shared" si="141"/>
        <v>66.113366665488911</v>
      </c>
      <c r="Q168" s="20">
        <f t="shared" si="162"/>
        <v>595.7847469423931</v>
      </c>
      <c r="R168" s="59">
        <f t="shared" si="109"/>
        <v>889.11808027572647</v>
      </c>
      <c r="S168" s="59">
        <f ca="1">AVERAGE(OFFSET($R$3,0,0,'Données projet'!$E$9+1,1))-AVERAGE(OFFSET($H$3,0,0,'Données projet'!$E$9+1,1))</f>
        <v>366.43676005661194</v>
      </c>
      <c r="T168" s="59">
        <f t="shared" si="142"/>
        <v>513.80016421153414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0.57752727435784346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0.57752727435784346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304.99999999999994</v>
      </c>
      <c r="O169" s="13">
        <f>N169*VLOOKUP('Données projet'!$B$9,Paramètres!$A$1:$I$89,3,0)*VLOOKUP('Données projet'!$B$9,Paramètres!$A$1:$I$89,5,0)</f>
        <v>275.96399999999994</v>
      </c>
      <c r="P169" s="13">
        <f t="shared" si="141"/>
        <v>66.113366665488911</v>
      </c>
      <c r="Q169" s="20">
        <f t="shared" si="162"/>
        <v>595.7847469423931</v>
      </c>
      <c r="R169" s="59">
        <f t="shared" si="109"/>
        <v>889.11808027572647</v>
      </c>
      <c r="S169" s="59">
        <f ca="1">AVERAGE(OFFSET($R$3,0,0,'Données projet'!$E$9+1,1))-AVERAGE(OFFSET($H$3,0,0,'Données projet'!$E$9+1,1))</f>
        <v>366.43676005661194</v>
      </c>
      <c r="T169" s="59">
        <f t="shared" si="142"/>
        <v>513.80016421153414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0.56620231676454102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0.56620231676454102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304.99999999999994</v>
      </c>
      <c r="O170" s="13">
        <f>N170*VLOOKUP('Données projet'!$B$9,Paramètres!$A$1:$I$89,3,0)*VLOOKUP('Données projet'!$B$9,Paramètres!$A$1:$I$89,5,0)</f>
        <v>275.96399999999994</v>
      </c>
      <c r="P170" s="13">
        <f t="shared" si="141"/>
        <v>66.113366665488911</v>
      </c>
      <c r="Q170" s="20">
        <f t="shared" si="162"/>
        <v>595.7847469423931</v>
      </c>
      <c r="R170" s="59">
        <f t="shared" si="109"/>
        <v>889.11808027572647</v>
      </c>
      <c r="S170" s="59">
        <f ca="1">AVERAGE(OFFSET($R$3,0,0,'Données projet'!$E$9+1,1))-AVERAGE(OFFSET($H$3,0,0,'Données projet'!$E$9+1,1))</f>
        <v>366.43676005661194</v>
      </c>
      <c r="T170" s="59">
        <f t="shared" si="142"/>
        <v>513.80016421153414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0.55509943468210121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0.55509943468210121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304.99999999999994</v>
      </c>
      <c r="O171" s="13">
        <f>N171*VLOOKUP('Données projet'!$B$9,Paramètres!$A$1:$I$89,3,0)*VLOOKUP('Données projet'!$B$9,Paramètres!$A$1:$I$89,5,0)</f>
        <v>275.96399999999994</v>
      </c>
      <c r="P171" s="13">
        <f t="shared" si="141"/>
        <v>66.113366665488911</v>
      </c>
      <c r="Q171" s="20">
        <f t="shared" si="162"/>
        <v>595.7847469423931</v>
      </c>
      <c r="R171" s="59">
        <f t="shared" si="109"/>
        <v>889.11808027572647</v>
      </c>
      <c r="S171" s="59">
        <f ca="1">AVERAGE(OFFSET($R$3,0,0,'Données projet'!$E$9+1,1))-AVERAGE(OFFSET($H$3,0,0,'Données projet'!$E$9+1,1))</f>
        <v>366.43676005661194</v>
      </c>
      <c r="T171" s="59">
        <f t="shared" si="142"/>
        <v>513.80016421153414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0.54421427334520867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0.54421427334520867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304.99999999999994</v>
      </c>
      <c r="O172" s="13">
        <f>N172*VLOOKUP('Données projet'!$B$9,Paramètres!$A$1:$I$89,3,0)*VLOOKUP('Données projet'!$B$9,Paramètres!$A$1:$I$89,5,0)</f>
        <v>275.96399999999994</v>
      </c>
      <c r="P172" s="13">
        <f t="shared" si="141"/>
        <v>66.113366665488911</v>
      </c>
      <c r="Q172" s="20">
        <f t="shared" si="162"/>
        <v>595.7847469423931</v>
      </c>
      <c r="R172" s="59">
        <f t="shared" si="109"/>
        <v>889.11808027572647</v>
      </c>
      <c r="S172" s="59">
        <f ca="1">AVERAGE(OFFSET($R$3,0,0,'Données projet'!$E$9+1,1))-AVERAGE(OFFSET($H$3,0,0,'Données projet'!$E$9+1,1))</f>
        <v>366.43676005661194</v>
      </c>
      <c r="T172" s="59">
        <f t="shared" si="142"/>
        <v>513.80016421153414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0.53354256338283967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0.53354256338283967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304.99999999999994</v>
      </c>
      <c r="O173" s="13">
        <f>N173*VLOOKUP('Données projet'!$B$9,Paramètres!$A$1:$I$89,3,0)*VLOOKUP('Données projet'!$B$9,Paramètres!$A$1:$I$89,5,0)</f>
        <v>275.96399999999994</v>
      </c>
      <c r="P173" s="13">
        <f t="shared" si="141"/>
        <v>66.113366665488911</v>
      </c>
      <c r="Q173" s="20">
        <f t="shared" si="162"/>
        <v>595.7847469423931</v>
      </c>
      <c r="R173" s="59">
        <f t="shared" si="109"/>
        <v>889.11808027572647</v>
      </c>
      <c r="S173" s="59">
        <f ca="1">AVERAGE(OFFSET($R$3,0,0,'Données projet'!$E$9+1,1))-AVERAGE(OFFSET($H$3,0,0,'Données projet'!$E$9+1,1))</f>
        <v>366.43676005661194</v>
      </c>
      <c r="T173" s="59">
        <f t="shared" si="142"/>
        <v>513.80016421153414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0.52308011914373242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0.52308011914373242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304.99999999999994</v>
      </c>
      <c r="O174" s="13">
        <f>N174*VLOOKUP('Données projet'!$B$9,Paramètres!$A$1:$I$89,3,0)*VLOOKUP('Données projet'!$B$9,Paramètres!$A$1:$I$89,5,0)</f>
        <v>275.96399999999994</v>
      </c>
      <c r="P174" s="13">
        <f t="shared" si="141"/>
        <v>66.113366665488911</v>
      </c>
      <c r="Q174" s="20">
        <f t="shared" si="162"/>
        <v>595.7847469423931</v>
      </c>
      <c r="R174" s="59">
        <f t="shared" si="109"/>
        <v>889.11808027572647</v>
      </c>
      <c r="S174" s="59">
        <f ca="1">AVERAGE(OFFSET($R$3,0,0,'Données projet'!$E$9+1,1))-AVERAGE(OFFSET($H$3,0,0,'Données projet'!$E$9+1,1))</f>
        <v>366.43676005661194</v>
      </c>
      <c r="T174" s="59">
        <f t="shared" si="142"/>
        <v>513.80016421153414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0.51282283705469323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0.51282283705469323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304.99999999999994</v>
      </c>
      <c r="O175" s="13">
        <f>N175*VLOOKUP('Données projet'!$B$9,Paramètres!$A$1:$I$89,3,0)*VLOOKUP('Données projet'!$B$9,Paramètres!$A$1:$I$89,5,0)</f>
        <v>275.96399999999994</v>
      </c>
      <c r="P175" s="13">
        <f t="shared" si="141"/>
        <v>66.113366665488911</v>
      </c>
      <c r="Q175" s="20">
        <f t="shared" si="162"/>
        <v>595.7847469423931</v>
      </c>
      <c r="R175" s="59">
        <f t="shared" si="109"/>
        <v>889.11808027572647</v>
      </c>
      <c r="S175" s="59">
        <f ca="1">AVERAGE(OFFSET($R$3,0,0,'Données projet'!$E$9+1,1))-AVERAGE(OFFSET($H$3,0,0,'Données projet'!$E$9+1,1))</f>
        <v>366.43676005661194</v>
      </c>
      <c r="T175" s="59">
        <f t="shared" si="142"/>
        <v>513.80016421153414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0.50276669401109575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0.50276669401109575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304.99999999999994</v>
      </c>
      <c r="O176" s="13">
        <f>N176*VLOOKUP('Données projet'!$B$9,Paramètres!$A$1:$I$89,3,0)*VLOOKUP('Données projet'!$B$9,Paramètres!$A$1:$I$89,5,0)</f>
        <v>275.96399999999994</v>
      </c>
      <c r="P176" s="13">
        <f t="shared" si="141"/>
        <v>66.113366665488911</v>
      </c>
      <c r="Q176" s="20">
        <f t="shared" si="162"/>
        <v>595.7847469423931</v>
      </c>
      <c r="R176" s="59">
        <f t="shared" si="109"/>
        <v>889.11808027572647</v>
      </c>
      <c r="S176" s="59">
        <f ca="1">AVERAGE(OFFSET($R$3,0,0,'Données projet'!$E$9+1,1))-AVERAGE(OFFSET($H$3,0,0,'Données projet'!$E$9+1,1))</f>
        <v>366.43676005661194</v>
      </c>
      <c r="T176" s="59">
        <f t="shared" si="142"/>
        <v>513.80016421153414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0.49290774579894159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0.49290774579894159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304.99999999999994</v>
      </c>
      <c r="O177" s="13">
        <f>N177*VLOOKUP('Données projet'!$B$9,Paramètres!$A$1:$I$89,3,0)*VLOOKUP('Données projet'!$B$9,Paramètres!$A$1:$I$89,5,0)</f>
        <v>275.96399999999994</v>
      </c>
      <c r="P177" s="13">
        <f t="shared" si="141"/>
        <v>66.113366665488911</v>
      </c>
      <c r="Q177" s="20">
        <f t="shared" si="162"/>
        <v>595.7847469423931</v>
      </c>
      <c r="R177" s="59">
        <f t="shared" si="109"/>
        <v>889.11808027572647</v>
      </c>
      <c r="S177" s="59">
        <f ca="1">AVERAGE(OFFSET($R$3,0,0,'Données projet'!$E$9+1,1))-AVERAGE(OFFSET($H$3,0,0,'Données projet'!$E$9+1,1))</f>
        <v>366.43676005661194</v>
      </c>
      <c r="T177" s="59">
        <f t="shared" si="142"/>
        <v>513.80016421153414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0.48324212554786317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0.48324212554786317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304.99999999999994</v>
      </c>
      <c r="O178" s="13">
        <f>N178*VLOOKUP('Données projet'!$B$9,Paramètres!$A$1:$I$89,3,0)*VLOOKUP('Données projet'!$B$9,Paramètres!$A$1:$I$89,5,0)</f>
        <v>275.96399999999994</v>
      </c>
      <c r="P178" s="13">
        <f t="shared" si="141"/>
        <v>66.113366665488911</v>
      </c>
      <c r="Q178" s="20">
        <f t="shared" si="162"/>
        <v>595.7847469423931</v>
      </c>
      <c r="R178" s="59">
        <f t="shared" si="109"/>
        <v>889.11808027572647</v>
      </c>
      <c r="S178" s="59">
        <f ca="1">AVERAGE(OFFSET($R$3,0,0,'Données projet'!$E$9+1,1))-AVERAGE(OFFSET($H$3,0,0,'Données projet'!$E$9+1,1))</f>
        <v>366.43676005661194</v>
      </c>
      <c r="T178" s="59">
        <f t="shared" si="142"/>
        <v>513.80016421153414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0.47376604221446217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0.47376604221446217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304.99999999999994</v>
      </c>
      <c r="O179" s="13">
        <f>N179*VLOOKUP('Données projet'!$B$9,Paramètres!$A$1:$I$89,3,0)*VLOOKUP('Données projet'!$B$9,Paramètres!$A$1:$I$89,5,0)</f>
        <v>275.96399999999994</v>
      </c>
      <c r="P179" s="13">
        <f t="shared" si="141"/>
        <v>66.113366665488911</v>
      </c>
      <c r="Q179" s="20">
        <f t="shared" si="162"/>
        <v>595.7847469423931</v>
      </c>
      <c r="R179" s="59">
        <f t="shared" si="109"/>
        <v>889.11808027572647</v>
      </c>
      <c r="S179" s="59">
        <f ca="1">AVERAGE(OFFSET($R$3,0,0,'Données projet'!$E$9+1,1))-AVERAGE(OFFSET($H$3,0,0,'Données projet'!$E$9+1,1))</f>
        <v>366.43676005661194</v>
      </c>
      <c r="T179" s="59">
        <f t="shared" si="142"/>
        <v>513.80016421153414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0.46447577909538901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0.46447577909538901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304.99999999999994</v>
      </c>
      <c r="O180" s="13">
        <f>N180*VLOOKUP('Données projet'!$B$9,Paramètres!$A$1:$I$89,3,0)*VLOOKUP('Données projet'!$B$9,Paramètres!$A$1:$I$89,5,0)</f>
        <v>275.96399999999994</v>
      </c>
      <c r="P180" s="13">
        <f t="shared" si="141"/>
        <v>66.113366665488911</v>
      </c>
      <c r="Q180" s="20">
        <f t="shared" si="162"/>
        <v>595.7847469423931</v>
      </c>
      <c r="R180" s="59">
        <f t="shared" si="109"/>
        <v>889.11808027572647</v>
      </c>
      <c r="S180" s="59">
        <f ca="1">AVERAGE(OFFSET($R$3,0,0,'Données projet'!$E$9+1,1))-AVERAGE(OFFSET($H$3,0,0,'Données projet'!$E$9+1,1))</f>
        <v>366.43676005661194</v>
      </c>
      <c r="T180" s="59">
        <f t="shared" si="142"/>
        <v>513.80016421153414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0.45536769236957991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0.45536769236957991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304.99999999999994</v>
      </c>
      <c r="O181" s="13">
        <f>N181*VLOOKUP('Données projet'!$B$9,Paramètres!$A$1:$I$89,3,0)*VLOOKUP('Données projet'!$B$9,Paramètres!$A$1:$I$89,5,0)</f>
        <v>275.96399999999994</v>
      </c>
      <c r="P181" s="13">
        <f t="shared" si="141"/>
        <v>66.113366665488911</v>
      </c>
      <c r="Q181" s="20">
        <f t="shared" si="162"/>
        <v>595.7847469423931</v>
      </c>
      <c r="R181" s="59">
        <f t="shared" si="109"/>
        <v>889.11808027572647</v>
      </c>
      <c r="S181" s="59">
        <f ca="1">AVERAGE(OFFSET($R$3,0,0,'Données projet'!$E$9+1,1))-AVERAGE(OFFSET($H$3,0,0,'Données projet'!$E$9+1,1))</f>
        <v>366.43676005661194</v>
      </c>
      <c r="T181" s="59">
        <f t="shared" si="142"/>
        <v>513.80016421153414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0.44643820966907954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0.44643820966907954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304.99999999999994</v>
      </c>
      <c r="O182" s="13">
        <f>N182*VLOOKUP('Données projet'!$B$9,Paramètres!$A$1:$I$89,3,0)*VLOOKUP('Données projet'!$B$9,Paramètres!$A$1:$I$89,5,0)</f>
        <v>275.96399999999994</v>
      </c>
      <c r="P182" s="13">
        <f t="shared" si="141"/>
        <v>66.113366665488911</v>
      </c>
      <c r="Q182" s="20">
        <f t="shared" si="162"/>
        <v>595.7847469423931</v>
      </c>
      <c r="R182" s="59">
        <f t="shared" si="109"/>
        <v>889.11808027572647</v>
      </c>
      <c r="S182" s="59">
        <f ca="1">AVERAGE(OFFSET($R$3,0,0,'Données projet'!$E$9+1,1))-AVERAGE(OFFSET($H$3,0,0,'Données projet'!$E$9+1,1))</f>
        <v>366.43676005661194</v>
      </c>
      <c r="T182" s="59">
        <f t="shared" si="142"/>
        <v>513.80016421153414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0.43768382867788935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0.43768382867788935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304.99999999999994</v>
      </c>
      <c r="O183" s="13">
        <f>N183*VLOOKUP('Données projet'!$B$9,Paramètres!$A$1:$I$89,3,0)*VLOOKUP('Données projet'!$B$9,Paramètres!$A$1:$I$89,5,0)</f>
        <v>275.96399999999994</v>
      </c>
      <c r="P183" s="13">
        <f t="shared" si="141"/>
        <v>66.113366665488911</v>
      </c>
      <c r="Q183" s="20">
        <f t="shared" si="162"/>
        <v>595.7847469423931</v>
      </c>
      <c r="R183" s="59">
        <f t="shared" si="109"/>
        <v>889.11808027572647</v>
      </c>
      <c r="S183" s="59">
        <f ca="1">AVERAGE(OFFSET($R$3,0,0,'Données projet'!$E$9+1,1))-AVERAGE(OFFSET($H$3,0,0,'Données projet'!$E$9+1,1))</f>
        <v>366.43676005661194</v>
      </c>
      <c r="T183" s="59">
        <f t="shared" si="142"/>
        <v>513.80016421153414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0.42910111575829124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0.42910111575829124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304.99999999999994</v>
      </c>
      <c r="O184" s="13">
        <f>N184*VLOOKUP('Données projet'!$B$9,Paramètres!$A$1:$I$89,3,0)*VLOOKUP('Données projet'!$B$9,Paramètres!$A$1:$I$89,5,0)</f>
        <v>275.96399999999994</v>
      </c>
      <c r="P184" s="13">
        <f t="shared" si="141"/>
        <v>66.113366665488911</v>
      </c>
      <c r="Q184" s="20">
        <f t="shared" si="162"/>
        <v>595.7847469423931</v>
      </c>
      <c r="R184" s="59">
        <f t="shared" si="109"/>
        <v>889.11808027572647</v>
      </c>
      <c r="S184" s="59">
        <f ca="1">AVERAGE(OFFSET($R$3,0,0,'Données projet'!$E$9+1,1))-AVERAGE(OFFSET($H$3,0,0,'Données projet'!$E$9+1,1))</f>
        <v>366.43676005661194</v>
      </c>
      <c r="T184" s="59">
        <f t="shared" si="142"/>
        <v>513.80016421153414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0.42068670460410851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0.42068670460410851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304.99999999999994</v>
      </c>
      <c r="O185" s="13">
        <f>N185*VLOOKUP('Données projet'!$B$9,Paramètres!$A$1:$I$89,3,0)*VLOOKUP('Données projet'!$B$9,Paramètres!$A$1:$I$89,5,0)</f>
        <v>275.96399999999994</v>
      </c>
      <c r="P185" s="13">
        <f t="shared" si="141"/>
        <v>66.113366665488911</v>
      </c>
      <c r="Q185" s="20">
        <f t="shared" si="162"/>
        <v>595.7847469423931</v>
      </c>
      <c r="R185" s="59">
        <f t="shared" si="109"/>
        <v>889.11808027572647</v>
      </c>
      <c r="S185" s="59">
        <f ca="1">AVERAGE(OFFSET($R$3,0,0,'Données projet'!$E$9+1,1))-AVERAGE(OFFSET($H$3,0,0,'Données projet'!$E$9+1,1))</f>
        <v>366.43676005661194</v>
      </c>
      <c r="T185" s="59">
        <f t="shared" si="142"/>
        <v>513.80016421153414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0.41243729492037523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0.41243729492037523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304.99999999999994</v>
      </c>
      <c r="O186" s="13">
        <f>N186*VLOOKUP('Données projet'!$B$9,Paramètres!$A$1:$I$89,3,0)*VLOOKUP('Données projet'!$B$9,Paramètres!$A$1:$I$89,5,0)</f>
        <v>275.96399999999994</v>
      </c>
      <c r="P186" s="13">
        <f t="shared" si="141"/>
        <v>66.113366665488911</v>
      </c>
      <c r="Q186" s="20">
        <f t="shared" si="162"/>
        <v>595.7847469423931</v>
      </c>
      <c r="R186" s="59">
        <f t="shared" si="109"/>
        <v>889.11808027572647</v>
      </c>
      <c r="S186" s="59">
        <f ca="1">AVERAGE(OFFSET($R$3,0,0,'Données projet'!$E$9+1,1))-AVERAGE(OFFSET($H$3,0,0,'Données projet'!$E$9+1,1))</f>
        <v>366.43676005661194</v>
      </c>
      <c r="T186" s="59">
        <f t="shared" si="142"/>
        <v>513.80016421153414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0.40434965112889693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0.40434965112889693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304.99999999999994</v>
      </c>
      <c r="O187" s="13">
        <f>N187*VLOOKUP('Données projet'!$B$9,Paramètres!$A$1:$I$89,3,0)*VLOOKUP('Données projet'!$B$9,Paramètres!$A$1:$I$89,5,0)</f>
        <v>275.96399999999994</v>
      </c>
      <c r="P187" s="13">
        <f t="shared" si="141"/>
        <v>66.113366665488911</v>
      </c>
      <c r="Q187" s="20">
        <f t="shared" si="162"/>
        <v>595.7847469423931</v>
      </c>
      <c r="R187" s="59">
        <f t="shared" si="109"/>
        <v>889.11808027572647</v>
      </c>
      <c r="S187" s="59">
        <f ca="1">AVERAGE(OFFSET($R$3,0,0,'Données projet'!$E$9+1,1))-AVERAGE(OFFSET($H$3,0,0,'Données projet'!$E$9+1,1))</f>
        <v>366.43676005661194</v>
      </c>
      <c r="T187" s="59">
        <f t="shared" si="142"/>
        <v>513.80016421153414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0.39642060109919386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0.39642060109919386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304.99999999999994</v>
      </c>
      <c r="O188" s="13">
        <f>N188*VLOOKUP('Données projet'!$B$9,Paramètres!$A$1:$I$89,3,0)*VLOOKUP('Données projet'!$B$9,Paramètres!$A$1:$I$89,5,0)</f>
        <v>275.96399999999994</v>
      </c>
      <c r="P188" s="13">
        <f t="shared" si="141"/>
        <v>66.113366665488911</v>
      </c>
      <c r="Q188" s="20">
        <f t="shared" si="162"/>
        <v>595.7847469423931</v>
      </c>
      <c r="R188" s="59">
        <f t="shared" si="109"/>
        <v>889.11808027572647</v>
      </c>
      <c r="S188" s="59">
        <f ca="1">AVERAGE(OFFSET($R$3,0,0,'Données projet'!$E$9+1,1))-AVERAGE(OFFSET($H$3,0,0,'Données projet'!$E$9+1,1))</f>
        <v>366.43676005661194</v>
      </c>
      <c r="T188" s="59">
        <f t="shared" si="142"/>
        <v>513.80016421153414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0.38864703490433028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0.38864703490433028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304.99999999999994</v>
      </c>
      <c r="O189" s="13">
        <f>N189*VLOOKUP('Données projet'!$B$9,Paramètres!$A$1:$I$89,3,0)*VLOOKUP('Données projet'!$B$9,Paramètres!$A$1:$I$89,5,0)</f>
        <v>275.96399999999994</v>
      </c>
      <c r="P189" s="13">
        <f t="shared" si="141"/>
        <v>66.113366665488911</v>
      </c>
      <c r="Q189" s="20">
        <f t="shared" si="162"/>
        <v>595.7847469423931</v>
      </c>
      <c r="R189" s="59">
        <f t="shared" si="109"/>
        <v>889.11808027572647</v>
      </c>
      <c r="S189" s="59">
        <f ca="1">AVERAGE(OFFSET($R$3,0,0,'Données projet'!$E$9+1,1))-AVERAGE(OFFSET($H$3,0,0,'Données projet'!$E$9+1,1))</f>
        <v>366.43676005661194</v>
      </c>
      <c r="T189" s="59">
        <f t="shared" si="142"/>
        <v>513.80016421153414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0.3810259036011408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0.3810259036011408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304.99999999999994</v>
      </c>
      <c r="O190" s="13">
        <f>N190*VLOOKUP('Données projet'!$B$9,Paramètres!$A$1:$I$89,3,0)*VLOOKUP('Données projet'!$B$9,Paramètres!$A$1:$I$89,5,0)</f>
        <v>275.96399999999994</v>
      </c>
      <c r="P190" s="13">
        <f t="shared" si="141"/>
        <v>66.113366665488911</v>
      </c>
      <c r="Q190" s="20">
        <f t="shared" si="162"/>
        <v>595.7847469423931</v>
      </c>
      <c r="R190" s="59">
        <f t="shared" si="109"/>
        <v>889.11808027572647</v>
      </c>
      <c r="S190" s="59">
        <f ca="1">AVERAGE(OFFSET($R$3,0,0,'Données projet'!$E$9+1,1))-AVERAGE(OFFSET($H$3,0,0,'Données projet'!$E$9+1,1))</f>
        <v>366.43676005661194</v>
      </c>
      <c r="T190" s="59">
        <f t="shared" si="142"/>
        <v>513.80016421153414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0.37355421803437577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0.37355421803437577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304.99999999999994</v>
      </c>
      <c r="O191" s="13">
        <f>N191*VLOOKUP('Données projet'!$B$9,Paramètres!$A$1:$I$89,3,0)*VLOOKUP('Données projet'!$B$9,Paramètres!$A$1:$I$89,5,0)</f>
        <v>275.96399999999994</v>
      </c>
      <c r="P191" s="13">
        <f t="shared" si="141"/>
        <v>66.113366665488911</v>
      </c>
      <c r="Q191" s="20">
        <f t="shared" si="162"/>
        <v>595.7847469423931</v>
      </c>
      <c r="R191" s="59">
        <f t="shared" si="109"/>
        <v>889.11808027572647</v>
      </c>
      <c r="S191" s="59">
        <f ca="1">AVERAGE(OFFSET($R$3,0,0,'Données projet'!$E$9+1,1))-AVERAGE(OFFSET($H$3,0,0,'Données projet'!$E$9+1,1))</f>
        <v>366.43676005661194</v>
      </c>
      <c r="T191" s="59">
        <f t="shared" si="142"/>
        <v>513.80016421153414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0.36622904766429676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0.36622904766429676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304.99999999999994</v>
      </c>
      <c r="O192" s="13">
        <f>N192*VLOOKUP('Données projet'!$B$9,Paramètres!$A$1:$I$89,3,0)*VLOOKUP('Données projet'!$B$9,Paramètres!$A$1:$I$89,5,0)</f>
        <v>275.96399999999994</v>
      </c>
      <c r="P192" s="13">
        <f t="shared" si="141"/>
        <v>66.113366665488911</v>
      </c>
      <c r="Q192" s="20">
        <f t="shared" si="162"/>
        <v>595.7847469423931</v>
      </c>
      <c r="R192" s="59">
        <f t="shared" si="109"/>
        <v>889.11808027572647</v>
      </c>
      <c r="S192" s="59">
        <f ca="1">AVERAGE(OFFSET($R$3,0,0,'Données projet'!$E$9+1,1))-AVERAGE(OFFSET($H$3,0,0,'Données projet'!$E$9+1,1))</f>
        <v>366.43676005661194</v>
      </c>
      <c r="T192" s="59">
        <f t="shared" si="142"/>
        <v>513.80016421153414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0.35904751941726226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0.35904751941726226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304.99999999999994</v>
      </c>
      <c r="O193" s="13">
        <f>N193*VLOOKUP('Données projet'!$B$9,Paramètres!$A$1:$I$89,3,0)*VLOOKUP('Données projet'!$B$9,Paramètres!$A$1:$I$89,5,0)</f>
        <v>275.96399999999994</v>
      </c>
      <c r="P193" s="13">
        <f t="shared" si="141"/>
        <v>66.113366665488911</v>
      </c>
      <c r="Q193" s="20">
        <f t="shared" si="162"/>
        <v>595.7847469423931</v>
      </c>
      <c r="R193" s="59">
        <f t="shared" si="109"/>
        <v>889.11808027572647</v>
      </c>
      <c r="S193" s="59">
        <f ca="1">AVERAGE(OFFSET($R$3,0,0,'Données projet'!$E$9+1,1))-AVERAGE(OFFSET($H$3,0,0,'Données projet'!$E$9+1,1))</f>
        <v>366.43676005661194</v>
      </c>
      <c r="T193" s="59">
        <f t="shared" si="142"/>
        <v>513.80016421153414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0.35200681655885241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0.35200681655885241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304.99999999999994</v>
      </c>
      <c r="O194" s="13">
        <f>N194*VLOOKUP('Données projet'!$B$9,Paramètres!$A$1:$I$89,3,0)*VLOOKUP('Données projet'!$B$9,Paramètres!$A$1:$I$89,5,0)</f>
        <v>275.96399999999994</v>
      </c>
      <c r="P194" s="13">
        <f t="shared" si="141"/>
        <v>66.113366665488911</v>
      </c>
      <c r="Q194" s="20">
        <f t="shared" si="162"/>
        <v>595.7847469423931</v>
      </c>
      <c r="R194" s="59">
        <f t="shared" si="109"/>
        <v>889.11808027572647</v>
      </c>
      <c r="S194" s="59">
        <f ca="1">AVERAGE(OFFSET($R$3,0,0,'Données projet'!$E$9+1,1))-AVERAGE(OFFSET($H$3,0,0,'Données projet'!$E$9+1,1))</f>
        <v>366.43676005661194</v>
      </c>
      <c r="T194" s="59">
        <f t="shared" si="142"/>
        <v>513.80016421153414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0.34510417758909123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0.34510417758909123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304.99999999999994</v>
      </c>
      <c r="O195" s="13">
        <f>N195*VLOOKUP('Données projet'!$B$9,Paramètres!$A$1:$I$89,3,0)*VLOOKUP('Données projet'!$B$9,Paramètres!$A$1:$I$89,5,0)</f>
        <v>275.96399999999994</v>
      </c>
      <c r="P195" s="13">
        <f t="shared" si="141"/>
        <v>66.113366665488911</v>
      </c>
      <c r="Q195" s="20">
        <f t="shared" si="162"/>
        <v>595.7847469423931</v>
      </c>
      <c r="R195" s="59">
        <f t="shared" ref="R195:R203" si="191">Q195+(I195+J195)*44/12</f>
        <v>889.11808027572647</v>
      </c>
      <c r="S195" s="59">
        <f ca="1">AVERAGE(OFFSET($R$3,0,0,'Données projet'!$E$9+1,1))-AVERAGE(OFFSET($H$3,0,0,'Données projet'!$E$9+1,1))</f>
        <v>366.43676005661194</v>
      </c>
      <c r="T195" s="59">
        <f t="shared" si="142"/>
        <v>513.80016421153414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0.33833689515933307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0.33833689515933307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304.99999999999994</v>
      </c>
      <c r="O196" s="13">
        <f>N196*VLOOKUP('Données projet'!$B$9,Paramètres!$A$1:$I$89,3,0)*VLOOKUP('Données projet'!$B$9,Paramètres!$A$1:$I$89,5,0)</f>
        <v>275.96399999999994</v>
      </c>
      <c r="P196" s="13">
        <f t="shared" si="141"/>
        <v>66.113366665488911</v>
      </c>
      <c r="Q196" s="20">
        <f t="shared" si="162"/>
        <v>595.7847469423931</v>
      </c>
      <c r="R196" s="59">
        <f t="shared" si="191"/>
        <v>889.11808027572647</v>
      </c>
      <c r="S196" s="59">
        <f ca="1">AVERAGE(OFFSET($R$3,0,0,'Données projet'!$E$9+1,1))-AVERAGE(OFFSET($H$3,0,0,'Données projet'!$E$9+1,1))</f>
        <v>366.43676005661194</v>
      </c>
      <c r="T196" s="59">
        <f t="shared" si="142"/>
        <v>513.80016421153414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0.33170231501038772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0.33170231501038772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304.99999999999994</v>
      </c>
      <c r="O197" s="13">
        <f>N197*VLOOKUP('Données projet'!$B$9,Paramètres!$A$1:$I$89,3,0)*VLOOKUP('Données projet'!$B$9,Paramètres!$A$1:$I$89,5,0)</f>
        <v>275.96399999999994</v>
      </c>
      <c r="P197" s="13">
        <f t="shared" ref="P197:P203" si="203">EXP(-1.0587+0.8836*LN(O197)+0.284)</f>
        <v>66.113366665488911</v>
      </c>
      <c r="Q197" s="20">
        <f t="shared" si="162"/>
        <v>595.7847469423931</v>
      </c>
      <c r="R197" s="59">
        <f t="shared" si="191"/>
        <v>889.11808027572647</v>
      </c>
      <c r="S197" s="59">
        <f ca="1">AVERAGE(OFFSET($R$3,0,0,'Données projet'!$E$9+1,1))-AVERAGE(OFFSET($H$3,0,0,'Données projet'!$E$9+1,1))</f>
        <v>366.43676005661194</v>
      </c>
      <c r="T197" s="59">
        <f t="shared" ref="T197:T203" si="204">$T$3</f>
        <v>513.80016421153414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0.32519783493146887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0.32519783493146887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304.99999999999994</v>
      </c>
      <c r="O198" s="13">
        <f>N198*VLOOKUP('Données projet'!$B$9,Paramètres!$A$1:$I$89,3,0)*VLOOKUP('Données projet'!$B$9,Paramètres!$A$1:$I$89,5,0)</f>
        <v>275.96399999999994</v>
      </c>
      <c r="P198" s="13">
        <f t="shared" si="203"/>
        <v>66.113366665488911</v>
      </c>
      <c r="Q198" s="20">
        <f t="shared" si="162"/>
        <v>595.7847469423931</v>
      </c>
      <c r="R198" s="59">
        <f t="shared" si="191"/>
        <v>889.11808027572647</v>
      </c>
      <c r="S198" s="59">
        <f ca="1">AVERAGE(OFFSET($R$3,0,0,'Données projet'!$E$9+1,1))-AVERAGE(OFFSET($H$3,0,0,'Données projet'!$E$9+1,1))</f>
        <v>366.43676005661194</v>
      </c>
      <c r="T198" s="59">
        <f t="shared" si="204"/>
        <v>513.80016421153414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0.31882090373955652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0.31882090373955652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304.99999999999994</v>
      </c>
      <c r="O199" s="13">
        <f>N199*VLOOKUP('Données projet'!$B$9,Paramètres!$A$1:$I$89,3,0)*VLOOKUP('Données projet'!$B$9,Paramètres!$A$1:$I$89,5,0)</f>
        <v>275.96399999999994</v>
      </c>
      <c r="P199" s="13">
        <f t="shared" si="203"/>
        <v>66.113366665488911</v>
      </c>
      <c r="Q199" s="20">
        <f t="shared" si="162"/>
        <v>595.7847469423931</v>
      </c>
      <c r="R199" s="59">
        <f t="shared" si="191"/>
        <v>889.11808027572647</v>
      </c>
      <c r="S199" s="59">
        <f ca="1">AVERAGE(OFFSET($R$3,0,0,'Données projet'!$E$9+1,1))-AVERAGE(OFFSET($H$3,0,0,'Données projet'!$E$9+1,1))</f>
        <v>366.43676005661194</v>
      </c>
      <c r="T199" s="59">
        <f t="shared" si="204"/>
        <v>513.80016421153414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0.31256902027877359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0.31256902027877359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304.99999999999994</v>
      </c>
      <c r="O200" s="13">
        <f>N200*VLOOKUP('Données projet'!$B$9,Paramètres!$A$1:$I$89,3,0)*VLOOKUP('Données projet'!$B$9,Paramètres!$A$1:$I$89,5,0)</f>
        <v>275.96399999999994</v>
      </c>
      <c r="P200" s="13">
        <f t="shared" si="203"/>
        <v>66.113366665488911</v>
      </c>
      <c r="Q200" s="20">
        <f t="shared" si="162"/>
        <v>595.7847469423931</v>
      </c>
      <c r="R200" s="59">
        <f t="shared" si="191"/>
        <v>889.11808027572647</v>
      </c>
      <c r="S200" s="59">
        <f ca="1">AVERAGE(OFFSET($R$3,0,0,'Données projet'!$E$9+1,1))-AVERAGE(OFFSET($H$3,0,0,'Données projet'!$E$9+1,1))</f>
        <v>366.43676005661194</v>
      </c>
      <c r="T200" s="59">
        <f t="shared" si="204"/>
        <v>513.80016421153414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0.30643973243938427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0.30643973243938427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304.99999999999994</v>
      </c>
      <c r="O201" s="13">
        <f>N201*VLOOKUP('Données projet'!$B$9,Paramètres!$A$1:$I$89,3,0)*VLOOKUP('Données projet'!$B$9,Paramètres!$A$1:$I$89,5,0)</f>
        <v>275.96399999999994</v>
      </c>
      <c r="P201" s="13">
        <f t="shared" si="203"/>
        <v>66.113366665488911</v>
      </c>
      <c r="Q201" s="20">
        <f t="shared" si="162"/>
        <v>595.7847469423931</v>
      </c>
      <c r="R201" s="59">
        <f t="shared" si="191"/>
        <v>889.11808027572647</v>
      </c>
      <c r="S201" s="59">
        <f ca="1">AVERAGE(OFFSET($R$3,0,0,'Données projet'!$E$9+1,1))-AVERAGE(OFFSET($H$3,0,0,'Données projet'!$E$9+1,1))</f>
        <v>366.43676005661194</v>
      </c>
      <c r="T201" s="59">
        <f t="shared" si="204"/>
        <v>513.80016421153414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0.30043063619602894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0.30043063619602894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304.99999999999994</v>
      </c>
      <c r="O202" s="13">
        <f>N202*VLOOKUP('Données projet'!$B$9,Paramètres!$A$1:$I$89,3,0)*VLOOKUP('Données projet'!$B$9,Paramètres!$A$1:$I$89,5,0)</f>
        <v>275.96399999999994</v>
      </c>
      <c r="P202" s="13">
        <f t="shared" si="203"/>
        <v>66.113366665488911</v>
      </c>
      <c r="Q202" s="20">
        <f t="shared" si="162"/>
        <v>595.7847469423931</v>
      </c>
      <c r="R202" s="59">
        <f t="shared" si="191"/>
        <v>889.11808027572647</v>
      </c>
      <c r="S202" s="59">
        <f ca="1">AVERAGE(OFFSET($R$3,0,0,'Données projet'!$E$9+1,1))-AVERAGE(OFFSET($H$3,0,0,'Données projet'!$E$9+1,1))</f>
        <v>366.43676005661194</v>
      </c>
      <c r="T202" s="59">
        <f t="shared" si="204"/>
        <v>513.80016421153414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0.294539374664819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0.294539374664819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304.99999999999994</v>
      </c>
      <c r="O203" s="13">
        <f>N203*VLOOKUP('Données projet'!$B$9,Paramètres!$A$1:$I$89,3,0)*VLOOKUP('Données projet'!$B$9,Paramètres!$A$1:$I$89,5,0)</f>
        <v>275.96399999999994</v>
      </c>
      <c r="P203" s="13">
        <f t="shared" si="203"/>
        <v>66.113366665488911</v>
      </c>
      <c r="Q203" s="20">
        <f t="shared" si="162"/>
        <v>595.7847469423931</v>
      </c>
      <c r="R203" s="59">
        <f t="shared" si="191"/>
        <v>889.11808027572647</v>
      </c>
      <c r="S203" s="59">
        <f ca="1">AVERAGE(OFFSET($R$3,0,0,'Données projet'!$E$9+1,1))-AVERAGE(OFFSET($H$3,0,0,'Données projet'!$E$9+1,1))</f>
        <v>366.43676005661194</v>
      </c>
      <c r="T203" s="59">
        <f t="shared" si="204"/>
        <v>513.80016421153414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0.28876363717892134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0.28876363717892134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2.0243974584998852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 t="e">
        <f>EXP(LN('Données projet'!B62)/'Données projet'!A62)</f>
        <v>#NUM!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80" zoomScaleNormal="8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Robinier faux-acacia</v>
      </c>
      <c r="B6" s="144">
        <f>'Données projet'!D9</f>
        <v>3.9</v>
      </c>
      <c r="C6" s="145">
        <f ca="1">IF(OR('Données projet'!B9="",'Données projet'!C9="",'Données projet'!C9=0%),0,Calculateur!S3)</f>
        <v>366.43676005661194</v>
      </c>
      <c r="D6" s="145">
        <f>IF(OR('Données projet'!B9="",'Données projet'!C9="",'Données projet'!C9=0%),0,Calculateur!T3)</f>
        <v>513.80016421153414</v>
      </c>
      <c r="E6" s="145">
        <f ca="1">MIN(C6,D6)</f>
        <v>366.43676005661194</v>
      </c>
      <c r="F6" s="145">
        <f ca="1">E6*B6</f>
        <v>1429.1033642207865</v>
      </c>
      <c r="G6" s="145">
        <f ca="1">F6*(100%-'Données projet'!$C$24)*(100%-'Données projet'!$C$25)*(100%-'Données projet'!$C$26)*(100%-'Données projet'!$C$27)</f>
        <v>1221.8833764087724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97.5</v>
      </c>
      <c r="K6" s="149">
        <f>J6*(100%-'Données projet'!$C$24)*(100%-'Données projet'!$C$25)*(100%-'Données projet'!$C$26)*(100%-'Données projet'!$C$27)</f>
        <v>83.362499999999997</v>
      </c>
      <c r="L6" s="150">
        <f ca="1">G6+I6+K6</f>
        <v>1305.2458764087723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/>
      </c>
      <c r="B7" s="152">
        <f>'Données projet'!D10</f>
        <v>0</v>
      </c>
      <c r="C7" s="145">
        <f>IF(OR('Données projet'!B10="",'Données projet'!C10="",'Données projet'!C10=0%),0,Calculateur!AN3)</f>
        <v>0</v>
      </c>
      <c r="D7" s="145">
        <f>IF(OR('Données projet'!B10="",'Données projet'!C10="",'Données projet'!C10=0%),0,Calculateur!AO3)</f>
        <v>0</v>
      </c>
      <c r="E7" s="145">
        <f t="shared" ref="E7:E15" si="0">MIN(C7,D7)</f>
        <v>0</v>
      </c>
      <c r="F7" s="145">
        <f t="shared" ref="F7:F15" si="1">E7*B7</f>
        <v>0</v>
      </c>
      <c r="G7" s="145">
        <f>F7*(100%-'Données projet'!$C$24)*(100%-'Données projet'!$C$25)*(100%-'Données projet'!$C$26)*(100%-'Données projet'!$C$27)</f>
        <v>0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1429.1033642207865</v>
      </c>
      <c r="G16" s="164">
        <f t="shared" ca="1" si="3"/>
        <v>1221.8833764087724</v>
      </c>
      <c r="H16" s="165">
        <f t="shared" si="3"/>
        <v>0</v>
      </c>
      <c r="I16" s="165">
        <f t="shared" si="3"/>
        <v>0</v>
      </c>
      <c r="J16" s="166">
        <f t="shared" si="3"/>
        <v>97.5</v>
      </c>
      <c r="K16" s="166">
        <f t="shared" si="3"/>
        <v>83.362499999999997</v>
      </c>
      <c r="L16" s="167">
        <f t="shared" ca="1" si="3"/>
        <v>1305.2458764087723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90" zoomScaleNormal="90" workbookViewId="0">
      <selection activeCell="C32" sqref="C32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Robinier faux-acacia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-698.14393172076075</v>
      </c>
      <c r="U10" s="176">
        <f>'Données projet'!D9</f>
        <v>3.9</v>
      </c>
      <c r="V10" s="175">
        <f>U10*T10</f>
        <v>-2722.7613337109669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/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Robinier faux-acacia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2168.21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1035.52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5</v>
      </c>
      <c r="B23" s="179">
        <f>'Données projet'!D36</f>
        <v>6</v>
      </c>
      <c r="C23" s="191">
        <v>25</v>
      </c>
      <c r="D23" s="180">
        <f>B23*C23</f>
        <v>150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-6761.2893337109672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10</v>
      </c>
      <c r="B24" s="179">
        <f>'Données projet'!D37</f>
        <v>28</v>
      </c>
      <c r="C24" s="191">
        <v>25</v>
      </c>
      <c r="D24" s="180">
        <f t="shared" ref="D24:D42" si="2">B24*C24</f>
        <v>700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15</v>
      </c>
      <c r="B25" s="179">
        <f>'Données projet'!D38</f>
        <v>23</v>
      </c>
      <c r="C25" s="191">
        <v>25</v>
      </c>
      <c r="D25" s="180">
        <f t="shared" si="2"/>
        <v>575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-6761.2893337109672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20</v>
      </c>
      <c r="B26" s="179">
        <f>'Données projet'!D39</f>
        <v>18</v>
      </c>
      <c r="C26" s="191">
        <v>25</v>
      </c>
      <c r="D26" s="180">
        <f t="shared" si="2"/>
        <v>450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25</v>
      </c>
      <c r="B27" s="179">
        <f>'Données projet'!D40</f>
        <v>14</v>
      </c>
      <c r="C27" s="191">
        <v>25</v>
      </c>
      <c r="D27" s="180">
        <f t="shared" si="2"/>
        <v>350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30</v>
      </c>
      <c r="B28" s="179">
        <f>'Données projet'!D41</f>
        <v>11</v>
      </c>
      <c r="C28" s="191">
        <v>25</v>
      </c>
      <c r="D28" s="180">
        <f t="shared" si="2"/>
        <v>275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35</v>
      </c>
      <c r="B29" s="179">
        <f>'Données projet'!D42</f>
        <v>9</v>
      </c>
      <c r="C29" s="191">
        <v>55</v>
      </c>
      <c r="D29" s="180">
        <f t="shared" si="2"/>
        <v>495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40</v>
      </c>
      <c r="B30" s="179">
        <f>'Données projet'!D43</f>
        <v>7</v>
      </c>
      <c r="C30" s="191">
        <v>55</v>
      </c>
      <c r="D30" s="180">
        <f t="shared" si="2"/>
        <v>385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45</v>
      </c>
      <c r="B31" s="179">
        <f>'Données projet'!D44</f>
        <v>7</v>
      </c>
      <c r="C31" s="191">
        <v>55</v>
      </c>
      <c r="D31" s="180">
        <f t="shared" si="2"/>
        <v>385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/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0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str">
        <f>IF(O78+1&lt;=MIN('Données projet'!$E$9:$E$18),O78+1,"STOP")</f>
        <v>STOP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2024-07-08T12:39:14Z</dcterms:modified>
</cp:coreProperties>
</file>