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Ministère de la Transition écologique (MTECT)\CNPF C+for n° 180 Loiron-Ruillé n° 2 (MTECT n° 3)\"/>
    </mc:Choice>
  </mc:AlternateContent>
  <bookViews>
    <workbookView xWindow="0" yWindow="0" windowWidth="20490" windowHeight="77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8" i="1" l="1"/>
  <c r="D142" i="1"/>
  <c r="B142" i="1"/>
  <c r="B141" i="1"/>
  <c r="D116" i="1" l="1"/>
  <c r="D93" i="1"/>
  <c r="D179" i="1" l="1"/>
  <c r="B179" i="1"/>
  <c r="B172" i="1"/>
  <c r="D171" i="1"/>
  <c r="B171" i="1"/>
  <c r="B170" i="1"/>
  <c r="D169" i="1"/>
  <c r="B169" i="1"/>
  <c r="B168" i="1"/>
  <c r="D167" i="1"/>
  <c r="B167" i="1"/>
  <c r="B1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A35" i="2"/>
  <c r="EB35" i="2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HG113" i="2"/>
  <c r="FS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HH140" i="2"/>
  <c r="HG140" i="2"/>
  <c r="FR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EA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I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G154" i="2"/>
  <c r="HH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AC154" i="2"/>
  <c r="ED154" i="2"/>
  <c r="DI154" i="2"/>
  <c r="HH155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X156" i="2"/>
  <c r="HH156" i="2"/>
  <c r="HG156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ED159" i="2"/>
  <c r="HI160" i="2"/>
  <c r="EC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EX161" i="2"/>
  <c r="EB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B162" i="2"/>
  <c r="EW162" i="2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A164" i="2"/>
  <c r="DI163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I167" i="2"/>
  <c r="HH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EV168" i="2"/>
  <c r="EW168" i="2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ED171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HG178" i="2"/>
  <c r="EW178" i="2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G179" i="2"/>
  <c r="HI179" i="2"/>
  <c r="EV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D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HG185" i="2"/>
  <c r="ED184" i="2"/>
  <c r="HH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A186" i="2"/>
  <c r="EB186" i="2"/>
  <c r="ED185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HI192" i="2"/>
  <c r="EB192" i="2"/>
  <c r="EC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EA193" i="2"/>
  <c r="EB193" i="2"/>
  <c r="HI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A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ED194" i="2"/>
  <c r="HI195" i="2"/>
  <c r="EA195" i="2"/>
  <c r="EB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H197" i="2"/>
  <c r="HG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FS201" i="2"/>
  <c r="ED200" i="2"/>
  <c r="HH201" i="2"/>
  <c r="HG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CD107" i="2" l="1"/>
  <c r="CD54" i="2"/>
  <c r="CD147" i="2"/>
  <c r="CD68" i="2"/>
  <c r="CD14" i="2"/>
  <c r="CD144" i="2"/>
  <c r="CD192" i="2"/>
  <c r="CD21" i="2"/>
  <c r="CD141" i="2"/>
  <c r="CD60" i="2"/>
  <c r="CD40" i="2"/>
  <c r="CD89" i="2"/>
  <c r="CD188" i="2"/>
  <c r="CD119" i="2"/>
  <c r="CD136" i="2"/>
  <c r="CD104" i="2"/>
  <c r="CD27" i="2"/>
  <c r="CD194" i="2"/>
  <c r="CD98" i="2"/>
  <c r="CD58" i="2"/>
  <c r="CD76" i="2"/>
  <c r="CD25" i="2"/>
  <c r="CD17" i="2"/>
  <c r="CD88" i="2"/>
  <c r="CD189" i="2"/>
  <c r="CD182" i="2"/>
  <c r="CD171" i="2"/>
  <c r="CD133" i="2"/>
  <c r="CD10" i="2"/>
  <c r="CD184" i="2"/>
  <c r="CD62" i="2"/>
  <c r="CD63" i="2"/>
  <c r="CD70" i="2"/>
  <c r="CD94" i="2"/>
  <c r="CD113" i="2"/>
  <c r="CD49" i="2"/>
  <c r="CD9" i="2"/>
  <c r="CD176" i="2"/>
  <c r="CD125" i="2"/>
  <c r="CD199" i="2"/>
  <c r="CD202" i="2"/>
  <c r="CD11" i="2"/>
  <c r="CD127" i="2"/>
  <c r="CD193" i="2"/>
  <c r="CD100" i="2"/>
  <c r="CD55" i="2"/>
  <c r="CD102" i="2"/>
  <c r="CD152" i="2"/>
  <c r="CD16" i="2"/>
  <c r="CD38" i="2"/>
  <c r="CD167" i="2"/>
  <c r="CD47" i="2"/>
  <c r="CD34" i="2"/>
  <c r="CD105" i="2"/>
  <c r="CD122" i="2"/>
  <c r="CD161" i="2"/>
  <c r="CD77" i="2"/>
  <c r="CD169" i="2"/>
  <c r="CD156" i="2"/>
  <c r="CD4" i="2"/>
  <c r="CD36" i="2"/>
  <c r="CD185" i="2"/>
  <c r="CD26" i="2"/>
  <c r="CD20" i="2"/>
  <c r="CD134" i="2"/>
  <c r="CD145" i="2"/>
  <c r="CD6" i="2"/>
  <c r="CD57" i="2"/>
  <c r="CD42" i="2"/>
  <c r="CD179" i="2"/>
  <c r="CD151" i="2"/>
  <c r="CD126" i="2"/>
  <c r="CD72" i="2"/>
  <c r="CD66" i="2"/>
  <c r="CD172" i="2"/>
  <c r="CD116" i="2"/>
  <c r="CD115" i="2"/>
  <c r="CD67" i="2"/>
  <c r="CD86" i="2"/>
  <c r="CD146" i="2"/>
  <c r="CD44" i="2"/>
  <c r="CD149" i="2"/>
  <c r="CD8" i="2"/>
  <c r="CD61" i="2"/>
  <c r="CD92" i="2"/>
  <c r="CD160" i="2"/>
  <c r="CD39" i="2"/>
  <c r="CD29" i="2"/>
  <c r="CD75" i="2"/>
  <c r="CD203" i="2"/>
  <c r="CD37" i="2"/>
  <c r="CD73" i="2"/>
  <c r="CD18" i="2"/>
  <c r="CD137" i="2"/>
  <c r="CD166" i="2"/>
  <c r="CD129" i="2"/>
  <c r="CD183" i="2"/>
  <c r="CD96" i="2"/>
  <c r="CD118" i="2"/>
  <c r="CD99" i="2"/>
  <c r="CD168" i="2"/>
  <c r="CD177" i="2"/>
  <c r="CD84" i="2"/>
  <c r="CD83" i="2"/>
  <c r="CD155" i="2"/>
  <c r="CD103" i="2"/>
  <c r="CD117" i="2"/>
  <c r="CD28" i="2"/>
  <c r="CD143" i="2"/>
  <c r="CD12" i="2"/>
  <c r="CD95" i="2"/>
  <c r="CD56" i="2"/>
  <c r="CD148" i="2"/>
  <c r="CD128" i="2"/>
  <c r="CD111" i="2"/>
  <c r="CD142" i="2"/>
  <c r="CD150" i="2"/>
  <c r="CD153" i="2"/>
  <c r="CD7" i="2"/>
  <c r="CD187" i="2"/>
  <c r="CD91" i="2"/>
  <c r="CD5" i="2"/>
  <c r="CD197" i="2"/>
  <c r="CD51" i="2"/>
  <c r="CD200" i="2"/>
  <c r="CD178" i="2"/>
  <c r="CD24" i="2"/>
  <c r="CD164" i="2"/>
  <c r="CD46" i="2"/>
  <c r="CD80" i="2"/>
  <c r="CD13" i="2"/>
  <c r="CD52" i="2"/>
  <c r="CD69" i="2"/>
  <c r="CD64" i="2"/>
  <c r="CD71" i="2"/>
  <c r="CD135" i="2"/>
  <c r="CD170" i="2"/>
  <c r="CD3" i="2"/>
  <c r="C9" i="4" s="1"/>
  <c r="E9" i="4" s="1"/>
  <c r="F9" i="4" s="1"/>
  <c r="G9" i="4" s="1"/>
  <c r="L9" i="4" s="1"/>
  <c r="CD90" i="2"/>
  <c r="CD201" i="2"/>
  <c r="CD123" i="2"/>
  <c r="CD114" i="2"/>
  <c r="CD50" i="2"/>
  <c r="CD59" i="2"/>
  <c r="CD35" i="2"/>
  <c r="CD41" i="2"/>
  <c r="CD191" i="2"/>
  <c r="CD140" i="2"/>
  <c r="CD97" i="2"/>
  <c r="CD43" i="2"/>
  <c r="CD23" i="2"/>
  <c r="CD30" i="2"/>
  <c r="CD87" i="2"/>
  <c r="CD82" i="2"/>
  <c r="CD186" i="2"/>
  <c r="CD22" i="2"/>
  <c r="CD174" i="2"/>
  <c r="CD112" i="2"/>
  <c r="CD175" i="2"/>
  <c r="CD157" i="2"/>
  <c r="CD32" i="2"/>
  <c r="CD81" i="2"/>
  <c r="CD120" i="2"/>
  <c r="CD162" i="2"/>
  <c r="CD138" i="2"/>
  <c r="CD106" i="2"/>
  <c r="CD15" i="2"/>
  <c r="CD154" i="2"/>
  <c r="CD101" i="2"/>
  <c r="CD190" i="2"/>
  <c r="CD31" i="2"/>
  <c r="CD165" i="2"/>
  <c r="CD48" i="2"/>
  <c r="CD195" i="2"/>
  <c r="CD19" i="2"/>
  <c r="CD74" i="2"/>
  <c r="CD173" i="2"/>
  <c r="CD121" i="2"/>
  <c r="CD33" i="2"/>
  <c r="CD163" i="2"/>
  <c r="CD78" i="2"/>
  <c r="CD198" i="2"/>
  <c r="CD196" i="2"/>
  <c r="CD109" i="2"/>
  <c r="CD93" i="2"/>
  <c r="CD124" i="2"/>
  <c r="CD45" i="2"/>
  <c r="CD132" i="2"/>
  <c r="CD131" i="2"/>
  <c r="CD158" i="2"/>
  <c r="CD53" i="2"/>
  <c r="CD65" i="2"/>
  <c r="CD180" i="2"/>
  <c r="CD181" i="2"/>
  <c r="CD79" i="2"/>
  <c r="CD85" i="2"/>
  <c r="CD110" i="2"/>
  <c r="CD139" i="2"/>
  <c r="CD130" i="2"/>
  <c r="CD159" i="2"/>
  <c r="CD108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73" i="2" l="1"/>
  <c r="CY187" i="2"/>
  <c r="CY24" i="2"/>
  <c r="CY116" i="2"/>
  <c r="CY61" i="2"/>
  <c r="CY189" i="2"/>
  <c r="CY175" i="2"/>
  <c r="CY130" i="2"/>
  <c r="CY203" i="2"/>
  <c r="CY83" i="2"/>
  <c r="CY74" i="2"/>
  <c r="CY122" i="2"/>
  <c r="CY26" i="2"/>
  <c r="CY128" i="2"/>
  <c r="CY103" i="2"/>
  <c r="CY178" i="2"/>
  <c r="CY120" i="2"/>
  <c r="CY164" i="2"/>
  <c r="CY184" i="2"/>
  <c r="CY38" i="2"/>
  <c r="CY149" i="2"/>
  <c r="CY32" i="2"/>
  <c r="CY107" i="2"/>
  <c r="CY22" i="2"/>
  <c r="CY5" i="2"/>
  <c r="CY112" i="2"/>
  <c r="CY147" i="2"/>
  <c r="CY95" i="2"/>
  <c r="CY197" i="2"/>
  <c r="CY50" i="2"/>
  <c r="CY28" i="2"/>
  <c r="CY140" i="2"/>
  <c r="CY63" i="2"/>
  <c r="CY85" i="2"/>
  <c r="CY181" i="2"/>
  <c r="CY12" i="2"/>
  <c r="CY57" i="2"/>
  <c r="CY39" i="2"/>
  <c r="CY200" i="2"/>
  <c r="CY46" i="2"/>
  <c r="CY145" i="2"/>
  <c r="CY37" i="2"/>
  <c r="CY56" i="2"/>
  <c r="CY190" i="2"/>
  <c r="CY148" i="2"/>
  <c r="CY81" i="2"/>
  <c r="CY176" i="2"/>
  <c r="CY108" i="2"/>
  <c r="CY49" i="2"/>
  <c r="CY174" i="2"/>
  <c r="CY100" i="2"/>
  <c r="CY99" i="2"/>
  <c r="CY104" i="2"/>
  <c r="CY77" i="2"/>
  <c r="CY195" i="2"/>
  <c r="CY8" i="2"/>
  <c r="CY54" i="2"/>
  <c r="CY172" i="2"/>
  <c r="CY156" i="2"/>
  <c r="CY111" i="2"/>
  <c r="CY15" i="2"/>
  <c r="CY80" i="2"/>
  <c r="CY146" i="2"/>
  <c r="CY45" i="2"/>
  <c r="CY193" i="2"/>
  <c r="CY167" i="2"/>
  <c r="CY65" i="2"/>
  <c r="CY88" i="2"/>
  <c r="CY98" i="2"/>
  <c r="CY71" i="2"/>
  <c r="CY198" i="2"/>
  <c r="CY60" i="2"/>
  <c r="CY53" i="2"/>
  <c r="CY64" i="2"/>
  <c r="CY133" i="2"/>
  <c r="CY110" i="2"/>
  <c r="CY192" i="2"/>
  <c r="CY126" i="2"/>
  <c r="CY123" i="2"/>
  <c r="CY165" i="2"/>
  <c r="CY36" i="2"/>
  <c r="CY115" i="2"/>
  <c r="CY94" i="2"/>
  <c r="CY21" i="2"/>
  <c r="CY9" i="2"/>
  <c r="CY96" i="2"/>
  <c r="CY143" i="2"/>
  <c r="CY158" i="2"/>
  <c r="CY16" i="2"/>
  <c r="CY170" i="2"/>
  <c r="CY141" i="2"/>
  <c r="CY199" i="2"/>
  <c r="CY43" i="2"/>
  <c r="CY166" i="2"/>
  <c r="CY188" i="2"/>
  <c r="CY119" i="2"/>
  <c r="CY20" i="2"/>
  <c r="CY87" i="2"/>
  <c r="CY69" i="2"/>
  <c r="CY179" i="2"/>
  <c r="CY27" i="2"/>
  <c r="CY91" i="2"/>
  <c r="CY161" i="2"/>
  <c r="CY31" i="2"/>
  <c r="CY138" i="2"/>
  <c r="CY160" i="2"/>
  <c r="CY17" i="2"/>
  <c r="CY10" i="2"/>
  <c r="CY66" i="2"/>
  <c r="CY196" i="2"/>
  <c r="CY177" i="2"/>
  <c r="CY183" i="2"/>
  <c r="CY59" i="2"/>
  <c r="CY105" i="2"/>
  <c r="CY152" i="2"/>
  <c r="CY191" i="2"/>
  <c r="CY194" i="2"/>
  <c r="CY47" i="2"/>
  <c r="CY134" i="2"/>
  <c r="CY23" i="2"/>
  <c r="CY125" i="2"/>
  <c r="CY124" i="2"/>
  <c r="CY82" i="2"/>
  <c r="CY201" i="2"/>
  <c r="CY182" i="2"/>
  <c r="CY150" i="2"/>
  <c r="CY129" i="2"/>
  <c r="CY168" i="2"/>
  <c r="CY109" i="2"/>
  <c r="CY52" i="2"/>
  <c r="CY44" i="2"/>
  <c r="CY180" i="2"/>
  <c r="CY55" i="2"/>
  <c r="CY135" i="2"/>
  <c r="CY157" i="2"/>
  <c r="CY40" i="2"/>
  <c r="CY113" i="2"/>
  <c r="CY139" i="2"/>
  <c r="CY173" i="2"/>
  <c r="CY79" i="2"/>
  <c r="CY76" i="2"/>
  <c r="CY18" i="2"/>
  <c r="CY131" i="2"/>
  <c r="CY142" i="2"/>
  <c r="CY132" i="2"/>
  <c r="CY93" i="2"/>
  <c r="CY101" i="2"/>
  <c r="CY127" i="2"/>
  <c r="CY58" i="2"/>
  <c r="CY68" i="2"/>
  <c r="CY11" i="2"/>
  <c r="CY29" i="2"/>
  <c r="CY102" i="2"/>
  <c r="CY169" i="2"/>
  <c r="CY121" i="2"/>
  <c r="CY33" i="2"/>
  <c r="CY78" i="2"/>
  <c r="CY117" i="2"/>
  <c r="CY3" i="2"/>
  <c r="C10" i="4" s="1"/>
  <c r="E10" i="4" s="1"/>
  <c r="F10" i="4" s="1"/>
  <c r="G10" i="4" s="1"/>
  <c r="L10" i="4" s="1"/>
  <c r="CY163" i="2"/>
  <c r="CY97" i="2"/>
  <c r="CY70" i="2"/>
  <c r="CY51" i="2"/>
  <c r="CY67" i="2"/>
  <c r="CY154" i="2"/>
  <c r="CY7" i="2"/>
  <c r="CY137" i="2"/>
  <c r="CY171" i="2"/>
  <c r="CY14" i="2"/>
  <c r="CY72" i="2"/>
  <c r="CY6" i="2"/>
  <c r="CY153" i="2"/>
  <c r="CY144" i="2"/>
  <c r="CY35" i="2"/>
  <c r="CY118" i="2"/>
  <c r="CY90" i="2"/>
  <c r="CY4" i="2"/>
  <c r="CY25" i="2"/>
  <c r="CY162" i="2"/>
  <c r="CY136" i="2"/>
  <c r="CY13" i="2"/>
  <c r="CY41" i="2"/>
  <c r="CY86" i="2"/>
  <c r="CY84" i="2"/>
  <c r="CY92" i="2"/>
  <c r="CY19" i="2"/>
  <c r="CY62" i="2"/>
  <c r="CY75" i="2"/>
  <c r="CY202" i="2"/>
  <c r="CY34" i="2"/>
  <c r="CY155" i="2"/>
  <c r="CY48" i="2"/>
  <c r="CY159" i="2"/>
  <c r="CY89" i="2"/>
  <c r="CY114" i="2"/>
  <c r="CY186" i="2"/>
  <c r="CY185" i="2"/>
  <c r="CY106" i="2"/>
  <c r="CY151" i="2"/>
  <c r="CY42" i="2"/>
  <c r="CY30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09" i="2" l="1"/>
  <c r="GZ162" i="2"/>
  <c r="GZ9" i="2"/>
  <c r="GZ78" i="2"/>
  <c r="GZ191" i="2"/>
  <c r="GZ72" i="2"/>
  <c r="GZ42" i="2"/>
  <c r="GZ27" i="2"/>
  <c r="GZ175" i="2"/>
  <c r="GZ143" i="2"/>
  <c r="GZ77" i="2"/>
  <c r="GZ43" i="2"/>
  <c r="GZ188" i="2"/>
  <c r="GZ88" i="2"/>
  <c r="GZ115" i="2"/>
  <c r="GZ104" i="2"/>
  <c r="GZ120" i="2"/>
  <c r="GZ99" i="2"/>
  <c r="GZ89" i="2"/>
  <c r="GZ33" i="2"/>
  <c r="GZ192" i="2"/>
  <c r="GZ114" i="2"/>
  <c r="GZ45" i="2"/>
  <c r="GZ141" i="2"/>
  <c r="GZ197" i="2"/>
  <c r="GZ17" i="2"/>
  <c r="GZ136" i="2"/>
  <c r="GZ180" i="2"/>
  <c r="GZ100" i="2"/>
  <c r="GZ51" i="2"/>
  <c r="GZ68" i="2"/>
  <c r="GZ49" i="2"/>
  <c r="GZ125" i="2"/>
  <c r="GZ193" i="2"/>
  <c r="GZ75" i="2"/>
  <c r="GZ91" i="2"/>
  <c r="GZ96" i="2"/>
  <c r="GZ97" i="2"/>
  <c r="GZ157" i="2"/>
  <c r="GZ161" i="2"/>
  <c r="GZ8" i="2"/>
  <c r="GZ59" i="2"/>
  <c r="GZ117" i="2"/>
  <c r="GZ140" i="2"/>
  <c r="GZ107" i="2"/>
  <c r="GZ129" i="2"/>
  <c r="GZ127" i="2"/>
  <c r="GZ145" i="2"/>
  <c r="GZ103" i="2"/>
  <c r="GZ58" i="2"/>
  <c r="GZ101" i="2"/>
  <c r="GZ122" i="2"/>
  <c r="GZ187" i="2"/>
  <c r="GZ153" i="2"/>
  <c r="GZ144" i="2"/>
  <c r="GZ126" i="2"/>
  <c r="GZ30" i="2"/>
  <c r="GZ67" i="2"/>
  <c r="GZ185" i="2"/>
  <c r="GZ156" i="2"/>
  <c r="GZ39" i="2"/>
  <c r="GZ131" i="2"/>
  <c r="GZ110" i="2"/>
  <c r="GZ173" i="2"/>
  <c r="GZ18" i="2"/>
  <c r="GZ177" i="2"/>
  <c r="GZ85" i="2"/>
  <c r="GZ186" i="2"/>
  <c r="GZ137" i="2"/>
  <c r="GZ166" i="2"/>
  <c r="GZ81" i="2"/>
  <c r="GZ61" i="2"/>
  <c r="GZ151" i="2"/>
  <c r="GZ171" i="2"/>
  <c r="GZ181" i="2"/>
  <c r="GZ94" i="2"/>
  <c r="GZ13" i="2"/>
  <c r="GZ37" i="2"/>
  <c r="GZ87" i="2"/>
  <c r="GZ64" i="2"/>
  <c r="GZ48" i="2"/>
  <c r="GZ26" i="2"/>
  <c r="GZ198" i="2"/>
  <c r="GZ35" i="2"/>
  <c r="GZ203" i="2"/>
  <c r="GZ80" i="2"/>
  <c r="GZ178" i="2"/>
  <c r="GZ50" i="2"/>
  <c r="GZ149" i="2"/>
  <c r="GZ199" i="2"/>
  <c r="GZ133" i="2"/>
  <c r="GZ6" i="2"/>
  <c r="GZ196" i="2"/>
  <c r="GZ138" i="2"/>
  <c r="GZ174" i="2"/>
  <c r="GZ168" i="2"/>
  <c r="GZ159" i="2"/>
  <c r="GZ25" i="2"/>
  <c r="GZ201" i="2"/>
  <c r="GZ63" i="2"/>
  <c r="GZ70" i="2"/>
  <c r="GZ90" i="2"/>
  <c r="GZ95" i="2"/>
  <c r="GZ46" i="2"/>
  <c r="GZ83" i="2"/>
  <c r="GZ54" i="2"/>
  <c r="GZ62" i="2"/>
  <c r="GZ160" i="2"/>
  <c r="GZ165" i="2"/>
  <c r="GZ44" i="2"/>
  <c r="GZ76" i="2"/>
  <c r="GZ111" i="2"/>
  <c r="GZ11" i="2"/>
  <c r="GZ195" i="2"/>
  <c r="GZ189" i="2"/>
  <c r="GZ23" i="2"/>
  <c r="GZ47" i="2"/>
  <c r="GZ71" i="2"/>
  <c r="GZ74" i="2"/>
  <c r="GZ135" i="2"/>
  <c r="GZ170" i="2"/>
  <c r="GZ79" i="2"/>
  <c r="GZ172" i="2"/>
  <c r="GZ56" i="2"/>
  <c r="GZ15" i="2"/>
  <c r="GZ84" i="2"/>
  <c r="GZ118" i="2"/>
  <c r="GZ113" i="2"/>
  <c r="GZ10" i="2"/>
  <c r="GZ154" i="2"/>
  <c r="GZ182" i="2"/>
  <c r="GZ200" i="2"/>
  <c r="GZ183" i="2"/>
  <c r="GZ5" i="2"/>
  <c r="GZ36" i="2"/>
  <c r="GZ60" i="2"/>
  <c r="GZ130" i="2"/>
  <c r="GZ169" i="2"/>
  <c r="GZ57" i="2"/>
  <c r="GZ12" i="2"/>
  <c r="GZ163" i="2"/>
  <c r="GZ176" i="2"/>
  <c r="GZ40" i="2"/>
  <c r="GZ19" i="2"/>
  <c r="GZ21" i="2"/>
  <c r="GZ119" i="2"/>
  <c r="GZ150" i="2"/>
  <c r="GZ142" i="2"/>
  <c r="GZ116" i="2"/>
  <c r="GZ184" i="2"/>
  <c r="GZ152" i="2"/>
  <c r="GZ146" i="2"/>
  <c r="GZ105" i="2"/>
  <c r="GZ66" i="2"/>
  <c r="GZ147" i="2"/>
  <c r="GZ65" i="2"/>
  <c r="GZ106" i="2"/>
  <c r="GZ41" i="2"/>
  <c r="GZ93" i="2"/>
  <c r="GZ128" i="2"/>
  <c r="GZ52" i="2"/>
  <c r="GZ98" i="2"/>
  <c r="GZ38" i="2"/>
  <c r="GZ16" i="2"/>
  <c r="GZ28" i="2"/>
  <c r="GZ86" i="2"/>
  <c r="GZ4" i="2"/>
  <c r="GZ22" i="2"/>
  <c r="GZ20" i="2"/>
  <c r="GZ7" i="2"/>
  <c r="GZ167" i="2"/>
  <c r="GZ14" i="2"/>
  <c r="GZ53" i="2"/>
  <c r="GZ132" i="2"/>
  <c r="GZ124" i="2"/>
  <c r="GZ121" i="2"/>
  <c r="GZ155" i="2"/>
  <c r="GZ164" i="2"/>
  <c r="GZ29" i="2"/>
  <c r="GZ102" i="2"/>
  <c r="GZ148" i="2"/>
  <c r="GZ92" i="2"/>
  <c r="GZ134" i="2"/>
  <c r="GZ108" i="2"/>
  <c r="GZ112" i="2"/>
  <c r="GZ34" i="2"/>
  <c r="GZ32" i="2"/>
  <c r="GZ194" i="2"/>
  <c r="GZ123" i="2"/>
  <c r="GZ31" i="2"/>
  <c r="GZ158" i="2"/>
  <c r="GZ55" i="2"/>
  <c r="GZ202" i="2"/>
  <c r="GZ69" i="2"/>
  <c r="GZ73" i="2"/>
  <c r="GZ139" i="2"/>
  <c r="GZ24" i="2"/>
  <c r="GZ179" i="2"/>
  <c r="GZ82" i="2"/>
  <c r="GZ190" i="2"/>
  <c r="GZ3" i="2"/>
  <c r="C15" i="4" s="1"/>
  <c r="E15" i="4" s="1"/>
  <c r="F15" i="4" s="1"/>
  <c r="G15" i="4" s="1"/>
  <c r="L15" i="4" s="1"/>
  <c r="GE184" i="2"/>
  <c r="GE132" i="2"/>
  <c r="GE68" i="2"/>
  <c r="GE114" i="2"/>
  <c r="GE105" i="2"/>
  <c r="GE101" i="2"/>
  <c r="GE18" i="2"/>
  <c r="GE35" i="2"/>
  <c r="GE112" i="2"/>
  <c r="GE164" i="2"/>
  <c r="GE142" i="2"/>
  <c r="GE37" i="2"/>
  <c r="GE87" i="2"/>
  <c r="GE78" i="2"/>
  <c r="GE109" i="2"/>
  <c r="GE27" i="2"/>
  <c r="GE167" i="2"/>
  <c r="GE79" i="2"/>
  <c r="GE59" i="2"/>
  <c r="GE144" i="2"/>
  <c r="GE34" i="2"/>
  <c r="GE44" i="2"/>
  <c r="GE107" i="2"/>
  <c r="GE157" i="2"/>
  <c r="GE95" i="2"/>
  <c r="GE94" i="2"/>
  <c r="GE12" i="2"/>
  <c r="GE67" i="2"/>
  <c r="GE99" i="2"/>
  <c r="GE61" i="2"/>
  <c r="GE150" i="2"/>
  <c r="GE10" i="2"/>
  <c r="GE88" i="2"/>
  <c r="GE71" i="2"/>
  <c r="GE149" i="2"/>
  <c r="GE51" i="2"/>
  <c r="GE84" i="2"/>
  <c r="GE159" i="2"/>
  <c r="GE38" i="2"/>
  <c r="GE162" i="2"/>
  <c r="GE92" i="2"/>
  <c r="GE50" i="2"/>
  <c r="GE72" i="2"/>
  <c r="GE171" i="2"/>
  <c r="GE177" i="2"/>
  <c r="GE60" i="2"/>
  <c r="GE19" i="2"/>
  <c r="GE127" i="2"/>
  <c r="GE194" i="2"/>
  <c r="GE165" i="2"/>
  <c r="GE136" i="2"/>
  <c r="GE46" i="2"/>
  <c r="GE93" i="2"/>
  <c r="GE48" i="2"/>
  <c r="GE32" i="2"/>
  <c r="GE124" i="2"/>
  <c r="GE56" i="2"/>
  <c r="GE58" i="2"/>
  <c r="GE86" i="2"/>
  <c r="GE25" i="2"/>
  <c r="GE130" i="2"/>
  <c r="GE146" i="2"/>
  <c r="GE126" i="2"/>
  <c r="GE64" i="2"/>
  <c r="GE122" i="2"/>
  <c r="GE166" i="2"/>
  <c r="GE11" i="2"/>
  <c r="GE21" i="2"/>
  <c r="GE186" i="2"/>
  <c r="GE195" i="2"/>
  <c r="GE118" i="2"/>
  <c r="GE198" i="2"/>
  <c r="GE176" i="2"/>
  <c r="GE47" i="2"/>
  <c r="GE185" i="2"/>
  <c r="GE45" i="2"/>
  <c r="GE85" i="2"/>
  <c r="GE197" i="2"/>
  <c r="GE22" i="2"/>
  <c r="GE173" i="2"/>
  <c r="GE145" i="2"/>
  <c r="GE193" i="2"/>
  <c r="GE117" i="2"/>
  <c r="GE116" i="2"/>
  <c r="GE153" i="2"/>
  <c r="GE98" i="2"/>
  <c r="GE41" i="2"/>
  <c r="GE39" i="2"/>
  <c r="GE33" i="2"/>
  <c r="GE77" i="2"/>
  <c r="GE163" i="2"/>
  <c r="GE190" i="2"/>
  <c r="GE189" i="2"/>
  <c r="GE108" i="2"/>
  <c r="GE15" i="2"/>
  <c r="GE168" i="2"/>
  <c r="GE3" i="2"/>
  <c r="C14" i="4" s="1"/>
  <c r="E14" i="4" s="1"/>
  <c r="F14" i="4" s="1"/>
  <c r="G14" i="4" s="1"/>
  <c r="L14" i="4" s="1"/>
  <c r="GE53" i="2"/>
  <c r="GE123" i="2"/>
  <c r="GE135" i="2"/>
  <c r="GE82" i="2"/>
  <c r="GE174" i="2"/>
  <c r="GE66" i="2"/>
  <c r="GE187" i="2"/>
  <c r="GE141" i="2"/>
  <c r="GE110" i="2"/>
  <c r="GE90" i="2"/>
  <c r="GE152" i="2"/>
  <c r="GE96" i="2"/>
  <c r="GE111" i="2"/>
  <c r="GE113" i="2"/>
  <c r="GE178" i="2"/>
  <c r="GE201" i="2"/>
  <c r="GE70" i="2"/>
  <c r="GE26" i="2"/>
  <c r="GE120" i="2"/>
  <c r="GE49" i="2"/>
  <c r="GE192" i="2"/>
  <c r="GE147" i="2"/>
  <c r="GE134" i="2"/>
  <c r="GE76" i="2"/>
  <c r="GE63" i="2"/>
  <c r="GE31" i="2"/>
  <c r="GE133" i="2"/>
  <c r="GE129" i="2"/>
  <c r="GE160" i="2"/>
  <c r="GE121" i="2"/>
  <c r="GE7" i="2"/>
  <c r="GE73" i="2"/>
  <c r="GE170" i="2"/>
  <c r="GE43" i="2"/>
  <c r="GE191" i="2"/>
  <c r="GE80" i="2"/>
  <c r="GE154" i="2"/>
  <c r="GE200" i="2"/>
  <c r="GE106" i="2"/>
  <c r="GE182" i="2"/>
  <c r="GE97" i="2"/>
  <c r="GE115" i="2"/>
  <c r="GE62" i="2"/>
  <c r="GE158" i="2"/>
  <c r="GE119" i="2"/>
  <c r="GE151" i="2"/>
  <c r="GE172" i="2"/>
  <c r="GE161" i="2"/>
  <c r="GE100" i="2"/>
  <c r="GE199" i="2"/>
  <c r="GE23" i="2"/>
  <c r="GE102" i="2"/>
  <c r="GE156" i="2"/>
  <c r="GE40" i="2"/>
  <c r="GE181" i="2"/>
  <c r="GE16" i="2"/>
  <c r="GE13" i="2"/>
  <c r="GE24" i="2"/>
  <c r="GE17" i="2"/>
  <c r="GE131" i="2"/>
  <c r="GE175" i="2"/>
  <c r="GE74" i="2"/>
  <c r="GE14" i="2"/>
  <c r="GE138" i="2"/>
  <c r="GE128" i="2"/>
  <c r="GE65" i="2"/>
  <c r="GE57" i="2"/>
  <c r="GE140" i="2"/>
  <c r="GE188" i="2"/>
  <c r="GE103" i="2"/>
  <c r="GE36" i="2"/>
  <c r="GE54" i="2"/>
  <c r="GE89" i="2"/>
  <c r="GE81" i="2"/>
  <c r="GE91" i="2"/>
  <c r="GE155" i="2"/>
  <c r="GE148" i="2"/>
  <c r="GE4" i="2"/>
  <c r="GE6" i="2"/>
  <c r="GE42" i="2"/>
  <c r="GE179" i="2"/>
  <c r="GE139" i="2"/>
  <c r="GE69" i="2"/>
  <c r="GE125" i="2"/>
  <c r="GE203" i="2"/>
  <c r="GE202" i="2"/>
  <c r="GE52" i="2"/>
  <c r="GE83" i="2"/>
  <c r="GE55" i="2"/>
  <c r="GE28" i="2"/>
  <c r="GE143" i="2"/>
  <c r="GE183" i="2"/>
  <c r="GE104" i="2"/>
  <c r="GE180" i="2"/>
  <c r="GE196" i="2"/>
  <c r="GE9" i="2"/>
  <c r="GE29" i="2"/>
  <c r="GE30" i="2"/>
  <c r="GE20" i="2"/>
  <c r="GE169" i="2"/>
  <c r="GE5" i="2"/>
  <c r="GE8" i="2"/>
  <c r="GE75" i="2"/>
  <c r="GE13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<sst xmlns="http://schemas.openxmlformats.org/spreadsheetml/2006/main" count="1176" uniqueCount="324">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</sst>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0" fillId="14" borderId="1" xfId="0" applyNumberFormat="1" applyFill="1" applyBorder="1" applyAlignment="1" applyProtection="1">
      <alignment horizontal="center" vertical="center"/>
      <protection locked="0" hidden="1"/>
    </xf>
    <xf numFmtId="10" fontId="0" fillId="14" borderId="1" xfId="0" applyNumberForma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85488"/>
        <c:axId val="-1151884944"/>
      </c:scatterChart>
      <c:valAx>
        <c:axId val="-115188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4944"/>
        <c:crosses val="autoZero"/>
        <c:crossBetween val="midCat"/>
      </c:valAx>
      <c:valAx>
        <c:axId val="-115188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6239216"/>
        <c:axId val="-1316237040"/>
      </c:scatterChart>
      <c:valAx>
        <c:axId val="-1316239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16237040"/>
        <c:crosses val="autoZero"/>
        <c:crossBetween val="midCat"/>
      </c:valAx>
      <c:valAx>
        <c:axId val="-131623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16239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88752"/>
        <c:axId val="-1151888208"/>
      </c:scatterChart>
      <c:valAx>
        <c:axId val="-1151888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8208"/>
        <c:crosses val="autoZero"/>
        <c:crossBetween val="midCat"/>
      </c:valAx>
      <c:valAx>
        <c:axId val="-115188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8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1.983893680152371</c:v>
                </c:pt>
                <c:pt idx="2">
                  <c:v>2.3241938285523456</c:v>
                </c:pt>
                <c:pt idx="3">
                  <c:v>2.7230824351788088</c:v>
                </c:pt>
                <c:pt idx="4">
                  <c:v>3.1906817406424182</c:v>
                </c:pt>
                <c:pt idx="5">
                  <c:v>3.7388685109702808</c:v>
                </c:pt>
                <c:pt idx="6">
                  <c:v>4.3815790814930331</c:v>
                </c:pt>
                <c:pt idx="7">
                  <c:v>5.1351675852609349</c:v>
                </c:pt>
                <c:pt idx="8">
                  <c:v>6.0188266627241909</c:v>
                </c:pt>
                <c:pt idx="9">
                  <c:v>7.0550815783417322</c:v>
                </c:pt>
                <c:pt idx="10">
                  <c:v>8.2703705847397071</c:v>
                </c:pt>
                <c:pt idx="11">
                  <c:v>9.695726626348371</c:v>
                </c:pt>
                <c:pt idx="12">
                  <c:v>11.367578121295702</c:v>
                </c:pt>
                <c:pt idx="13">
                  <c:v>13.328689672354194</c:v>
                </c:pt>
                <c:pt idx="14">
                  <c:v>15.629267216827381</c:v>
                </c:pt>
                <c:pt idx="15">
                  <c:v>18.328256427773912</c:v>
                </c:pt>
                <c:pt idx="16">
                  <c:v>21.494868238244479</c:v>
                </c:pt>
                <c:pt idx="17">
                  <c:v>25.210371309597019</c:v>
                </c:pt>
                <c:pt idx="18">
                  <c:v>29.570198261336841</c:v>
                </c:pt>
                <c:pt idx="19">
                  <c:v>34.686420707874021</c:v>
                </c:pt>
                <c:pt idx="20">
                  <c:v>40.690657824261827</c:v>
                </c:pt>
                <c:pt idx="21">
                  <c:v>47.737494543889852</c:v>
                </c:pt>
                <c:pt idx="22">
                  <c:v>56.008498876899552</c:v>
                </c:pt>
                <c:pt idx="23">
                  <c:v>65.716943582530334</c:v>
                </c:pt>
                <c:pt idx="24">
                  <c:v>77.113355947964735</c:v>
                </c:pt>
                <c:pt idx="25">
                  <c:v>90.492041210372676</c:v>
                </c:pt>
                <c:pt idx="26">
                  <c:v>96.262045139603686</c:v>
                </c:pt>
                <c:pt idx="27">
                  <c:v>102.02343949799173</c:v>
                </c:pt>
                <c:pt idx="28">
                  <c:v>107.77678025171018</c:v>
                </c:pt>
                <c:pt idx="29">
                  <c:v>113.52255899804454</c:v>
                </c:pt>
                <c:pt idx="30">
                  <c:v>119.26121337444529</c:v>
                </c:pt>
                <c:pt idx="31">
                  <c:v>123.84727209125531</c:v>
                </c:pt>
                <c:pt idx="32">
                  <c:v>128.42920528646451</c:v>
                </c:pt>
                <c:pt idx="33">
                  <c:v>133.0071813087005</c:v>
                </c:pt>
                <c:pt idx="34">
                  <c:v>137.58135594016099</c:v>
                </c:pt>
                <c:pt idx="35">
                  <c:v>142.151873731042</c:v>
                </c:pt>
                <c:pt idx="36">
                  <c:v>146.71886915293001</c:v>
                </c:pt>
                <c:pt idx="37">
                  <c:v>151.28246760071548</c:v>
                </c:pt>
                <c:pt idx="38">
                  <c:v>155.84278626699441</c:v>
                </c:pt>
                <c:pt idx="39">
                  <c:v>160.39993490852549</c:v>
                </c:pt>
                <c:pt idx="40">
                  <c:v>164.95401652082666</c:v>
                </c:pt>
                <c:pt idx="41">
                  <c:v>168.50982140403698</c:v>
                </c:pt>
                <c:pt idx="42">
                  <c:v>172.06385728933955</c:v>
                </c:pt>
                <c:pt idx="43">
                  <c:v>175.61616597279644</c:v>
                </c:pt>
                <c:pt idx="44">
                  <c:v>179.16678741707778</c:v>
                </c:pt>
                <c:pt idx="45">
                  <c:v>182.71575986748618</c:v>
                </c:pt>
                <c:pt idx="46">
                  <c:v>186.26311995847524</c:v>
                </c:pt>
                <c:pt idx="47">
                  <c:v>189.80890281161032</c:v>
                </c:pt>
                <c:pt idx="48">
                  <c:v>193.35314212581204</c:v>
                </c:pt>
                <c:pt idx="49">
                  <c:v>196.89587026062097</c:v>
                </c:pt>
                <c:pt idx="50">
                  <c:v>200.43711831314491</c:v>
                </c:pt>
                <c:pt idx="51">
                  <c:v>202.98591727826883</c:v>
                </c:pt>
                <c:pt idx="52">
                  <c:v>205.53397529366757</c:v>
                </c:pt>
                <c:pt idx="53">
                  <c:v>208.08130286734158</c:v>
                </c:pt>
                <c:pt idx="54">
                  <c:v>210.62791022832104</c:v>
                </c:pt>
                <c:pt idx="55">
                  <c:v>213.17380733743676</c:v>
                </c:pt>
                <c:pt idx="56">
                  <c:v>215.71900389754828</c:v>
                </c:pt>
                <c:pt idx="57">
                  <c:v>218.26350936326273</c:v>
                </c:pt>
                <c:pt idx="58">
                  <c:v>220.80733295017703</c:v>
                </c:pt>
                <c:pt idx="59">
                  <c:v>223.35048364366909</c:v>
                </c:pt>
                <c:pt idx="60">
                  <c:v>225.89297020726852</c:v>
                </c:pt>
                <c:pt idx="61">
                  <c:v>227.51699287426655</c:v>
                </c:pt>
                <c:pt idx="62">
                  <c:v>229.14075013654551</c:v>
                </c:pt>
                <c:pt idx="63">
                  <c:v>230.76424414574456</c:v>
                </c:pt>
                <c:pt idx="64">
                  <c:v>232.38747702067306</c:v>
                </c:pt>
                <c:pt idx="65">
                  <c:v>234.01045084804267</c:v>
                </c:pt>
                <c:pt idx="66">
                  <c:v>235.6331676831787</c:v>
                </c:pt>
                <c:pt idx="67">
                  <c:v>237.25562955070964</c:v>
                </c:pt>
                <c:pt idx="68">
                  <c:v>238.87783844523835</c:v>
                </c:pt>
                <c:pt idx="69">
                  <c:v>240.49979633199266</c:v>
                </c:pt>
                <c:pt idx="70">
                  <c:v>242.12150514745795</c:v>
                </c:pt>
                <c:pt idx="71">
                  <c:v>243.74296679999227</c:v>
                </c:pt>
                <c:pt idx="72">
                  <c:v>245.36418317042356</c:v>
                </c:pt>
                <c:pt idx="73">
                  <c:v>246.98515611263065</c:v>
                </c:pt>
                <c:pt idx="74">
                  <c:v>248.60588745410772</c:v>
                </c:pt>
                <c:pt idx="75">
                  <c:v>250.22637899651397</c:v>
                </c:pt>
                <c:pt idx="76">
                  <c:v>251.8466325162079</c:v>
                </c:pt>
                <c:pt idx="77">
                  <c:v>253.46664976476617</c:v>
                </c:pt>
                <c:pt idx="78">
                  <c:v>255.08643246949046</c:v>
                </c:pt>
                <c:pt idx="79">
                  <c:v>256.70598233389921</c:v>
                </c:pt>
                <c:pt idx="80">
                  <c:v>258.32530103820631</c:v>
                </c:pt>
                <c:pt idx="81">
                  <c:v>4.4212233574902864E-12</c:v>
                </c:pt>
                <c:pt idx="82">
                  <c:v>4.4212233574902864E-12</c:v>
                </c:pt>
                <c:pt idx="83">
                  <c:v>4.4212233574902864E-12</c:v>
                </c:pt>
                <c:pt idx="84">
                  <c:v>4.4212233574902864E-12</c:v>
                </c:pt>
                <c:pt idx="85">
                  <c:v>4.4212233574902864E-12</c:v>
                </c:pt>
                <c:pt idx="86">
                  <c:v>4.4212233574902864E-12</c:v>
                </c:pt>
                <c:pt idx="87">
                  <c:v>4.4212233574902864E-12</c:v>
                </c:pt>
                <c:pt idx="88">
                  <c:v>4.4212233574902864E-12</c:v>
                </c:pt>
                <c:pt idx="89">
                  <c:v>4.4212233574902864E-12</c:v>
                </c:pt>
                <c:pt idx="90">
                  <c:v>4.4212233574902864E-12</c:v>
                </c:pt>
                <c:pt idx="91">
                  <c:v>4.4212233574902864E-12</c:v>
                </c:pt>
                <c:pt idx="92">
                  <c:v>4.4212233574902864E-12</c:v>
                </c:pt>
                <c:pt idx="93">
                  <c:v>4.4212233574902864E-12</c:v>
                </c:pt>
                <c:pt idx="94">
                  <c:v>4.4212233574902864E-12</c:v>
                </c:pt>
                <c:pt idx="95">
                  <c:v>4.4212233574902864E-12</c:v>
                </c:pt>
                <c:pt idx="96">
                  <c:v>4.4212233574902864E-12</c:v>
                </c:pt>
                <c:pt idx="97">
                  <c:v>4.4212233574902864E-12</c:v>
                </c:pt>
                <c:pt idx="98">
                  <c:v>4.4212233574902864E-12</c:v>
                </c:pt>
                <c:pt idx="99">
                  <c:v>4.4212233574902864E-12</c:v>
                </c:pt>
                <c:pt idx="100">
                  <c:v>4.4212233574902864E-12</c:v>
                </c:pt>
                <c:pt idx="101">
                  <c:v>4.4212233574902864E-12</c:v>
                </c:pt>
                <c:pt idx="102">
                  <c:v>4.4212233574902864E-12</c:v>
                </c:pt>
                <c:pt idx="103">
                  <c:v>4.4212233574902864E-12</c:v>
                </c:pt>
                <c:pt idx="104">
                  <c:v>4.4212233574902864E-12</c:v>
                </c:pt>
                <c:pt idx="105">
                  <c:v>4.4212233574902864E-12</c:v>
                </c:pt>
                <c:pt idx="106">
                  <c:v>4.4212233574902864E-12</c:v>
                </c:pt>
                <c:pt idx="107">
                  <c:v>4.4212233574902864E-12</c:v>
                </c:pt>
                <c:pt idx="108">
                  <c:v>4.4212233574902864E-12</c:v>
                </c:pt>
                <c:pt idx="109">
                  <c:v>4.4212233574902864E-12</c:v>
                </c:pt>
                <c:pt idx="110">
                  <c:v>4.4212233574902864E-12</c:v>
                </c:pt>
                <c:pt idx="111">
                  <c:v>4.4212233574902864E-12</c:v>
                </c:pt>
                <c:pt idx="112">
                  <c:v>4.4212233574902864E-12</c:v>
                </c:pt>
                <c:pt idx="113">
                  <c:v>4.4212233574902864E-12</c:v>
                </c:pt>
                <c:pt idx="114">
                  <c:v>4.4212233574902864E-12</c:v>
                </c:pt>
                <c:pt idx="115">
                  <c:v>4.4212233574902864E-12</c:v>
                </c:pt>
                <c:pt idx="116">
                  <c:v>4.4212233574902864E-12</c:v>
                </c:pt>
                <c:pt idx="117">
                  <c:v>4.4212233574902864E-12</c:v>
                </c:pt>
                <c:pt idx="118">
                  <c:v>4.4212233574902864E-12</c:v>
                </c:pt>
                <c:pt idx="119">
                  <c:v>4.4212233574902864E-12</c:v>
                </c:pt>
                <c:pt idx="120">
                  <c:v>4.4212233574902864E-12</c:v>
                </c:pt>
                <c:pt idx="121">
                  <c:v>4.4212233574902864E-12</c:v>
                </c:pt>
                <c:pt idx="122">
                  <c:v>4.4212233574902864E-12</c:v>
                </c:pt>
                <c:pt idx="123">
                  <c:v>4.4212233574902864E-12</c:v>
                </c:pt>
                <c:pt idx="124">
                  <c:v>4.4212233574902864E-12</c:v>
                </c:pt>
                <c:pt idx="125">
                  <c:v>4.4212233574902864E-12</c:v>
                </c:pt>
                <c:pt idx="126">
                  <c:v>4.4212233574902864E-12</c:v>
                </c:pt>
                <c:pt idx="127">
                  <c:v>4.4212233574902864E-12</c:v>
                </c:pt>
                <c:pt idx="128">
                  <c:v>4.4212233574902864E-12</c:v>
                </c:pt>
                <c:pt idx="129">
                  <c:v>4.4212233574902864E-12</c:v>
                </c:pt>
                <c:pt idx="130">
                  <c:v>4.4212233574902864E-12</c:v>
                </c:pt>
                <c:pt idx="131">
                  <c:v>4.4212233574902864E-12</c:v>
                </c:pt>
                <c:pt idx="132">
                  <c:v>4.4212233574902864E-12</c:v>
                </c:pt>
                <c:pt idx="133">
                  <c:v>4.4212233574902864E-12</c:v>
                </c:pt>
                <c:pt idx="134">
                  <c:v>4.4212233574902864E-12</c:v>
                </c:pt>
                <c:pt idx="135">
                  <c:v>4.4212233574902864E-12</c:v>
                </c:pt>
                <c:pt idx="136">
                  <c:v>4.4212233574902864E-12</c:v>
                </c:pt>
                <c:pt idx="137">
                  <c:v>4.4212233574902864E-12</c:v>
                </c:pt>
                <c:pt idx="138">
                  <c:v>4.4212233574902864E-12</c:v>
                </c:pt>
                <c:pt idx="139">
                  <c:v>4.4212233574902864E-12</c:v>
                </c:pt>
                <c:pt idx="140">
                  <c:v>4.4212233574902864E-12</c:v>
                </c:pt>
                <c:pt idx="141">
                  <c:v>4.4212233574902864E-12</c:v>
                </c:pt>
                <c:pt idx="142">
                  <c:v>4.4212233574902864E-12</c:v>
                </c:pt>
                <c:pt idx="143">
                  <c:v>4.4212233574902864E-12</c:v>
                </c:pt>
                <c:pt idx="144">
                  <c:v>4.4212233574902864E-12</c:v>
                </c:pt>
                <c:pt idx="145">
                  <c:v>4.4212233574902864E-12</c:v>
                </c:pt>
                <c:pt idx="146">
                  <c:v>4.4212233574902864E-12</c:v>
                </c:pt>
                <c:pt idx="147">
                  <c:v>4.4212233574902864E-12</c:v>
                </c:pt>
                <c:pt idx="148">
                  <c:v>4.4212233574902864E-12</c:v>
                </c:pt>
                <c:pt idx="149">
                  <c:v>4.4212233574902864E-12</c:v>
                </c:pt>
                <c:pt idx="150">
                  <c:v>4.4212233574902864E-12</c:v>
                </c:pt>
                <c:pt idx="151">
                  <c:v>4.4212233574902864E-12</c:v>
                </c:pt>
                <c:pt idx="152">
                  <c:v>4.4212233574902864E-12</c:v>
                </c:pt>
                <c:pt idx="153">
                  <c:v>4.4212233574902864E-12</c:v>
                </c:pt>
                <c:pt idx="154">
                  <c:v>4.4212233574902864E-12</c:v>
                </c:pt>
                <c:pt idx="155">
                  <c:v>4.4212233574902864E-12</c:v>
                </c:pt>
                <c:pt idx="156">
                  <c:v>4.4212233574902864E-12</c:v>
                </c:pt>
                <c:pt idx="157">
                  <c:v>4.4212233574902864E-12</c:v>
                </c:pt>
                <c:pt idx="158">
                  <c:v>4.4212233574902864E-12</c:v>
                </c:pt>
                <c:pt idx="159">
                  <c:v>4.4212233574902864E-12</c:v>
                </c:pt>
                <c:pt idx="160">
                  <c:v>4.4212233574902864E-12</c:v>
                </c:pt>
                <c:pt idx="161">
                  <c:v>4.4212233574902864E-12</c:v>
                </c:pt>
                <c:pt idx="162">
                  <c:v>4.4212233574902864E-12</c:v>
                </c:pt>
                <c:pt idx="163">
                  <c:v>4.4212233574902864E-12</c:v>
                </c:pt>
                <c:pt idx="164">
                  <c:v>4.4212233574902864E-12</c:v>
                </c:pt>
                <c:pt idx="165">
                  <c:v>4.4212233574902864E-12</c:v>
                </c:pt>
                <c:pt idx="166">
                  <c:v>4.4212233574902864E-12</c:v>
                </c:pt>
                <c:pt idx="167">
                  <c:v>4.4212233574902864E-12</c:v>
                </c:pt>
                <c:pt idx="168">
                  <c:v>4.4212233574902864E-12</c:v>
                </c:pt>
                <c:pt idx="169">
                  <c:v>4.4212233574902864E-12</c:v>
                </c:pt>
                <c:pt idx="170">
                  <c:v>4.4212233574902864E-12</c:v>
                </c:pt>
                <c:pt idx="171">
                  <c:v>4.4212233574902864E-12</c:v>
                </c:pt>
                <c:pt idx="172">
                  <c:v>4.4212233574902864E-12</c:v>
                </c:pt>
                <c:pt idx="173">
                  <c:v>4.4212233574902864E-12</c:v>
                </c:pt>
                <c:pt idx="174">
                  <c:v>4.4212233574902864E-12</c:v>
                </c:pt>
                <c:pt idx="175">
                  <c:v>4.4212233574902864E-12</c:v>
                </c:pt>
                <c:pt idx="176">
                  <c:v>4.4212233574902864E-12</c:v>
                </c:pt>
                <c:pt idx="177">
                  <c:v>4.4212233574902864E-12</c:v>
                </c:pt>
                <c:pt idx="178">
                  <c:v>4.4212233574902864E-12</c:v>
                </c:pt>
                <c:pt idx="179">
                  <c:v>4.4212233574902864E-12</c:v>
                </c:pt>
                <c:pt idx="180">
                  <c:v>4.4212233574902864E-12</c:v>
                </c:pt>
                <c:pt idx="181">
                  <c:v>4.4212233574902864E-12</c:v>
                </c:pt>
                <c:pt idx="182">
                  <c:v>4.4212233574902864E-12</c:v>
                </c:pt>
                <c:pt idx="183">
                  <c:v>4.4212233574902864E-12</c:v>
                </c:pt>
                <c:pt idx="184">
                  <c:v>4.4212233574902864E-12</c:v>
                </c:pt>
                <c:pt idx="185">
                  <c:v>4.4212233574902864E-12</c:v>
                </c:pt>
                <c:pt idx="186">
                  <c:v>4.4212233574902864E-12</c:v>
                </c:pt>
                <c:pt idx="187">
                  <c:v>4.4212233574902864E-12</c:v>
                </c:pt>
                <c:pt idx="188">
                  <c:v>4.4212233574902864E-12</c:v>
                </c:pt>
                <c:pt idx="189">
                  <c:v>4.4212233574902864E-12</c:v>
                </c:pt>
                <c:pt idx="190">
                  <c:v>4.4212233574902864E-12</c:v>
                </c:pt>
                <c:pt idx="191">
                  <c:v>4.4212233574902864E-12</c:v>
                </c:pt>
                <c:pt idx="192">
                  <c:v>4.4212233574902864E-12</c:v>
                </c:pt>
                <c:pt idx="193">
                  <c:v>4.4212233574902864E-12</c:v>
                </c:pt>
                <c:pt idx="194">
                  <c:v>4.4212233574902864E-12</c:v>
                </c:pt>
                <c:pt idx="195">
                  <c:v>4.4212233574902864E-12</c:v>
                </c:pt>
                <c:pt idx="196">
                  <c:v>4.4212233574902864E-12</c:v>
                </c:pt>
                <c:pt idx="197">
                  <c:v>4.4212233574902864E-12</c:v>
                </c:pt>
                <c:pt idx="198">
                  <c:v>4.4212233574902864E-12</c:v>
                </c:pt>
                <c:pt idx="199">
                  <c:v>4.4212233574902864E-12</c:v>
                </c:pt>
                <c:pt idx="200">
                  <c:v>4.4212233574902864E-12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74608"/>
        <c:axId val="-1151875696"/>
      </c:scatterChart>
      <c:valAx>
        <c:axId val="-1151874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5696"/>
        <c:crosses val="autoZero"/>
        <c:crossBetween val="midCat"/>
      </c:valAx>
      <c:valAx>
        <c:axId val="-115187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4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78960"/>
        <c:axId val="-1151880048"/>
      </c:scatterChart>
      <c:valAx>
        <c:axId val="-1151878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0048"/>
        <c:crosses val="autoZero"/>
        <c:crossBetween val="midCat"/>
      </c:valAx>
      <c:valAx>
        <c:axId val="-115188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8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81680"/>
        <c:axId val="-1151880592"/>
      </c:scatterChart>
      <c:valAx>
        <c:axId val="-1151881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0592"/>
        <c:crosses val="autoZero"/>
        <c:crossBetween val="midCat"/>
      </c:valAx>
      <c:valAx>
        <c:axId val="-115188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2.1611607361398169</c:v>
                </c:pt>
                <c:pt idx="2">
                  <c:v>2.6965658428188011</c:v>
                </c:pt>
                <c:pt idx="3">
                  <c:v>3.365130579383619</c:v>
                </c:pt>
                <c:pt idx="4">
                  <c:v>4.2000945958983191</c:v>
                </c:pt>
                <c:pt idx="5">
                  <c:v>5.2430233872219976</c:v>
                </c:pt>
                <c:pt idx="6">
                  <c:v>6.5459003809291518</c:v>
                </c:pt>
                <c:pt idx="7">
                  <c:v>8.1737462585240923</c:v>
                </c:pt>
                <c:pt idx="8">
                  <c:v>10.207898736323521</c:v>
                </c:pt>
                <c:pt idx="9">
                  <c:v>12.750119779643619</c:v>
                </c:pt>
                <c:pt idx="10">
                  <c:v>15.927739538585294</c:v>
                </c:pt>
                <c:pt idx="11">
                  <c:v>19.900099355115746</c:v>
                </c:pt>
                <c:pt idx="12">
                  <c:v>24.86662273402224</c:v>
                </c:pt>
                <c:pt idx="13">
                  <c:v>31.076926626524898</c:v>
                </c:pt>
                <c:pt idx="14">
                  <c:v>38.84349005186197</c:v>
                </c:pt>
                <c:pt idx="15">
                  <c:v>48.557528384612056</c:v>
                </c:pt>
                <c:pt idx="16">
                  <c:v>57.970166254533687</c:v>
                </c:pt>
                <c:pt idx="17">
                  <c:v>67.342775086397836</c:v>
                </c:pt>
                <c:pt idx="18">
                  <c:v>76.681733118375817</c:v>
                </c:pt>
                <c:pt idx="19">
                  <c:v>85.991728436661276</c:v>
                </c:pt>
                <c:pt idx="20">
                  <c:v>95.276346213363084</c:v>
                </c:pt>
                <c:pt idx="21">
                  <c:v>79.914811172042121</c:v>
                </c:pt>
                <c:pt idx="22">
                  <c:v>90.163287942245233</c:v>
                </c:pt>
                <c:pt idx="23">
                  <c:v>100.3825669246575</c:v>
                </c:pt>
                <c:pt idx="24">
                  <c:v>110.57604520327656</c:v>
                </c:pt>
                <c:pt idx="25">
                  <c:v>120.74644035531428</c:v>
                </c:pt>
                <c:pt idx="26">
                  <c:v>130.8959735236887</c:v>
                </c:pt>
                <c:pt idx="27">
                  <c:v>141.02649246407412</c:v>
                </c:pt>
                <c:pt idx="28">
                  <c:v>151.13955724314167</c:v>
                </c:pt>
                <c:pt idx="29">
                  <c:v>161.23650172057486</c:v>
                </c:pt>
                <c:pt idx="30">
                  <c:v>171.31847877890027</c:v>
                </c:pt>
                <c:pt idx="31">
                  <c:v>142.52579115025171</c:v>
                </c:pt>
                <c:pt idx="32">
                  <c:v>152.07511787565889</c:v>
                </c:pt>
                <c:pt idx="33">
                  <c:v>161.61016857785205</c:v>
                </c:pt>
                <c:pt idx="34">
                  <c:v>171.13190528405343</c:v>
                </c:pt>
                <c:pt idx="35">
                  <c:v>180.64117406036942</c:v>
                </c:pt>
                <c:pt idx="36">
                  <c:v>189.7664838309008</c:v>
                </c:pt>
                <c:pt idx="37">
                  <c:v>198.88157087854583</c:v>
                </c:pt>
                <c:pt idx="38">
                  <c:v>207.98697030718009</c:v>
                </c:pt>
                <c:pt idx="39">
                  <c:v>217.08316648371104</c:v>
                </c:pt>
                <c:pt idx="40">
                  <c:v>226.17059982008115</c:v>
                </c:pt>
                <c:pt idx="41">
                  <c:v>193.67416901758949</c:v>
                </c:pt>
                <c:pt idx="42">
                  <c:v>202.04165884934005</c:v>
                </c:pt>
                <c:pt idx="43">
                  <c:v>210.40112494961292</c:v>
                </c:pt>
                <c:pt idx="44">
                  <c:v>218.75293145330741</c:v>
                </c:pt>
                <c:pt idx="45">
                  <c:v>227.09741238431636</c:v>
                </c:pt>
                <c:pt idx="46">
                  <c:v>235.06446630097074</c:v>
                </c:pt>
                <c:pt idx="47">
                  <c:v>243.02536029283627</c:v>
                </c:pt>
                <c:pt idx="48">
                  <c:v>250.98032483930456</c:v>
                </c:pt>
                <c:pt idx="49">
                  <c:v>258.92957459921269</c:v>
                </c:pt>
                <c:pt idx="50">
                  <c:v>266.87330995991658</c:v>
                </c:pt>
                <c:pt idx="51">
                  <c:v>233.58269729624988</c:v>
                </c:pt>
                <c:pt idx="52">
                  <c:v>240.98942582679555</c:v>
                </c:pt>
                <c:pt idx="53">
                  <c:v>248.39097391329724</c:v>
                </c:pt>
                <c:pt idx="54">
                  <c:v>255.78751789170562</c:v>
                </c:pt>
                <c:pt idx="55">
                  <c:v>263.17922305442261</c:v>
                </c:pt>
                <c:pt idx="56">
                  <c:v>270.19700250524323</c:v>
                </c:pt>
                <c:pt idx="57">
                  <c:v>277.21068050236744</c:v>
                </c:pt>
                <c:pt idx="58">
                  <c:v>284.22037558191226</c:v>
                </c:pt>
                <c:pt idx="59">
                  <c:v>291.22619994880847</c:v>
                </c:pt>
                <c:pt idx="60">
                  <c:v>298.22825996252726</c:v>
                </c:pt>
                <c:pt idx="61">
                  <c:v>266.87330995991658</c:v>
                </c:pt>
                <c:pt idx="62">
                  <c:v>273.33520033559711</c:v>
                </c:pt>
                <c:pt idx="63">
                  <c:v>279.79365704229622</c:v>
                </c:pt>
                <c:pt idx="64">
                  <c:v>286.24877062592162</c:v>
                </c:pt>
                <c:pt idx="65">
                  <c:v>292.70062721001705</c:v>
                </c:pt>
                <c:pt idx="66">
                  <c:v>298.96510410049149</c:v>
                </c:pt>
                <c:pt idx="67">
                  <c:v>305.22665657476222</c:v>
                </c:pt>
                <c:pt idx="68">
                  <c:v>311.48535316475295</c:v>
                </c:pt>
                <c:pt idx="69">
                  <c:v>317.74125942022329</c:v>
                </c:pt>
                <c:pt idx="70">
                  <c:v>323.99443809601638</c:v>
                </c:pt>
                <c:pt idx="71">
                  <c:v>293.80633875741154</c:v>
                </c:pt>
                <c:pt idx="72">
                  <c:v>299.51771063750374</c:v>
                </c:pt>
                <c:pt idx="73">
                  <c:v>305.22665657476222</c:v>
                </c:pt>
                <c:pt idx="74">
                  <c:v>310.93322840775465</c:v>
                </c:pt>
                <c:pt idx="75">
                  <c:v>316.63747591445002</c:v>
                </c:pt>
                <c:pt idx="76">
                  <c:v>321.97164562540979</c:v>
                </c:pt>
                <c:pt idx="77">
                  <c:v>327.30386083487969</c:v>
                </c:pt>
                <c:pt idx="78">
                  <c:v>332.63415791953389</c:v>
                </c:pt>
                <c:pt idx="79">
                  <c:v>337.96257199356324</c:v>
                </c:pt>
                <c:pt idx="80">
                  <c:v>343.28913697215461</c:v>
                </c:pt>
                <c:pt idx="81">
                  <c:v>316.26952914620239</c:v>
                </c:pt>
                <c:pt idx="82">
                  <c:v>321.41992623463284</c:v>
                </c:pt>
                <c:pt idx="83">
                  <c:v>326.56849772007627</c:v>
                </c:pt>
                <c:pt idx="84">
                  <c:v>331.71527648504929</c:v>
                </c:pt>
                <c:pt idx="85">
                  <c:v>336.86029430705389</c:v>
                </c:pt>
                <c:pt idx="86">
                  <c:v>341.63626096666286</c:v>
                </c:pt>
                <c:pt idx="87">
                  <c:v>346.4107595929251</c:v>
                </c:pt>
                <c:pt idx="88">
                  <c:v>351.18381330179227</c:v>
                </c:pt>
                <c:pt idx="89">
                  <c:v>355.95544452876601</c:v>
                </c:pt>
                <c:pt idx="90">
                  <c:v>360.72567505798861</c:v>
                </c:pt>
                <c:pt idx="91">
                  <c:v>335.02298813768743</c:v>
                </c:pt>
                <c:pt idx="92">
                  <c:v>339.61584021127902</c:v>
                </c:pt>
                <c:pt idx="93">
                  <c:v>344.20732577147572</c:v>
                </c:pt>
                <c:pt idx="94">
                  <c:v>348.79746564421521</c:v>
                </c:pt>
                <c:pt idx="95">
                  <c:v>353.38628006183148</c:v>
                </c:pt>
                <c:pt idx="96">
                  <c:v>357.79031317226071</c:v>
                </c:pt>
                <c:pt idx="97">
                  <c:v>362.19315979149877</c:v>
                </c:pt>
                <c:pt idx="98">
                  <c:v>366.59483639724226</c:v>
                </c:pt>
                <c:pt idx="99">
                  <c:v>370.99535903869224</c:v>
                </c:pt>
                <c:pt idx="100">
                  <c:v>375.394743352761</c:v>
                </c:pt>
                <c:pt idx="101">
                  <c:v>353.93684966092297</c:v>
                </c:pt>
                <c:pt idx="102">
                  <c:v>358.15726214440497</c:v>
                </c:pt>
                <c:pt idx="103">
                  <c:v>362.3765862303585</c:v>
                </c:pt>
                <c:pt idx="104">
                  <c:v>366.59483639724226</c:v>
                </c:pt>
                <c:pt idx="105">
                  <c:v>370.81202676268754</c:v>
                </c:pt>
                <c:pt idx="106">
                  <c:v>374.84488204114882</c:v>
                </c:pt>
                <c:pt idx="107">
                  <c:v>378.87679203564204</c:v>
                </c:pt>
                <c:pt idx="108">
                  <c:v>382.90776823855754</c:v>
                </c:pt>
                <c:pt idx="109">
                  <c:v>386.93782188026222</c:v>
                </c:pt>
                <c:pt idx="110">
                  <c:v>390.96696393780195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74064"/>
        <c:axId val="-1151887664"/>
      </c:scatterChart>
      <c:valAx>
        <c:axId val="-115187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7664"/>
        <c:crosses val="autoZero"/>
        <c:crossBetween val="midCat"/>
      </c:valAx>
      <c:valAx>
        <c:axId val="-115188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79504"/>
        <c:axId val="-1151883856"/>
      </c:scatterChart>
      <c:valAx>
        <c:axId val="-1151879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3856"/>
        <c:crosses val="autoZero"/>
        <c:crossBetween val="midCat"/>
      </c:valAx>
      <c:valAx>
        <c:axId val="-115188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87120"/>
        <c:axId val="-1151877872"/>
      </c:scatterChart>
      <c:valAx>
        <c:axId val="-1151887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7872"/>
        <c:crosses val="autoZero"/>
        <c:crossBetween val="midCat"/>
      </c:valAx>
      <c:valAx>
        <c:axId val="-115187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8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1876240"/>
        <c:axId val="-1151875152"/>
      </c:scatterChart>
      <c:valAx>
        <c:axId val="-1151876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5152"/>
        <c:crosses val="autoZero"/>
        <c:crossBetween val="midCat"/>
      </c:valAx>
      <c:valAx>
        <c:axId val="-11518751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187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" zoomScale="130" zoomScaleNormal="130" workbookViewId="0">
      <selection activeCell="C11" sqref="C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8.4600000000000009</v>
      </c>
      <c r="D5" s="304" t="s">
        <v>229</v>
      </c>
      <c r="E5" s="305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289">
        <v>0.4002</v>
      </c>
      <c r="D9" s="35">
        <f t="shared" ref="D9:D18" si="0">C9*$C$5</f>
        <v>3.3856920000000001</v>
      </c>
      <c r="E9" s="36">
        <v>150</v>
      </c>
      <c r="F9" s="37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289">
        <v>0.4002</v>
      </c>
      <c r="D10" s="35">
        <f t="shared" si="0"/>
        <v>3.3856920000000001</v>
      </c>
      <c r="E10" s="36">
        <v>150</v>
      </c>
      <c r="F10" s="37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</v>
      </c>
      <c r="C11" s="290">
        <v>1.17E-2</v>
      </c>
      <c r="D11" s="35">
        <f t="shared" si="0"/>
        <v>9.8982000000000014E-2</v>
      </c>
      <c r="E11" s="36">
        <v>80</v>
      </c>
      <c r="F11" s="37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</v>
      </c>
      <c r="C12" s="290">
        <v>1.17E-2</v>
      </c>
      <c r="D12" s="35">
        <f t="shared" si="0"/>
        <v>9.8982000000000014E-2</v>
      </c>
      <c r="E12" s="36">
        <v>60</v>
      </c>
      <c r="F12" s="37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290">
        <v>3.5200000000000002E-2</v>
      </c>
      <c r="D13" s="35">
        <f t="shared" si="0"/>
        <v>0.29779200000000006</v>
      </c>
      <c r="E13" s="36">
        <v>69</v>
      </c>
      <c r="F13" s="37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50</v>
      </c>
      <c r="C14" s="290">
        <v>3.5200000000000002E-2</v>
      </c>
      <c r="D14" s="35">
        <f t="shared" si="0"/>
        <v>0.29779200000000006</v>
      </c>
      <c r="E14" s="36">
        <v>110</v>
      </c>
      <c r="F14" s="37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4"/>
      <c r="D15" s="35">
        <f t="shared" si="0"/>
        <v>0</v>
      </c>
      <c r="E15" s="36"/>
      <c r="F15" s="37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4"/>
      <c r="D16" s="35">
        <f t="shared" si="0"/>
        <v>0</v>
      </c>
      <c r="E16" s="36"/>
      <c r="F16" s="37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1</v>
      </c>
      <c r="C17" s="290">
        <v>3.5200000000000002E-2</v>
      </c>
      <c r="D17" s="35">
        <f t="shared" si="0"/>
        <v>0.29779200000000006</v>
      </c>
      <c r="E17" s="36">
        <v>150</v>
      </c>
      <c r="F17" s="37" t="str">
        <f t="array" ref="F17">IF(E17="","",IF(INDEX(A:A,MAX(IF(ISNUMBER($A$244:$A$263),ROW($A$244:$A$263),"")))&lt;&gt;E17,"Corrigez : révolution incorrecte","OK"))</f>
        <v>OK</v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52</v>
      </c>
      <c r="C18" s="290">
        <v>3.5200000000000002E-2</v>
      </c>
      <c r="D18" s="35">
        <f t="shared" si="0"/>
        <v>0.29779200000000006</v>
      </c>
      <c r="E18" s="36">
        <v>150</v>
      </c>
      <c r="F18" s="37" t="str">
        <f t="array" ref="F18">IF(E18="","",IF(INDEX(A:A,MAX(IF(ISNUMBER($A$270:$A$289),ROW($A$270:$A$289),"")))&lt;&gt;E18,"Corrigez : révolution incorrecte","OK"))</f>
        <v>OK</v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8" t="s">
        <v>175</v>
      </c>
      <c r="C19" s="39">
        <f>SUM(C9:C18)</f>
        <v>0.96460000000000012</v>
      </c>
      <c r="D19" s="40">
        <f>SUM(D9:D18)</f>
        <v>8.1605160000000012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1" t="s">
        <v>230</v>
      </c>
      <c r="C20" s="42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3" t="s">
        <v>218</v>
      </c>
      <c r="B24" s="44" t="s">
        <v>224</v>
      </c>
      <c r="C24" s="45">
        <v>0</v>
      </c>
      <c r="D24" s="46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3" t="s">
        <v>220</v>
      </c>
      <c r="B25" s="44" t="s">
        <v>219</v>
      </c>
      <c r="C25" s="47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3" t="s">
        <v>222</v>
      </c>
      <c r="B26" s="44" t="s">
        <v>221</v>
      </c>
      <c r="C26" s="45">
        <v>0.05</v>
      </c>
      <c r="D26" s="46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3" t="s">
        <v>223</v>
      </c>
      <c r="B27" s="44" t="s">
        <v>225</v>
      </c>
      <c r="C27" s="45">
        <v>0</v>
      </c>
      <c r="D27" s="46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8" t="s">
        <v>165</v>
      </c>
      <c r="B32" s="49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8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8" t="s">
        <v>180</v>
      </c>
      <c r="B35" s="38" t="s">
        <v>189</v>
      </c>
      <c r="C35" s="50" t="s">
        <v>188</v>
      </c>
      <c r="D35" s="50" t="s">
        <v>251</v>
      </c>
      <c r="E35" s="38" t="s">
        <v>183</v>
      </c>
      <c r="F35" s="38" t="s">
        <v>181</v>
      </c>
      <c r="G35" s="38" t="s">
        <v>184</v>
      </c>
      <c r="H35" s="38" t="s">
        <v>182</v>
      </c>
      <c r="I35" s="50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2">
        <v>20</v>
      </c>
      <c r="B36" s="62">
        <v>42</v>
      </c>
      <c r="C36" s="62"/>
      <c r="D36" s="62"/>
      <c r="E36" s="53"/>
      <c r="F36" s="53"/>
      <c r="G36" s="53"/>
      <c r="H36" s="53"/>
      <c r="I36" s="51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2">
        <v>25</v>
      </c>
      <c r="B37" s="62">
        <v>70</v>
      </c>
      <c r="C37" s="62"/>
      <c r="D37" s="62"/>
      <c r="E37" s="53"/>
      <c r="F37" s="53"/>
      <c r="G37" s="53"/>
      <c r="H37" s="53"/>
      <c r="I37" s="55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2">
        <v>30</v>
      </c>
      <c r="B38" s="62">
        <v>105</v>
      </c>
      <c r="C38" s="62">
        <v>1</v>
      </c>
      <c r="D38" s="62">
        <v>29</v>
      </c>
      <c r="E38" s="53"/>
      <c r="F38" s="53"/>
      <c r="G38" s="53"/>
      <c r="H38" s="53">
        <v>1</v>
      </c>
      <c r="I38" s="55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2">
        <v>35</v>
      </c>
      <c r="B39" s="62">
        <v>116</v>
      </c>
      <c r="C39" s="62"/>
      <c r="D39" s="62"/>
      <c r="E39" s="53"/>
      <c r="F39" s="53"/>
      <c r="G39" s="53"/>
      <c r="H39" s="53"/>
      <c r="I39" s="51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2">
        <v>40</v>
      </c>
      <c r="B40" s="62">
        <v>158</v>
      </c>
      <c r="C40" s="62">
        <v>2</v>
      </c>
      <c r="D40" s="62">
        <v>42</v>
      </c>
      <c r="E40" s="53"/>
      <c r="F40" s="53"/>
      <c r="G40" s="53"/>
      <c r="H40" s="53"/>
      <c r="I40" s="51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2">
        <v>45</v>
      </c>
      <c r="B41" s="62">
        <v>158</v>
      </c>
      <c r="C41" s="62"/>
      <c r="D41" s="62"/>
      <c r="E41" s="53"/>
      <c r="F41" s="53"/>
      <c r="G41" s="53"/>
      <c r="H41" s="53"/>
      <c r="I41" s="55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2">
        <v>50</v>
      </c>
      <c r="B42" s="62">
        <v>199</v>
      </c>
      <c r="C42" s="62">
        <v>3</v>
      </c>
      <c r="D42" s="62">
        <v>42</v>
      </c>
      <c r="E42" s="53"/>
      <c r="F42" s="53"/>
      <c r="G42" s="53"/>
      <c r="H42" s="53"/>
      <c r="I42" s="55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2">
        <v>55</v>
      </c>
      <c r="B43" s="52">
        <v>197</v>
      </c>
      <c r="C43" s="52"/>
      <c r="D43" s="52"/>
      <c r="E43" s="53"/>
      <c r="F43" s="53"/>
      <c r="G43" s="53"/>
      <c r="H43" s="53"/>
      <c r="I43" s="51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2">
        <v>60</v>
      </c>
      <c r="B44" s="52">
        <v>235</v>
      </c>
      <c r="C44" s="52">
        <v>4</v>
      </c>
      <c r="D44" s="52">
        <v>42</v>
      </c>
      <c r="E44" s="53"/>
      <c r="F44" s="53"/>
      <c r="G44" s="53"/>
      <c r="H44" s="53"/>
      <c r="I44" s="51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2">
        <v>65</v>
      </c>
      <c r="B45" s="52">
        <v>229</v>
      </c>
      <c r="C45" s="52"/>
      <c r="D45" s="52"/>
      <c r="E45" s="53"/>
      <c r="F45" s="53"/>
      <c r="G45" s="53"/>
      <c r="H45" s="53"/>
      <c r="I45" s="51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2">
        <v>70</v>
      </c>
      <c r="B46" s="52">
        <v>263</v>
      </c>
      <c r="C46" s="52">
        <v>5</v>
      </c>
      <c r="D46" s="52">
        <v>42</v>
      </c>
      <c r="E46" s="53"/>
      <c r="F46" s="53"/>
      <c r="G46" s="53"/>
      <c r="H46" s="53"/>
      <c r="I46" s="51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2">
        <v>75</v>
      </c>
      <c r="B47" s="52">
        <v>252</v>
      </c>
      <c r="C47" s="52"/>
      <c r="D47" s="52"/>
      <c r="E47" s="53"/>
      <c r="F47" s="53"/>
      <c r="G47" s="53"/>
      <c r="H47" s="53"/>
      <c r="I47" s="51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2">
        <v>80</v>
      </c>
      <c r="B48" s="52">
        <v>282</v>
      </c>
      <c r="C48" s="52">
        <v>6</v>
      </c>
      <c r="D48" s="52">
        <v>42</v>
      </c>
      <c r="E48" s="53"/>
      <c r="F48" s="53"/>
      <c r="G48" s="53"/>
      <c r="H48" s="53"/>
      <c r="I48" s="51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2">
        <v>90</v>
      </c>
      <c r="B49" s="52">
        <v>296</v>
      </c>
      <c r="C49" s="52">
        <v>7</v>
      </c>
      <c r="D49" s="52">
        <v>42</v>
      </c>
      <c r="E49" s="53"/>
      <c r="F49" s="53"/>
      <c r="G49" s="53"/>
      <c r="H49" s="53"/>
      <c r="I49" s="51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2">
        <v>100</v>
      </c>
      <c r="B50" s="52">
        <v>303</v>
      </c>
      <c r="C50" s="52">
        <v>8</v>
      </c>
      <c r="D50" s="52">
        <v>42</v>
      </c>
      <c r="E50" s="53"/>
      <c r="F50" s="53"/>
      <c r="G50" s="53"/>
      <c r="H50" s="53"/>
      <c r="I50" s="51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2">
        <v>110</v>
      </c>
      <c r="B51" s="52">
        <v>305</v>
      </c>
      <c r="C51" s="52">
        <v>9</v>
      </c>
      <c r="D51" s="52">
        <v>39</v>
      </c>
      <c r="E51" s="53"/>
      <c r="F51" s="53"/>
      <c r="G51" s="53"/>
      <c r="H51" s="53"/>
      <c r="I51" s="51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2">
        <v>120</v>
      </c>
      <c r="B52" s="52">
        <v>303</v>
      </c>
      <c r="C52" s="52">
        <v>10</v>
      </c>
      <c r="D52" s="52">
        <v>35</v>
      </c>
      <c r="E52" s="53"/>
      <c r="F52" s="53"/>
      <c r="G52" s="53"/>
      <c r="H52" s="53"/>
      <c r="I52" s="51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2">
        <v>130</v>
      </c>
      <c r="B53" s="52">
        <v>300</v>
      </c>
      <c r="C53" s="52">
        <v>11</v>
      </c>
      <c r="D53" s="52">
        <v>31</v>
      </c>
      <c r="E53" s="53"/>
      <c r="F53" s="53"/>
      <c r="G53" s="53"/>
      <c r="H53" s="53"/>
      <c r="I53" s="51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2">
        <v>140</v>
      </c>
      <c r="B54" s="52">
        <v>296</v>
      </c>
      <c r="C54" s="52">
        <v>12</v>
      </c>
      <c r="D54" s="52">
        <v>27</v>
      </c>
      <c r="E54" s="53"/>
      <c r="F54" s="53"/>
      <c r="G54" s="53"/>
      <c r="H54" s="53"/>
      <c r="I54" s="51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2">
        <v>150</v>
      </c>
      <c r="B55" s="52">
        <v>293</v>
      </c>
      <c r="C55" s="52">
        <v>13</v>
      </c>
      <c r="D55" s="52">
        <v>293</v>
      </c>
      <c r="E55" s="53"/>
      <c r="F55" s="53"/>
      <c r="G55" s="53"/>
      <c r="H55" s="53"/>
      <c r="I55" s="51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8" t="s">
        <v>166</v>
      </c>
      <c r="B58" s="54" t="str">
        <f>IF(B10="","",B10)</f>
        <v>Chêne pubescent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8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8" t="s">
        <v>180</v>
      </c>
      <c r="B61" s="38" t="s">
        <v>189</v>
      </c>
      <c r="C61" s="50" t="s">
        <v>188</v>
      </c>
      <c r="D61" s="50" t="s">
        <v>251</v>
      </c>
      <c r="E61" s="38" t="s">
        <v>183</v>
      </c>
      <c r="F61" s="38" t="s">
        <v>181</v>
      </c>
      <c r="G61" s="38" t="s">
        <v>184</v>
      </c>
      <c r="H61" s="38" t="s">
        <v>182</v>
      </c>
      <c r="I61" s="50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2">
        <v>20</v>
      </c>
      <c r="B62" s="62">
        <v>42</v>
      </c>
      <c r="C62" s="62"/>
      <c r="D62" s="62"/>
      <c r="E62" s="53"/>
      <c r="F62" s="53"/>
      <c r="G62" s="53"/>
      <c r="H62" s="53"/>
      <c r="I62" s="55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2">
        <v>25</v>
      </c>
      <c r="B63" s="62">
        <v>70</v>
      </c>
      <c r="C63" s="62"/>
      <c r="D63" s="62"/>
      <c r="E63" s="53"/>
      <c r="F63" s="53"/>
      <c r="G63" s="53"/>
      <c r="H63" s="53"/>
      <c r="I63" s="51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2">
        <v>30</v>
      </c>
      <c r="B64" s="62">
        <v>105</v>
      </c>
      <c r="C64" s="62">
        <v>1</v>
      </c>
      <c r="D64" s="62">
        <v>29</v>
      </c>
      <c r="E64" s="53"/>
      <c r="F64" s="53"/>
      <c r="G64" s="53"/>
      <c r="H64" s="53">
        <v>1</v>
      </c>
      <c r="I64" s="51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2">
        <v>35</v>
      </c>
      <c r="B65" s="62">
        <v>116</v>
      </c>
      <c r="C65" s="62"/>
      <c r="D65" s="62"/>
      <c r="E65" s="53"/>
      <c r="F65" s="53"/>
      <c r="G65" s="53"/>
      <c r="H65" s="53"/>
      <c r="I65" s="51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2">
        <v>40</v>
      </c>
      <c r="B66" s="62">
        <v>158</v>
      </c>
      <c r="C66" s="62">
        <v>2</v>
      </c>
      <c r="D66" s="62">
        <v>42</v>
      </c>
      <c r="E66" s="53"/>
      <c r="F66" s="53"/>
      <c r="G66" s="53"/>
      <c r="H66" s="53"/>
      <c r="I66" s="51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2">
        <v>45</v>
      </c>
      <c r="B67" s="62">
        <v>158</v>
      </c>
      <c r="C67" s="62"/>
      <c r="D67" s="62"/>
      <c r="E67" s="53"/>
      <c r="F67" s="53"/>
      <c r="G67" s="53"/>
      <c r="H67" s="53"/>
      <c r="I67" s="51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2">
        <v>50</v>
      </c>
      <c r="B68" s="62">
        <v>199</v>
      </c>
      <c r="C68" s="62">
        <v>3</v>
      </c>
      <c r="D68" s="62">
        <v>42</v>
      </c>
      <c r="E68" s="53"/>
      <c r="F68" s="53"/>
      <c r="G68" s="53"/>
      <c r="H68" s="53"/>
      <c r="I68" s="51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2">
        <v>55</v>
      </c>
      <c r="B69" s="52">
        <v>197</v>
      </c>
      <c r="C69" s="52"/>
      <c r="D69" s="52"/>
      <c r="E69" s="53"/>
      <c r="F69" s="53"/>
      <c r="G69" s="53"/>
      <c r="H69" s="53"/>
      <c r="I69" s="51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2">
        <v>60</v>
      </c>
      <c r="B70" s="52">
        <v>235</v>
      </c>
      <c r="C70" s="52">
        <v>4</v>
      </c>
      <c r="D70" s="52">
        <v>42</v>
      </c>
      <c r="E70" s="53"/>
      <c r="F70" s="53"/>
      <c r="G70" s="53"/>
      <c r="H70" s="53"/>
      <c r="I70" s="51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2">
        <v>65</v>
      </c>
      <c r="B71" s="52">
        <v>229</v>
      </c>
      <c r="C71" s="52"/>
      <c r="D71" s="52"/>
      <c r="E71" s="53"/>
      <c r="F71" s="53"/>
      <c r="G71" s="53"/>
      <c r="H71" s="53"/>
      <c r="I71" s="51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2">
        <v>70</v>
      </c>
      <c r="B72" s="52">
        <v>263</v>
      </c>
      <c r="C72" s="52">
        <v>5</v>
      </c>
      <c r="D72" s="52">
        <v>42</v>
      </c>
      <c r="E72" s="53"/>
      <c r="F72" s="53"/>
      <c r="G72" s="53"/>
      <c r="H72" s="53"/>
      <c r="I72" s="51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2">
        <v>75</v>
      </c>
      <c r="B73" s="52">
        <v>252</v>
      </c>
      <c r="C73" s="52"/>
      <c r="D73" s="52"/>
      <c r="E73" s="53"/>
      <c r="F73" s="53"/>
      <c r="G73" s="53"/>
      <c r="H73" s="53"/>
      <c r="I73" s="51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2">
        <v>80</v>
      </c>
      <c r="B74" s="52">
        <v>282</v>
      </c>
      <c r="C74" s="52">
        <v>6</v>
      </c>
      <c r="D74" s="52">
        <v>42</v>
      </c>
      <c r="E74" s="53"/>
      <c r="F74" s="53"/>
      <c r="G74" s="53"/>
      <c r="H74" s="53"/>
      <c r="I74" s="51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2">
        <v>90</v>
      </c>
      <c r="B75" s="52">
        <v>296</v>
      </c>
      <c r="C75" s="52">
        <v>7</v>
      </c>
      <c r="D75" s="52">
        <v>42</v>
      </c>
      <c r="E75" s="53"/>
      <c r="F75" s="53"/>
      <c r="G75" s="53"/>
      <c r="H75" s="53"/>
      <c r="I75" s="51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2">
        <v>100</v>
      </c>
      <c r="B76" s="52">
        <v>303</v>
      </c>
      <c r="C76" s="52">
        <v>8</v>
      </c>
      <c r="D76" s="52">
        <v>42</v>
      </c>
      <c r="E76" s="53"/>
      <c r="F76" s="53"/>
      <c r="G76" s="53"/>
      <c r="H76" s="53"/>
      <c r="I76" s="51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2">
        <v>110</v>
      </c>
      <c r="B77" s="52">
        <v>305</v>
      </c>
      <c r="C77" s="52">
        <v>9</v>
      </c>
      <c r="D77" s="52">
        <v>39</v>
      </c>
      <c r="E77" s="53"/>
      <c r="F77" s="53"/>
      <c r="G77" s="53"/>
      <c r="H77" s="53"/>
      <c r="I77" s="51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2">
        <v>120</v>
      </c>
      <c r="B78" s="52">
        <v>303</v>
      </c>
      <c r="C78" s="52">
        <v>10</v>
      </c>
      <c r="D78" s="52">
        <v>35</v>
      </c>
      <c r="E78" s="53"/>
      <c r="F78" s="53"/>
      <c r="G78" s="53"/>
      <c r="H78" s="53"/>
      <c r="I78" s="51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2">
        <v>130</v>
      </c>
      <c r="B79" s="52">
        <v>300</v>
      </c>
      <c r="C79" s="52">
        <v>11</v>
      </c>
      <c r="D79" s="52">
        <v>31</v>
      </c>
      <c r="E79" s="53"/>
      <c r="F79" s="53"/>
      <c r="G79" s="53"/>
      <c r="H79" s="53"/>
      <c r="I79" s="51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2">
        <v>140</v>
      </c>
      <c r="B80" s="52">
        <v>296</v>
      </c>
      <c r="C80" s="52">
        <v>12</v>
      </c>
      <c r="D80" s="52">
        <v>27</v>
      </c>
      <c r="E80" s="53"/>
      <c r="F80" s="53"/>
      <c r="G80" s="53"/>
      <c r="H80" s="53"/>
      <c r="I80" s="51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2">
        <v>150</v>
      </c>
      <c r="B81" s="52">
        <v>293</v>
      </c>
      <c r="C81" s="52">
        <v>13</v>
      </c>
      <c r="D81" s="52">
        <v>293</v>
      </c>
      <c r="E81" s="53"/>
      <c r="F81" s="53"/>
      <c r="G81" s="53"/>
      <c r="H81" s="53"/>
      <c r="I81" s="51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8" t="s">
        <v>167</v>
      </c>
      <c r="B84" s="54" t="str">
        <f>IF(B11="","",B11)</f>
        <v>Aulne glutineux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8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8" t="s">
        <v>180</v>
      </c>
      <c r="B87" s="38" t="s">
        <v>189</v>
      </c>
      <c r="C87" s="50" t="s">
        <v>188</v>
      </c>
      <c r="D87" s="50" t="s">
        <v>251</v>
      </c>
      <c r="E87" s="38" t="s">
        <v>183</v>
      </c>
      <c r="F87" s="38" t="s">
        <v>181</v>
      </c>
      <c r="G87" s="38" t="s">
        <v>184</v>
      </c>
      <c r="H87" s="38" t="s">
        <v>182</v>
      </c>
      <c r="I87" s="50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2">
        <v>25</v>
      </c>
      <c r="B88" s="62">
        <v>61</v>
      </c>
      <c r="C88" s="62"/>
      <c r="D88" s="62"/>
      <c r="E88" s="53"/>
      <c r="F88" s="53"/>
      <c r="G88" s="53"/>
      <c r="H88" s="53"/>
      <c r="I88" s="55">
        <f>IFERROR(B88/A88,"")</f>
        <v>2.44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2">
        <v>30</v>
      </c>
      <c r="B89" s="62">
        <v>81</v>
      </c>
      <c r="C89" s="62"/>
      <c r="D89" s="62"/>
      <c r="E89" s="53"/>
      <c r="F89" s="53"/>
      <c r="G89" s="53"/>
      <c r="H89" s="53"/>
      <c r="I89" s="55">
        <f t="shared" ref="I89:I107" si="3">IF(A89&lt;&gt;0,(B89-(B88-D88))/(A89-A88),"")</f>
        <v>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2">
        <v>40</v>
      </c>
      <c r="B90" s="62">
        <v>113</v>
      </c>
      <c r="C90" s="62"/>
      <c r="D90" s="62"/>
      <c r="E90" s="53"/>
      <c r="F90" s="53"/>
      <c r="G90" s="53"/>
      <c r="H90" s="53"/>
      <c r="I90" s="55">
        <f t="shared" si="3"/>
        <v>3.2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2">
        <v>50</v>
      </c>
      <c r="B91" s="62">
        <v>138</v>
      </c>
      <c r="C91" s="62"/>
      <c r="D91" s="62"/>
      <c r="E91" s="53"/>
      <c r="F91" s="53"/>
      <c r="G91" s="53"/>
      <c r="H91" s="53"/>
      <c r="I91" s="55">
        <f t="shared" si="3"/>
        <v>2.5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2">
        <v>60</v>
      </c>
      <c r="B92" s="62">
        <v>156</v>
      </c>
      <c r="C92" s="62"/>
      <c r="D92" s="62"/>
      <c r="E92" s="53"/>
      <c r="F92" s="53"/>
      <c r="G92" s="53"/>
      <c r="H92" s="53"/>
      <c r="I92" s="55">
        <f t="shared" si="3"/>
        <v>1.8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2">
        <v>80</v>
      </c>
      <c r="B93" s="62">
        <v>179</v>
      </c>
      <c r="C93" s="62">
        <v>1</v>
      </c>
      <c r="D93" s="62">
        <f>B93</f>
        <v>179</v>
      </c>
      <c r="E93" s="53"/>
      <c r="F93" s="53"/>
      <c r="G93" s="53"/>
      <c r="H93" s="53"/>
      <c r="I93" s="55">
        <f t="shared" si="3"/>
        <v>1.1499999999999999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2"/>
      <c r="B94" s="62"/>
      <c r="C94" s="62"/>
      <c r="D94" s="62"/>
      <c r="E94" s="91"/>
      <c r="F94" s="91"/>
      <c r="G94" s="91"/>
      <c r="H94" s="91"/>
      <c r="I94" s="55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2"/>
      <c r="B95" s="62"/>
      <c r="C95" s="62"/>
      <c r="D95" s="62"/>
      <c r="E95" s="91"/>
      <c r="F95" s="91"/>
      <c r="G95" s="91"/>
      <c r="H95" s="91"/>
      <c r="I95" s="55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0"/>
      <c r="B96" s="62"/>
      <c r="C96" s="62"/>
      <c r="D96" s="62"/>
      <c r="E96" s="53"/>
      <c r="F96" s="53"/>
      <c r="G96" s="53"/>
      <c r="H96" s="53"/>
      <c r="I96" s="55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0"/>
      <c r="B97" s="62"/>
      <c r="C97" s="62"/>
      <c r="D97" s="62"/>
      <c r="E97" s="53"/>
      <c r="F97" s="53"/>
      <c r="G97" s="53"/>
      <c r="H97" s="53"/>
      <c r="I97" s="55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0"/>
      <c r="B98" s="62"/>
      <c r="C98" s="62"/>
      <c r="D98" s="62"/>
      <c r="E98" s="53"/>
      <c r="F98" s="53"/>
      <c r="G98" s="53"/>
      <c r="H98" s="53"/>
      <c r="I98" s="55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0"/>
      <c r="B99" s="62"/>
      <c r="C99" s="62"/>
      <c r="D99" s="62"/>
      <c r="E99" s="53"/>
      <c r="F99" s="53"/>
      <c r="G99" s="53"/>
      <c r="H99" s="53"/>
      <c r="I99" s="55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0"/>
      <c r="B100" s="62"/>
      <c r="C100" s="62"/>
      <c r="D100" s="62"/>
      <c r="E100" s="53"/>
      <c r="F100" s="53"/>
      <c r="G100" s="53"/>
      <c r="H100" s="53"/>
      <c r="I100" s="55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0"/>
      <c r="B101" s="62"/>
      <c r="C101" s="62"/>
      <c r="D101" s="62"/>
      <c r="E101" s="53"/>
      <c r="F101" s="53"/>
      <c r="G101" s="53"/>
      <c r="H101" s="53"/>
      <c r="I101" s="55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0"/>
      <c r="B102" s="62"/>
      <c r="C102" s="62"/>
      <c r="D102" s="62"/>
      <c r="E102" s="53"/>
      <c r="F102" s="53"/>
      <c r="G102" s="53"/>
      <c r="H102" s="53"/>
      <c r="I102" s="55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0"/>
      <c r="B103" s="52"/>
      <c r="C103" s="52"/>
      <c r="D103" s="52"/>
      <c r="E103" s="53"/>
      <c r="F103" s="53"/>
      <c r="G103" s="53"/>
      <c r="H103" s="53"/>
      <c r="I103" s="55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0"/>
      <c r="B104" s="52"/>
      <c r="C104" s="52"/>
      <c r="D104" s="52"/>
      <c r="E104" s="53"/>
      <c r="F104" s="53"/>
      <c r="G104" s="53"/>
      <c r="H104" s="53"/>
      <c r="I104" s="55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0"/>
      <c r="B105" s="52"/>
      <c r="C105" s="52"/>
      <c r="D105" s="52"/>
      <c r="E105" s="53"/>
      <c r="F105" s="53"/>
      <c r="G105" s="53"/>
      <c r="H105" s="53"/>
      <c r="I105" s="55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0"/>
      <c r="B106" s="52"/>
      <c r="C106" s="52"/>
      <c r="D106" s="52"/>
      <c r="E106" s="53"/>
      <c r="F106" s="53"/>
      <c r="G106" s="53"/>
      <c r="H106" s="53"/>
      <c r="I106" s="55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0"/>
      <c r="B107" s="52"/>
      <c r="C107" s="52"/>
      <c r="D107" s="52"/>
      <c r="E107" s="53"/>
      <c r="F107" s="53"/>
      <c r="G107" s="53"/>
      <c r="H107" s="53"/>
      <c r="I107" s="55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8" t="s">
        <v>168</v>
      </c>
      <c r="B110" s="54" t="str">
        <f>IF(B12="","",B12)</f>
        <v>Bouleau verruqueux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8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8" t="s">
        <v>180</v>
      </c>
      <c r="B113" s="38" t="s">
        <v>189</v>
      </c>
      <c r="C113" s="50" t="s">
        <v>188</v>
      </c>
      <c r="D113" s="50" t="s">
        <v>251</v>
      </c>
      <c r="E113" s="38" t="s">
        <v>183</v>
      </c>
      <c r="F113" s="38" t="s">
        <v>181</v>
      </c>
      <c r="G113" s="38" t="s">
        <v>184</v>
      </c>
      <c r="H113" s="38" t="s">
        <v>182</v>
      </c>
      <c r="I113" s="50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2">
        <v>10</v>
      </c>
      <c r="B114" s="62">
        <v>9</v>
      </c>
      <c r="C114" s="62"/>
      <c r="D114" s="62"/>
      <c r="E114" s="53"/>
      <c r="F114" s="53"/>
      <c r="G114" s="53"/>
      <c r="H114" s="91"/>
      <c r="I114" s="55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2">
        <v>15</v>
      </c>
      <c r="B115" s="62">
        <v>49</v>
      </c>
      <c r="C115" s="62"/>
      <c r="D115" s="62"/>
      <c r="E115" s="53"/>
      <c r="F115" s="53"/>
      <c r="G115" s="53"/>
      <c r="H115" s="91"/>
      <c r="I115" s="55">
        <f t="shared" ref="I115:I133" si="4">IF(A115&lt;&gt;0,(B115-(B114-D114))/(A115-A114),"")</f>
        <v>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2">
        <v>20</v>
      </c>
      <c r="B116" s="62">
        <v>99</v>
      </c>
      <c r="C116" s="62">
        <v>1</v>
      </c>
      <c r="D116" s="62">
        <f>99-59</f>
        <v>40</v>
      </c>
      <c r="E116" s="91"/>
      <c r="F116" s="91"/>
      <c r="G116" s="91"/>
      <c r="H116" s="91">
        <v>1</v>
      </c>
      <c r="I116" s="55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2">
        <v>25</v>
      </c>
      <c r="B117" s="62">
        <v>102</v>
      </c>
      <c r="C117" s="62"/>
      <c r="D117" s="62"/>
      <c r="E117" s="91"/>
      <c r="F117" s="91"/>
      <c r="G117" s="91"/>
      <c r="H117" s="91"/>
      <c r="I117" s="55">
        <f t="shared" si="4"/>
        <v>8.6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2">
        <v>30</v>
      </c>
      <c r="B118" s="62">
        <v>146</v>
      </c>
      <c r="C118" s="62"/>
      <c r="D118" s="62"/>
      <c r="E118" s="91"/>
      <c r="F118" s="91"/>
      <c r="G118" s="91"/>
      <c r="H118" s="91"/>
      <c r="I118" s="55">
        <f t="shared" si="4"/>
        <v>8.8000000000000007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2">
        <v>35</v>
      </c>
      <c r="B119" s="62">
        <v>190</v>
      </c>
      <c r="C119" s="62">
        <v>2</v>
      </c>
      <c r="D119" s="62">
        <v>76</v>
      </c>
      <c r="E119" s="91"/>
      <c r="F119" s="91"/>
      <c r="G119" s="91"/>
      <c r="H119" s="91"/>
      <c r="I119" s="55">
        <f t="shared" si="4"/>
        <v>8.8000000000000007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2">
        <v>40</v>
      </c>
      <c r="B120" s="62">
        <v>152</v>
      </c>
      <c r="C120" s="62"/>
      <c r="D120" s="62"/>
      <c r="E120" s="91"/>
      <c r="F120" s="91"/>
      <c r="G120" s="91"/>
      <c r="H120" s="91"/>
      <c r="I120" s="55">
        <f t="shared" si="4"/>
        <v>7.6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2">
        <v>45</v>
      </c>
      <c r="B121" s="62">
        <v>190</v>
      </c>
      <c r="C121" s="62"/>
      <c r="D121" s="62"/>
      <c r="E121" s="91"/>
      <c r="F121" s="91"/>
      <c r="G121" s="91"/>
      <c r="H121" s="91"/>
      <c r="I121" s="55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2">
        <v>50</v>
      </c>
      <c r="B122" s="62">
        <v>228</v>
      </c>
      <c r="C122" s="62"/>
      <c r="D122" s="62"/>
      <c r="E122" s="91"/>
      <c r="F122" s="91"/>
      <c r="G122" s="91"/>
      <c r="H122" s="91"/>
      <c r="I122" s="55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2">
        <v>55</v>
      </c>
      <c r="B123" s="62">
        <v>266</v>
      </c>
      <c r="C123" s="62"/>
      <c r="D123" s="62"/>
      <c r="E123" s="91"/>
      <c r="F123" s="91"/>
      <c r="G123" s="91"/>
      <c r="H123" s="91"/>
      <c r="I123" s="55">
        <f t="shared" si="4"/>
        <v>7.6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2">
        <v>60</v>
      </c>
      <c r="B124" s="62">
        <v>303</v>
      </c>
      <c r="C124" s="62">
        <v>3</v>
      </c>
      <c r="D124" s="62">
        <v>303</v>
      </c>
      <c r="E124" s="91"/>
      <c r="F124" s="91"/>
      <c r="G124" s="91"/>
      <c r="H124" s="91"/>
      <c r="I124" s="55">
        <f t="shared" si="4"/>
        <v>7.4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7"/>
      <c r="B125" s="57"/>
      <c r="C125" s="57"/>
      <c r="D125" s="57"/>
      <c r="E125" s="65"/>
      <c r="F125" s="65"/>
      <c r="G125" s="65"/>
      <c r="H125" s="65"/>
      <c r="I125" s="55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7"/>
      <c r="B126" s="57"/>
      <c r="C126" s="57"/>
      <c r="D126" s="57"/>
      <c r="E126" s="66"/>
      <c r="F126" s="66"/>
      <c r="G126" s="66"/>
      <c r="H126" s="66"/>
      <c r="I126" s="55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92"/>
      <c r="B127" s="62"/>
      <c r="C127" s="92"/>
      <c r="D127" s="62"/>
      <c r="E127" s="56"/>
      <c r="F127" s="56"/>
      <c r="G127" s="56"/>
      <c r="H127" s="56"/>
      <c r="I127" s="55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2"/>
      <c r="B128" s="52"/>
      <c r="C128" s="52"/>
      <c r="D128" s="52"/>
      <c r="E128" s="56"/>
      <c r="F128" s="56"/>
      <c r="G128" s="56"/>
      <c r="H128" s="56"/>
      <c r="I128" s="55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2"/>
      <c r="B129" s="52"/>
      <c r="C129" s="52"/>
      <c r="D129" s="52"/>
      <c r="E129" s="56"/>
      <c r="F129" s="56"/>
      <c r="G129" s="56"/>
      <c r="H129" s="56"/>
      <c r="I129" s="55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2"/>
      <c r="B130" s="52"/>
      <c r="C130" s="52"/>
      <c r="D130" s="52"/>
      <c r="E130" s="56"/>
      <c r="F130" s="56"/>
      <c r="G130" s="56"/>
      <c r="H130" s="56"/>
      <c r="I130" s="55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2"/>
      <c r="B131" s="52"/>
      <c r="C131" s="52"/>
      <c r="D131" s="52"/>
      <c r="E131" s="56"/>
      <c r="F131" s="56"/>
      <c r="G131" s="56"/>
      <c r="H131" s="56"/>
      <c r="I131" s="55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2"/>
      <c r="B132" s="52"/>
      <c r="C132" s="52"/>
      <c r="D132" s="52"/>
      <c r="E132" s="56"/>
      <c r="F132" s="56"/>
      <c r="G132" s="56"/>
      <c r="H132" s="56"/>
      <c r="I132" s="55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2"/>
      <c r="B133" s="52"/>
      <c r="C133" s="52"/>
      <c r="D133" s="52"/>
      <c r="E133" s="56"/>
      <c r="F133" s="56"/>
      <c r="G133" s="56"/>
      <c r="H133" s="56"/>
      <c r="I133" s="55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8" t="s">
        <v>169</v>
      </c>
      <c r="B136" s="54" t="str">
        <f>IF(B13="","",B13)</f>
        <v>Merisier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8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8" t="s">
        <v>180</v>
      </c>
      <c r="B139" s="38" t="s">
        <v>189</v>
      </c>
      <c r="C139" s="50" t="s">
        <v>188</v>
      </c>
      <c r="D139" s="50" t="s">
        <v>251</v>
      </c>
      <c r="E139" s="38" t="s">
        <v>183</v>
      </c>
      <c r="F139" s="38" t="s">
        <v>181</v>
      </c>
      <c r="G139" s="38" t="s">
        <v>184</v>
      </c>
      <c r="H139" s="38" t="s">
        <v>182</v>
      </c>
      <c r="I139" s="50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2">
        <v>15</v>
      </c>
      <c r="B140" s="62">
        <v>40</v>
      </c>
      <c r="C140" s="52"/>
      <c r="D140" s="62"/>
      <c r="E140" s="53"/>
      <c r="F140" s="53"/>
      <c r="G140" s="53"/>
      <c r="H140" s="53"/>
      <c r="I140" s="59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2">
        <v>20</v>
      </c>
      <c r="B141" s="62">
        <f>85+3</f>
        <v>88</v>
      </c>
      <c r="C141" s="52"/>
      <c r="D141" s="62"/>
      <c r="E141" s="53"/>
      <c r="F141" s="53"/>
      <c r="G141" s="53"/>
      <c r="H141" s="53"/>
      <c r="I141" s="59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2">
        <v>25</v>
      </c>
      <c r="B142" s="62">
        <f>113+3+25</f>
        <v>141</v>
      </c>
      <c r="C142" s="52">
        <v>1</v>
      </c>
      <c r="D142" s="62">
        <f>3+25+27</f>
        <v>55</v>
      </c>
      <c r="E142" s="53"/>
      <c r="F142" s="53"/>
      <c r="G142" s="53"/>
      <c r="H142" s="53">
        <v>1</v>
      </c>
      <c r="I142" s="59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2">
        <v>31</v>
      </c>
      <c r="B143" s="62">
        <v>155</v>
      </c>
      <c r="C143" s="52">
        <v>2</v>
      </c>
      <c r="D143" s="62">
        <v>36</v>
      </c>
      <c r="E143" s="53"/>
      <c r="F143" s="53"/>
      <c r="G143" s="53"/>
      <c r="H143" s="53"/>
      <c r="I143" s="59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2">
        <v>37</v>
      </c>
      <c r="B144" s="62">
        <v>188</v>
      </c>
      <c r="C144" s="52">
        <v>3</v>
      </c>
      <c r="D144" s="62">
        <v>36</v>
      </c>
      <c r="E144" s="53"/>
      <c r="F144" s="53"/>
      <c r="G144" s="53"/>
      <c r="H144" s="53"/>
      <c r="I144" s="59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2">
        <v>44</v>
      </c>
      <c r="B145" s="62">
        <v>230</v>
      </c>
      <c r="C145" s="52">
        <v>4</v>
      </c>
      <c r="D145" s="62">
        <v>43</v>
      </c>
      <c r="E145" s="53"/>
      <c r="F145" s="53"/>
      <c r="G145" s="53"/>
      <c r="H145" s="53"/>
      <c r="I145" s="59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2">
        <v>52</v>
      </c>
      <c r="B146" s="62">
        <v>270</v>
      </c>
      <c r="C146" s="62">
        <v>5</v>
      </c>
      <c r="D146" s="62">
        <v>48</v>
      </c>
      <c r="E146" s="91"/>
      <c r="F146" s="91"/>
      <c r="G146" s="91"/>
      <c r="H146" s="91"/>
      <c r="I146" s="59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2">
        <v>60</v>
      </c>
      <c r="B147" s="62">
        <v>297</v>
      </c>
      <c r="C147" s="62">
        <v>6</v>
      </c>
      <c r="D147" s="62">
        <v>47</v>
      </c>
      <c r="E147" s="91"/>
      <c r="F147" s="91"/>
      <c r="G147" s="91"/>
      <c r="H147" s="91"/>
      <c r="I147" s="59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2">
        <v>69</v>
      </c>
      <c r="B148" s="62">
        <v>328</v>
      </c>
      <c r="C148" s="62">
        <v>7</v>
      </c>
      <c r="D148" s="62">
        <f>B148</f>
        <v>328</v>
      </c>
      <c r="E148" s="91"/>
      <c r="F148" s="91"/>
      <c r="G148" s="91"/>
      <c r="H148" s="91"/>
      <c r="I148" s="59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2"/>
      <c r="B149" s="62"/>
      <c r="C149" s="52"/>
      <c r="D149" s="62"/>
      <c r="E149" s="53"/>
      <c r="F149" s="53"/>
      <c r="G149" s="53"/>
      <c r="H149" s="53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2"/>
      <c r="B150" s="62"/>
      <c r="C150" s="52"/>
      <c r="D150" s="62"/>
      <c r="E150" s="53"/>
      <c r="F150" s="53"/>
      <c r="G150" s="53"/>
      <c r="H150" s="53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2"/>
      <c r="B151" s="62"/>
      <c r="C151" s="52"/>
      <c r="D151" s="62"/>
      <c r="E151" s="53"/>
      <c r="F151" s="53"/>
      <c r="G151" s="53"/>
      <c r="H151" s="53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2"/>
      <c r="B152" s="62"/>
      <c r="C152" s="52"/>
      <c r="D152" s="62"/>
      <c r="E152" s="56"/>
      <c r="F152" s="56"/>
      <c r="G152" s="56"/>
      <c r="H152" s="56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2"/>
      <c r="B153" s="62"/>
      <c r="C153" s="52"/>
      <c r="D153" s="62"/>
      <c r="E153" s="56"/>
      <c r="F153" s="56"/>
      <c r="G153" s="56"/>
      <c r="H153" s="56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7"/>
      <c r="B154" s="58"/>
      <c r="C154" s="52"/>
      <c r="D154" s="52"/>
      <c r="E154" s="56"/>
      <c r="F154" s="56"/>
      <c r="G154" s="56"/>
      <c r="H154" s="56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7"/>
      <c r="B155" s="58"/>
      <c r="C155" s="52"/>
      <c r="D155" s="52"/>
      <c r="E155" s="56"/>
      <c r="F155" s="56"/>
      <c r="G155" s="56"/>
      <c r="H155" s="56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7"/>
      <c r="B156" s="58"/>
      <c r="C156" s="52"/>
      <c r="D156" s="52"/>
      <c r="E156" s="56"/>
      <c r="F156" s="56"/>
      <c r="G156" s="56"/>
      <c r="H156" s="56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7"/>
      <c r="B157" s="58"/>
      <c r="C157" s="52"/>
      <c r="D157" s="52"/>
      <c r="E157" s="56"/>
      <c r="F157" s="56"/>
      <c r="G157" s="56"/>
      <c r="H157" s="56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7"/>
      <c r="B158" s="58"/>
      <c r="C158" s="52"/>
      <c r="D158" s="52"/>
      <c r="E158" s="56"/>
      <c r="F158" s="56"/>
      <c r="G158" s="56"/>
      <c r="H158" s="56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7"/>
      <c r="B159" s="58"/>
      <c r="C159" s="52"/>
      <c r="D159" s="60"/>
      <c r="E159" s="56"/>
      <c r="F159" s="56"/>
      <c r="G159" s="56"/>
      <c r="H159" s="56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8" t="s">
        <v>170</v>
      </c>
      <c r="B162" s="54" t="str">
        <f>IF(B14="","",B14)</f>
        <v>Tilleul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8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8" t="s">
        <v>180</v>
      </c>
      <c r="B165" s="38" t="s">
        <v>189</v>
      </c>
      <c r="C165" s="50" t="s">
        <v>188</v>
      </c>
      <c r="D165" s="50" t="s">
        <v>251</v>
      </c>
      <c r="E165" s="38" t="s">
        <v>183</v>
      </c>
      <c r="F165" s="38" t="s">
        <v>181</v>
      </c>
      <c r="G165" s="38" t="s">
        <v>184</v>
      </c>
      <c r="H165" s="38" t="s">
        <v>182</v>
      </c>
      <c r="I165" s="50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2">
        <v>15</v>
      </c>
      <c r="B166" s="62">
        <f>49/1.56</f>
        <v>31.410256410256409</v>
      </c>
      <c r="C166" s="62"/>
      <c r="D166" s="62"/>
      <c r="E166" s="53"/>
      <c r="F166" s="53"/>
      <c r="G166" s="53"/>
      <c r="H166" s="53"/>
      <c r="I166" s="51">
        <f>IFERROR(B166/A166,"")</f>
        <v>2.0940170940170941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2">
        <v>20</v>
      </c>
      <c r="B167" s="62">
        <f>(87+11)/1.56</f>
        <v>62.820512820512818</v>
      </c>
      <c r="C167" s="62">
        <v>1</v>
      </c>
      <c r="D167" s="62">
        <f>(11+16)/1.56</f>
        <v>17.307692307692307</v>
      </c>
      <c r="E167" s="53"/>
      <c r="F167" s="53"/>
      <c r="G167" s="53"/>
      <c r="H167" s="53">
        <v>1</v>
      </c>
      <c r="I167" s="51">
        <f t="shared" ref="I167:I185" si="6">IF(A167&lt;&gt;0,(B167-(B166-D166))/(A167-A166),"")</f>
        <v>6.2820512820512819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2">
        <v>25</v>
      </c>
      <c r="B168" s="62">
        <f>125/1.56</f>
        <v>80.128205128205124</v>
      </c>
      <c r="C168" s="62"/>
      <c r="D168" s="62"/>
      <c r="E168" s="53"/>
      <c r="F168" s="53"/>
      <c r="G168" s="53"/>
      <c r="H168" s="53"/>
      <c r="I168" s="51">
        <f t="shared" si="6"/>
        <v>6.9230769230769225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2">
        <v>30</v>
      </c>
      <c r="B169" s="62">
        <f>(159+20)/1.56</f>
        <v>114.74358974358974</v>
      </c>
      <c r="C169" s="62">
        <v>2</v>
      </c>
      <c r="D169" s="62">
        <f>(21+20)/1.56</f>
        <v>26.282051282051281</v>
      </c>
      <c r="E169" s="53"/>
      <c r="F169" s="53"/>
      <c r="G169" s="53"/>
      <c r="H169" s="53">
        <v>1</v>
      </c>
      <c r="I169" s="51">
        <f t="shared" si="6"/>
        <v>6.9230769230769225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2">
        <v>35</v>
      </c>
      <c r="B170" s="62">
        <f>189/1.56</f>
        <v>121.15384615384615</v>
      </c>
      <c r="C170" s="62"/>
      <c r="D170" s="62"/>
      <c r="E170" s="53"/>
      <c r="F170" s="53"/>
      <c r="G170" s="53"/>
      <c r="H170" s="53"/>
      <c r="I170" s="51">
        <f t="shared" si="6"/>
        <v>6.5384615384615383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2">
        <v>40</v>
      </c>
      <c r="B171" s="62">
        <f>(216+22)/1.56</f>
        <v>152.56410256410257</v>
      </c>
      <c r="C171" s="62">
        <v>3</v>
      </c>
      <c r="D171" s="62">
        <f>(22+22)/1.56</f>
        <v>28.205128205128204</v>
      </c>
      <c r="E171" s="53"/>
      <c r="F171" s="53"/>
      <c r="G171" s="53"/>
      <c r="H171" s="53"/>
      <c r="I171" s="51">
        <f t="shared" si="6"/>
        <v>6.2820512820512846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2">
        <v>45</v>
      </c>
      <c r="B172" s="62">
        <f>(239/1.56)</f>
        <v>153.2051282051282</v>
      </c>
      <c r="C172" s="62"/>
      <c r="D172" s="62"/>
      <c r="E172" s="53"/>
      <c r="F172" s="53"/>
      <c r="G172" s="53"/>
      <c r="H172" s="53"/>
      <c r="I172" s="51">
        <f t="shared" si="6"/>
        <v>5.7692307692307683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2">
        <v>50</v>
      </c>
      <c r="B173" s="62">
        <v>180.76923076923077</v>
      </c>
      <c r="C173" s="62">
        <v>4</v>
      </c>
      <c r="D173" s="62">
        <v>28.205128205128204</v>
      </c>
      <c r="E173" s="53"/>
      <c r="F173" s="53"/>
      <c r="G173" s="53"/>
      <c r="H173" s="53"/>
      <c r="I173" s="51">
        <f t="shared" si="6"/>
        <v>5.5128205128205137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2">
        <v>55</v>
      </c>
      <c r="B174" s="62">
        <v>178.2051282051282</v>
      </c>
      <c r="C174" s="62"/>
      <c r="D174" s="62"/>
      <c r="E174" s="53"/>
      <c r="F174" s="53"/>
      <c r="G174" s="53"/>
      <c r="H174" s="53"/>
      <c r="I174" s="51">
        <f t="shared" si="6"/>
        <v>5.1282051282051269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7">
        <v>60</v>
      </c>
      <c r="B175" s="57">
        <v>202.56410256410257</v>
      </c>
      <c r="C175" s="57">
        <v>5</v>
      </c>
      <c r="D175" s="57">
        <v>26.282051282051281</v>
      </c>
      <c r="E175" s="65"/>
      <c r="F175" s="65"/>
      <c r="G175" s="65"/>
      <c r="H175" s="65"/>
      <c r="I175" s="51">
        <f t="shared" si="6"/>
        <v>4.8717948717948731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7">
        <v>65</v>
      </c>
      <c r="B176" s="57">
        <v>198.7179487179487</v>
      </c>
      <c r="C176" s="57"/>
      <c r="D176" s="57"/>
      <c r="E176" s="65"/>
      <c r="F176" s="65"/>
      <c r="G176" s="65"/>
      <c r="H176" s="65"/>
      <c r="I176" s="51">
        <f t="shared" si="6"/>
        <v>4.4871794871794801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7">
        <v>70</v>
      </c>
      <c r="B177" s="57">
        <v>220.5128205128205</v>
      </c>
      <c r="C177" s="57">
        <v>6</v>
      </c>
      <c r="D177" s="57">
        <v>25</v>
      </c>
      <c r="E177" s="65"/>
      <c r="F177" s="65"/>
      <c r="G177" s="65"/>
      <c r="H177" s="65"/>
      <c r="I177" s="51">
        <f t="shared" si="6"/>
        <v>4.3589743589743595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7">
        <v>75</v>
      </c>
      <c r="B178" s="57">
        <v>215.38461538461539</v>
      </c>
      <c r="C178" s="57"/>
      <c r="D178" s="57"/>
      <c r="E178" s="66"/>
      <c r="F178" s="66"/>
      <c r="G178" s="66"/>
      <c r="H178" s="66"/>
      <c r="I178" s="51">
        <f t="shared" si="6"/>
        <v>3.974358974358978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92">
        <v>80</v>
      </c>
      <c r="B179" s="62">
        <f>(347+18)/1.56</f>
        <v>233.97435897435898</v>
      </c>
      <c r="C179" s="92">
        <v>7</v>
      </c>
      <c r="D179" s="62">
        <f>(17+18)/1.56</f>
        <v>22.435897435897434</v>
      </c>
      <c r="E179" s="56"/>
      <c r="F179" s="56"/>
      <c r="G179" s="56"/>
      <c r="H179" s="56"/>
      <c r="I179" s="51">
        <f t="shared" si="6"/>
        <v>3.7179487179487181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2">
        <v>85</v>
      </c>
      <c r="B180" s="52">
        <v>229.48717948717947</v>
      </c>
      <c r="C180" s="52"/>
      <c r="D180" s="52"/>
      <c r="E180" s="56"/>
      <c r="F180" s="56"/>
      <c r="G180" s="56"/>
      <c r="H180" s="56"/>
      <c r="I180" s="51">
        <f t="shared" si="6"/>
        <v>3.5897435897435854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2">
        <v>90</v>
      </c>
      <c r="B181" s="52">
        <v>246.15384615384613</v>
      </c>
      <c r="C181" s="52">
        <v>8</v>
      </c>
      <c r="D181" s="52">
        <v>21.153846153846153</v>
      </c>
      <c r="E181" s="56"/>
      <c r="F181" s="56"/>
      <c r="G181" s="56"/>
      <c r="H181" s="56"/>
      <c r="I181" s="51">
        <f t="shared" si="6"/>
        <v>3.3333333333333313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2">
        <v>95</v>
      </c>
      <c r="B182" s="52">
        <v>241.02564102564102</v>
      </c>
      <c r="C182" s="52"/>
      <c r="D182" s="52"/>
      <c r="E182" s="56"/>
      <c r="F182" s="56"/>
      <c r="G182" s="56"/>
      <c r="H182" s="56"/>
      <c r="I182" s="51">
        <f t="shared" si="6"/>
        <v>3.2051282051282102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2">
        <v>100</v>
      </c>
      <c r="B183" s="52">
        <v>256.41025641025641</v>
      </c>
      <c r="C183" s="52">
        <v>9</v>
      </c>
      <c r="D183" s="52">
        <v>17.948717948717949</v>
      </c>
      <c r="E183" s="56"/>
      <c r="F183" s="56"/>
      <c r="G183" s="56"/>
      <c r="H183" s="56"/>
      <c r="I183" s="51">
        <f t="shared" si="6"/>
        <v>3.0769230769230775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2">
        <v>105</v>
      </c>
      <c r="B184" s="52">
        <v>253.2051282051282</v>
      </c>
      <c r="C184" s="52"/>
      <c r="D184" s="52"/>
      <c r="E184" s="56"/>
      <c r="F184" s="56"/>
      <c r="G184" s="56"/>
      <c r="H184" s="56"/>
      <c r="I184" s="51">
        <f t="shared" si="6"/>
        <v>2.9487179487179502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2">
        <v>110</v>
      </c>
      <c r="B185" s="52">
        <v>267.30769230769232</v>
      </c>
      <c r="C185" s="52">
        <v>10</v>
      </c>
      <c r="D185" s="52">
        <v>267.30769230769232</v>
      </c>
      <c r="E185" s="56"/>
      <c r="F185" s="56"/>
      <c r="G185" s="56"/>
      <c r="H185" s="56"/>
      <c r="I185" s="51">
        <f t="shared" si="6"/>
        <v>2.8205128205128234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8" t="s">
        <v>171</v>
      </c>
      <c r="B188" s="54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8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8" t="s">
        <v>180</v>
      </c>
      <c r="B191" s="38" t="s">
        <v>189</v>
      </c>
      <c r="C191" s="50" t="s">
        <v>188</v>
      </c>
      <c r="D191" s="50" t="s">
        <v>251</v>
      </c>
      <c r="E191" s="38" t="s">
        <v>183</v>
      </c>
      <c r="F191" s="38" t="s">
        <v>181</v>
      </c>
      <c r="G191" s="38" t="s">
        <v>184</v>
      </c>
      <c r="H191" s="38" t="s">
        <v>182</v>
      </c>
      <c r="I191" s="50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2"/>
      <c r="B192" s="62"/>
      <c r="C192" s="62"/>
      <c r="D192" s="62"/>
      <c r="E192" s="53"/>
      <c r="F192" s="53"/>
      <c r="G192" s="53"/>
      <c r="H192" s="53"/>
      <c r="I192" s="51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2"/>
      <c r="B193" s="62"/>
      <c r="C193" s="62"/>
      <c r="D193" s="62"/>
      <c r="E193" s="53"/>
      <c r="F193" s="53"/>
      <c r="G193" s="53"/>
      <c r="H193" s="53"/>
      <c r="I193" s="51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2"/>
      <c r="B194" s="62"/>
      <c r="C194" s="62"/>
      <c r="D194" s="62"/>
      <c r="E194" s="53"/>
      <c r="F194" s="53"/>
      <c r="G194" s="53"/>
      <c r="H194" s="53"/>
      <c r="I194" s="51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2"/>
      <c r="B195" s="62"/>
      <c r="C195" s="62"/>
      <c r="D195" s="62"/>
      <c r="E195" s="53"/>
      <c r="F195" s="53"/>
      <c r="G195" s="53"/>
      <c r="H195" s="53"/>
      <c r="I195" s="51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2"/>
      <c r="B196" s="62"/>
      <c r="C196" s="62"/>
      <c r="D196" s="62"/>
      <c r="E196" s="53"/>
      <c r="F196" s="53"/>
      <c r="G196" s="53"/>
      <c r="H196" s="53"/>
      <c r="I196" s="51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2"/>
      <c r="B197" s="62"/>
      <c r="C197" s="62"/>
      <c r="D197" s="62"/>
      <c r="E197" s="53"/>
      <c r="F197" s="53"/>
      <c r="G197" s="53"/>
      <c r="H197" s="53"/>
      <c r="I197" s="51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2"/>
      <c r="B198" s="62"/>
      <c r="C198" s="62"/>
      <c r="D198" s="62"/>
      <c r="E198" s="53"/>
      <c r="F198" s="53"/>
      <c r="G198" s="53"/>
      <c r="H198" s="53"/>
      <c r="I198" s="51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2"/>
      <c r="B199" s="52"/>
      <c r="C199" s="52"/>
      <c r="D199" s="52"/>
      <c r="E199" s="53"/>
      <c r="F199" s="53"/>
      <c r="G199" s="53"/>
      <c r="H199" s="53"/>
      <c r="I199" s="51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2"/>
      <c r="B200" s="52"/>
      <c r="C200" s="52"/>
      <c r="D200" s="52"/>
      <c r="E200" s="53"/>
      <c r="F200" s="53"/>
      <c r="G200" s="53"/>
      <c r="H200" s="53"/>
      <c r="I200" s="51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2"/>
      <c r="B201" s="52"/>
      <c r="C201" s="52"/>
      <c r="D201" s="52"/>
      <c r="E201" s="53"/>
      <c r="F201" s="53"/>
      <c r="G201" s="53"/>
      <c r="H201" s="53"/>
      <c r="I201" s="51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2"/>
      <c r="B202" s="52"/>
      <c r="C202" s="52"/>
      <c r="D202" s="52"/>
      <c r="E202" s="53"/>
      <c r="F202" s="53"/>
      <c r="G202" s="53"/>
      <c r="H202" s="53"/>
      <c r="I202" s="51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2"/>
      <c r="B203" s="52"/>
      <c r="C203" s="52"/>
      <c r="D203" s="52"/>
      <c r="E203" s="53"/>
      <c r="F203" s="53"/>
      <c r="G203" s="53"/>
      <c r="H203" s="53"/>
      <c r="I203" s="51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2"/>
      <c r="B204" s="52"/>
      <c r="C204" s="52"/>
      <c r="D204" s="52"/>
      <c r="E204" s="53"/>
      <c r="F204" s="53"/>
      <c r="G204" s="53"/>
      <c r="H204" s="53"/>
      <c r="I204" s="51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2"/>
      <c r="B205" s="52"/>
      <c r="C205" s="52"/>
      <c r="D205" s="52"/>
      <c r="E205" s="53"/>
      <c r="F205" s="53"/>
      <c r="G205" s="53"/>
      <c r="H205" s="53"/>
      <c r="I205" s="51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2"/>
      <c r="B206" s="52"/>
      <c r="C206" s="52"/>
      <c r="D206" s="52"/>
      <c r="E206" s="53"/>
      <c r="F206" s="53"/>
      <c r="G206" s="53"/>
      <c r="H206" s="53"/>
      <c r="I206" s="51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2"/>
      <c r="B207" s="52"/>
      <c r="C207" s="52"/>
      <c r="D207" s="52"/>
      <c r="E207" s="53"/>
      <c r="F207" s="53"/>
      <c r="G207" s="53"/>
      <c r="H207" s="53"/>
      <c r="I207" s="51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2"/>
      <c r="B208" s="52"/>
      <c r="C208" s="52"/>
      <c r="D208" s="52"/>
      <c r="E208" s="53"/>
      <c r="F208" s="53"/>
      <c r="G208" s="53"/>
      <c r="H208" s="53"/>
      <c r="I208" s="51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2"/>
      <c r="B209" s="52"/>
      <c r="C209" s="52"/>
      <c r="D209" s="52"/>
      <c r="E209" s="53"/>
      <c r="F209" s="53"/>
      <c r="G209" s="53"/>
      <c r="H209" s="53"/>
      <c r="I209" s="51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2"/>
      <c r="B210" s="52"/>
      <c r="C210" s="52"/>
      <c r="D210" s="52"/>
      <c r="E210" s="53"/>
      <c r="F210" s="53"/>
      <c r="G210" s="53"/>
      <c r="H210" s="53"/>
      <c r="I210" s="51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2"/>
      <c r="B211" s="52"/>
      <c r="C211" s="52"/>
      <c r="D211" s="52"/>
      <c r="E211" s="53"/>
      <c r="F211" s="53"/>
      <c r="G211" s="53"/>
      <c r="H211" s="53"/>
      <c r="I211" s="51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8" t="s">
        <v>172</v>
      </c>
      <c r="B214" s="54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8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8" t="s">
        <v>180</v>
      </c>
      <c r="B217" s="38" t="s">
        <v>189</v>
      </c>
      <c r="C217" s="50" t="s">
        <v>188</v>
      </c>
      <c r="D217" s="50" t="s">
        <v>251</v>
      </c>
      <c r="E217" s="38" t="s">
        <v>183</v>
      </c>
      <c r="F217" s="38" t="s">
        <v>181</v>
      </c>
      <c r="G217" s="38" t="s">
        <v>184</v>
      </c>
      <c r="H217" s="38" t="s">
        <v>182</v>
      </c>
      <c r="I217" s="50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2"/>
      <c r="B218" s="62"/>
      <c r="C218" s="52"/>
      <c r="D218" s="62"/>
      <c r="E218" s="53"/>
      <c r="F218" s="53"/>
      <c r="G218" s="53"/>
      <c r="H218" s="53"/>
      <c r="I218" s="55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2"/>
      <c r="B219" s="62"/>
      <c r="C219" s="52"/>
      <c r="D219" s="62"/>
      <c r="E219" s="53"/>
      <c r="F219" s="53"/>
      <c r="G219" s="53"/>
      <c r="H219" s="53"/>
      <c r="I219" s="55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2"/>
      <c r="B220" s="62"/>
      <c r="C220" s="52"/>
      <c r="D220" s="62"/>
      <c r="E220" s="53"/>
      <c r="F220" s="53"/>
      <c r="G220" s="53"/>
      <c r="H220" s="53"/>
      <c r="I220" s="55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2"/>
      <c r="B221" s="62"/>
      <c r="C221" s="52"/>
      <c r="D221" s="62"/>
      <c r="E221" s="53"/>
      <c r="F221" s="53"/>
      <c r="G221" s="53"/>
      <c r="H221" s="53"/>
      <c r="I221" s="55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2"/>
      <c r="B222" s="62"/>
      <c r="C222" s="52"/>
      <c r="D222" s="62"/>
      <c r="E222" s="53"/>
      <c r="F222" s="53"/>
      <c r="G222" s="53"/>
      <c r="H222" s="53"/>
      <c r="I222" s="55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2"/>
      <c r="B223" s="62"/>
      <c r="C223" s="52"/>
      <c r="D223" s="62"/>
      <c r="E223" s="53"/>
      <c r="F223" s="53"/>
      <c r="G223" s="53"/>
      <c r="H223" s="53"/>
      <c r="I223" s="55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62"/>
      <c r="B224" s="62"/>
      <c r="C224" s="62"/>
      <c r="D224" s="62"/>
      <c r="E224" s="91"/>
      <c r="F224" s="91"/>
      <c r="G224" s="91"/>
      <c r="H224" s="91"/>
      <c r="I224" s="55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2"/>
      <c r="B225" s="62"/>
      <c r="C225" s="62"/>
      <c r="D225" s="62"/>
      <c r="E225" s="91"/>
      <c r="F225" s="91"/>
      <c r="G225" s="91"/>
      <c r="H225" s="91"/>
      <c r="I225" s="55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2"/>
      <c r="B226" s="62"/>
      <c r="C226" s="62"/>
      <c r="D226" s="62"/>
      <c r="E226" s="91"/>
      <c r="F226" s="91"/>
      <c r="G226" s="91"/>
      <c r="H226" s="91"/>
      <c r="I226" s="55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7"/>
      <c r="B227" s="57"/>
      <c r="C227" s="57"/>
      <c r="D227" s="57"/>
      <c r="E227" s="65"/>
      <c r="F227" s="65"/>
      <c r="G227" s="65"/>
      <c r="H227" s="65"/>
      <c r="I227" s="55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7"/>
      <c r="B228" s="57"/>
      <c r="C228" s="57"/>
      <c r="D228" s="57"/>
      <c r="E228" s="65"/>
      <c r="F228" s="65"/>
      <c r="G228" s="65"/>
      <c r="H228" s="65"/>
      <c r="I228" s="55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7"/>
      <c r="B229" s="57"/>
      <c r="C229" s="57"/>
      <c r="D229" s="57"/>
      <c r="E229" s="65"/>
      <c r="F229" s="65"/>
      <c r="G229" s="65"/>
      <c r="H229" s="65"/>
      <c r="I229" s="55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7"/>
      <c r="B230" s="57"/>
      <c r="C230" s="57"/>
      <c r="D230" s="57"/>
      <c r="E230" s="66"/>
      <c r="F230" s="66"/>
      <c r="G230" s="66"/>
      <c r="H230" s="66"/>
      <c r="I230" s="55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2"/>
      <c r="C231" s="92"/>
      <c r="D231" s="62"/>
      <c r="E231" s="56"/>
      <c r="F231" s="56"/>
      <c r="G231" s="56"/>
      <c r="H231" s="56"/>
      <c r="I231" s="55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2"/>
      <c r="B232" s="52"/>
      <c r="C232" s="52"/>
      <c r="D232" s="52"/>
      <c r="E232" s="56"/>
      <c r="F232" s="56"/>
      <c r="G232" s="56"/>
      <c r="H232" s="56"/>
      <c r="I232" s="55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2"/>
      <c r="B233" s="52"/>
      <c r="C233" s="52"/>
      <c r="D233" s="52"/>
      <c r="E233" s="56"/>
      <c r="F233" s="56"/>
      <c r="G233" s="56"/>
      <c r="H233" s="56"/>
      <c r="I233" s="55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2"/>
      <c r="B234" s="52"/>
      <c r="C234" s="52"/>
      <c r="D234" s="52"/>
      <c r="E234" s="56"/>
      <c r="F234" s="56"/>
      <c r="G234" s="56"/>
      <c r="H234" s="56"/>
      <c r="I234" s="55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2"/>
      <c r="B235" s="52"/>
      <c r="C235" s="52"/>
      <c r="D235" s="52"/>
      <c r="E235" s="56"/>
      <c r="F235" s="56"/>
      <c r="G235" s="56"/>
      <c r="H235" s="56"/>
      <c r="I235" s="55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2"/>
      <c r="B236" s="52"/>
      <c r="C236" s="52"/>
      <c r="D236" s="52"/>
      <c r="E236" s="56"/>
      <c r="F236" s="56"/>
      <c r="G236" s="56"/>
      <c r="H236" s="56"/>
      <c r="I236" s="55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2"/>
      <c r="B237" s="52"/>
      <c r="C237" s="52"/>
      <c r="D237" s="52"/>
      <c r="E237" s="56"/>
      <c r="F237" s="56"/>
      <c r="G237" s="56"/>
      <c r="H237" s="56"/>
      <c r="I237" s="55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8" t="s">
        <v>173</v>
      </c>
      <c r="B240" s="54" t="str">
        <f>IF(B17="","",B17)</f>
        <v>Alisier torminal</v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8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8" t="s">
        <v>180</v>
      </c>
      <c r="B243" s="38" t="s">
        <v>189</v>
      </c>
      <c r="C243" s="50" t="s">
        <v>188</v>
      </c>
      <c r="D243" s="50" t="s">
        <v>251</v>
      </c>
      <c r="E243" s="38" t="s">
        <v>183</v>
      </c>
      <c r="F243" s="38" t="s">
        <v>181</v>
      </c>
      <c r="G243" s="38" t="s">
        <v>184</v>
      </c>
      <c r="H243" s="38" t="s">
        <v>182</v>
      </c>
      <c r="I243" s="50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2">
        <v>20</v>
      </c>
      <c r="B244" s="62">
        <v>42</v>
      </c>
      <c r="C244" s="62"/>
      <c r="D244" s="62"/>
      <c r="E244" s="53"/>
      <c r="F244" s="53"/>
      <c r="G244" s="53"/>
      <c r="H244" s="53"/>
      <c r="I244" s="55">
        <f>IFERROR(B244/A244,"")</f>
        <v>2.1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2">
        <v>25</v>
      </c>
      <c r="B245" s="62">
        <v>70</v>
      </c>
      <c r="C245" s="62"/>
      <c r="D245" s="62"/>
      <c r="E245" s="53"/>
      <c r="F245" s="53"/>
      <c r="G245" s="53"/>
      <c r="H245" s="53"/>
      <c r="I245" s="55">
        <f>IF(A245&lt;&gt;0,(B245-(B244-D244))/(A245-A244),"")</f>
        <v>5.6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2">
        <v>30</v>
      </c>
      <c r="B246" s="62">
        <v>105</v>
      </c>
      <c r="C246" s="62">
        <v>1</v>
      </c>
      <c r="D246" s="62">
        <v>29</v>
      </c>
      <c r="E246" s="53"/>
      <c r="F246" s="53"/>
      <c r="G246" s="53"/>
      <c r="H246" s="53">
        <v>1</v>
      </c>
      <c r="I246" s="55">
        <f>IF(A246&lt;&gt;0,(B246-(B245-D245))/(A246-A245),"")</f>
        <v>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2">
        <v>35</v>
      </c>
      <c r="B247" s="62">
        <v>116</v>
      </c>
      <c r="C247" s="62"/>
      <c r="D247" s="62"/>
      <c r="E247" s="53"/>
      <c r="F247" s="53"/>
      <c r="G247" s="53"/>
      <c r="H247" s="53"/>
      <c r="I247" s="55">
        <f t="shared" ref="I247:I263" si="9">IF(A247&lt;&gt;0,(B247-(B246-D246))/(A247-A246),"")</f>
        <v>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2">
        <v>40</v>
      </c>
      <c r="B248" s="62">
        <v>158</v>
      </c>
      <c r="C248" s="62">
        <v>2</v>
      </c>
      <c r="D248" s="62">
        <v>42</v>
      </c>
      <c r="E248" s="53"/>
      <c r="F248" s="53"/>
      <c r="G248" s="53"/>
      <c r="H248" s="53"/>
      <c r="I248" s="55">
        <f t="shared" si="9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2">
        <v>45</v>
      </c>
      <c r="B249" s="62">
        <v>158</v>
      </c>
      <c r="C249" s="62"/>
      <c r="D249" s="62"/>
      <c r="E249" s="53"/>
      <c r="F249" s="53"/>
      <c r="G249" s="53"/>
      <c r="H249" s="53"/>
      <c r="I249" s="55">
        <f t="shared" si="9"/>
        <v>8.4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2">
        <v>50</v>
      </c>
      <c r="B250" s="62">
        <v>199</v>
      </c>
      <c r="C250" s="62">
        <v>3</v>
      </c>
      <c r="D250" s="62">
        <v>42</v>
      </c>
      <c r="E250" s="53"/>
      <c r="F250" s="53"/>
      <c r="G250" s="53"/>
      <c r="H250" s="53"/>
      <c r="I250" s="55">
        <f t="shared" si="9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2">
        <v>55</v>
      </c>
      <c r="B251" s="52">
        <v>197</v>
      </c>
      <c r="C251" s="52"/>
      <c r="D251" s="52"/>
      <c r="E251" s="53"/>
      <c r="F251" s="53"/>
      <c r="G251" s="53"/>
      <c r="H251" s="53"/>
      <c r="I251" s="55">
        <f t="shared" si="9"/>
        <v>8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2">
        <v>60</v>
      </c>
      <c r="B252" s="52">
        <v>235</v>
      </c>
      <c r="C252" s="52">
        <v>4</v>
      </c>
      <c r="D252" s="52">
        <v>42</v>
      </c>
      <c r="E252" s="53"/>
      <c r="F252" s="53"/>
      <c r="G252" s="53"/>
      <c r="H252" s="53"/>
      <c r="I252" s="55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2">
        <v>65</v>
      </c>
      <c r="B253" s="52">
        <v>229</v>
      </c>
      <c r="C253" s="52"/>
      <c r="D253" s="52"/>
      <c r="E253" s="53"/>
      <c r="F253" s="53"/>
      <c r="G253" s="53"/>
      <c r="H253" s="53"/>
      <c r="I253" s="55">
        <f t="shared" si="9"/>
        <v>7.2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2">
        <v>70</v>
      </c>
      <c r="B254" s="52">
        <v>263</v>
      </c>
      <c r="C254" s="52">
        <v>5</v>
      </c>
      <c r="D254" s="52">
        <v>42</v>
      </c>
      <c r="E254" s="53"/>
      <c r="F254" s="53"/>
      <c r="G254" s="53"/>
      <c r="H254" s="53"/>
      <c r="I254" s="55">
        <f t="shared" si="9"/>
        <v>6.8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2">
        <v>75</v>
      </c>
      <c r="B255" s="52">
        <v>252</v>
      </c>
      <c r="C255" s="52"/>
      <c r="D255" s="52"/>
      <c r="E255" s="53"/>
      <c r="F255" s="53"/>
      <c r="G255" s="53"/>
      <c r="H255" s="53"/>
      <c r="I255" s="55">
        <f t="shared" si="9"/>
        <v>6.2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2">
        <v>80</v>
      </c>
      <c r="B256" s="52">
        <v>282</v>
      </c>
      <c r="C256" s="52">
        <v>6</v>
      </c>
      <c r="D256" s="52">
        <v>42</v>
      </c>
      <c r="E256" s="53"/>
      <c r="F256" s="53"/>
      <c r="G256" s="53"/>
      <c r="H256" s="53"/>
      <c r="I256" s="55">
        <f t="shared" si="9"/>
        <v>6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2">
        <v>90</v>
      </c>
      <c r="B257" s="52">
        <v>296</v>
      </c>
      <c r="C257" s="52">
        <v>7</v>
      </c>
      <c r="D257" s="52">
        <v>42</v>
      </c>
      <c r="E257" s="53"/>
      <c r="F257" s="53"/>
      <c r="G257" s="53"/>
      <c r="H257" s="53"/>
      <c r="I257" s="55">
        <f t="shared" si="9"/>
        <v>5.6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2">
        <v>100</v>
      </c>
      <c r="B258" s="52">
        <v>303</v>
      </c>
      <c r="C258" s="52">
        <v>8</v>
      </c>
      <c r="D258" s="52">
        <v>42</v>
      </c>
      <c r="E258" s="53"/>
      <c r="F258" s="53"/>
      <c r="G258" s="53"/>
      <c r="H258" s="53"/>
      <c r="I258" s="55">
        <f t="shared" si="9"/>
        <v>4.9000000000000004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2">
        <v>110</v>
      </c>
      <c r="B259" s="52">
        <v>305</v>
      </c>
      <c r="C259" s="52">
        <v>9</v>
      </c>
      <c r="D259" s="52">
        <v>39</v>
      </c>
      <c r="E259" s="53"/>
      <c r="F259" s="53"/>
      <c r="G259" s="53"/>
      <c r="H259" s="53"/>
      <c r="I259" s="55">
        <f t="shared" si="9"/>
        <v>4.4000000000000004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2">
        <v>120</v>
      </c>
      <c r="B260" s="52">
        <v>303</v>
      </c>
      <c r="C260" s="52">
        <v>10</v>
      </c>
      <c r="D260" s="52">
        <v>35</v>
      </c>
      <c r="E260" s="53"/>
      <c r="F260" s="53"/>
      <c r="G260" s="53"/>
      <c r="H260" s="53"/>
      <c r="I260" s="55">
        <f t="shared" si="9"/>
        <v>3.7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2">
        <v>130</v>
      </c>
      <c r="B261" s="52">
        <v>300</v>
      </c>
      <c r="C261" s="52">
        <v>11</v>
      </c>
      <c r="D261" s="52">
        <v>31</v>
      </c>
      <c r="E261" s="53"/>
      <c r="F261" s="53"/>
      <c r="G261" s="53"/>
      <c r="H261" s="53"/>
      <c r="I261" s="55">
        <f t="shared" si="9"/>
        <v>3.2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2">
        <v>140</v>
      </c>
      <c r="B262" s="52">
        <v>296</v>
      </c>
      <c r="C262" s="52">
        <v>12</v>
      </c>
      <c r="D262" s="52">
        <v>27</v>
      </c>
      <c r="E262" s="53"/>
      <c r="F262" s="53"/>
      <c r="G262" s="53"/>
      <c r="H262" s="53"/>
      <c r="I262" s="55">
        <f t="shared" si="9"/>
        <v>2.7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2">
        <v>150</v>
      </c>
      <c r="B263" s="52">
        <v>293</v>
      </c>
      <c r="C263" s="52">
        <v>13</v>
      </c>
      <c r="D263" s="52">
        <v>293</v>
      </c>
      <c r="E263" s="53"/>
      <c r="F263" s="53"/>
      <c r="G263" s="53"/>
      <c r="H263" s="53"/>
      <c r="I263" s="55">
        <f t="shared" si="9"/>
        <v>2.4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8" t="s">
        <v>174</v>
      </c>
      <c r="B266" s="54" t="str">
        <f>IF(B18="","",B18)</f>
        <v>Cormier</v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8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8" t="s">
        <v>180</v>
      </c>
      <c r="B269" s="38" t="s">
        <v>189</v>
      </c>
      <c r="C269" s="50" t="s">
        <v>188</v>
      </c>
      <c r="D269" s="50" t="s">
        <v>251</v>
      </c>
      <c r="E269" s="38" t="s">
        <v>183</v>
      </c>
      <c r="F269" s="38" t="s">
        <v>181</v>
      </c>
      <c r="G269" s="38" t="s">
        <v>184</v>
      </c>
      <c r="H269" s="38" t="s">
        <v>182</v>
      </c>
      <c r="I269" s="50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2">
        <v>20</v>
      </c>
      <c r="B270" s="62">
        <v>42</v>
      </c>
      <c r="C270" s="62"/>
      <c r="D270" s="62"/>
      <c r="E270" s="53"/>
      <c r="F270" s="53"/>
      <c r="G270" s="53"/>
      <c r="H270" s="53"/>
      <c r="I270" s="55">
        <f>IFERROR(B270/A270,"")</f>
        <v>2.1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2">
        <v>25</v>
      </c>
      <c r="B271" s="62">
        <v>70</v>
      </c>
      <c r="C271" s="62"/>
      <c r="D271" s="62"/>
      <c r="E271" s="53"/>
      <c r="F271" s="53"/>
      <c r="G271" s="53"/>
      <c r="H271" s="53"/>
      <c r="I271" s="55">
        <f>IF(A271&lt;&gt;0,(B271-(B270-D270))/(A271-A270),"")</f>
        <v>5.6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2">
        <v>30</v>
      </c>
      <c r="B272" s="62">
        <v>105</v>
      </c>
      <c r="C272" s="62">
        <v>1</v>
      </c>
      <c r="D272" s="62">
        <v>29</v>
      </c>
      <c r="E272" s="53"/>
      <c r="F272" s="53"/>
      <c r="G272" s="53"/>
      <c r="H272" s="53">
        <v>1</v>
      </c>
      <c r="I272" s="55">
        <f t="shared" ref="I272:I289" si="10">IF(A272&lt;&gt;0,(B272-(B271-D271))/(A272-A271),"")</f>
        <v>7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2">
        <v>35</v>
      </c>
      <c r="B273" s="62">
        <v>116</v>
      </c>
      <c r="C273" s="62"/>
      <c r="D273" s="62"/>
      <c r="E273" s="53"/>
      <c r="F273" s="53"/>
      <c r="G273" s="53"/>
      <c r="H273" s="53"/>
      <c r="I273" s="55">
        <f t="shared" si="10"/>
        <v>8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2">
        <v>40</v>
      </c>
      <c r="B274" s="62">
        <v>158</v>
      </c>
      <c r="C274" s="62">
        <v>2</v>
      </c>
      <c r="D274" s="62">
        <v>42</v>
      </c>
      <c r="E274" s="53"/>
      <c r="F274" s="53"/>
      <c r="G274" s="53"/>
      <c r="H274" s="53"/>
      <c r="I274" s="55">
        <f t="shared" si="10"/>
        <v>8.4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2">
        <v>45</v>
      </c>
      <c r="B275" s="62">
        <v>158</v>
      </c>
      <c r="C275" s="62"/>
      <c r="D275" s="62"/>
      <c r="E275" s="53"/>
      <c r="F275" s="53"/>
      <c r="G275" s="53"/>
      <c r="H275" s="53"/>
      <c r="I275" s="55">
        <f t="shared" si="10"/>
        <v>8.4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2">
        <v>50</v>
      </c>
      <c r="B276" s="62">
        <v>199</v>
      </c>
      <c r="C276" s="62">
        <v>3</v>
      </c>
      <c r="D276" s="62">
        <v>42</v>
      </c>
      <c r="E276" s="53"/>
      <c r="F276" s="53"/>
      <c r="G276" s="53"/>
      <c r="H276" s="53"/>
      <c r="I276" s="55">
        <f t="shared" si="10"/>
        <v>8.1999999999999993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2">
        <v>55</v>
      </c>
      <c r="B277" s="52">
        <v>197</v>
      </c>
      <c r="C277" s="52"/>
      <c r="D277" s="52"/>
      <c r="E277" s="53"/>
      <c r="F277" s="53"/>
      <c r="G277" s="53"/>
      <c r="H277" s="53"/>
      <c r="I277" s="55">
        <f t="shared" si="10"/>
        <v>8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2">
        <v>60</v>
      </c>
      <c r="B278" s="52">
        <v>235</v>
      </c>
      <c r="C278" s="52">
        <v>4</v>
      </c>
      <c r="D278" s="52">
        <v>42</v>
      </c>
      <c r="E278" s="53"/>
      <c r="F278" s="53"/>
      <c r="G278" s="53"/>
      <c r="H278" s="53"/>
      <c r="I278" s="55">
        <f t="shared" si="10"/>
        <v>7.6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2">
        <v>65</v>
      </c>
      <c r="B279" s="52">
        <v>229</v>
      </c>
      <c r="C279" s="52"/>
      <c r="D279" s="52"/>
      <c r="E279" s="53"/>
      <c r="F279" s="53"/>
      <c r="G279" s="53"/>
      <c r="H279" s="53"/>
      <c r="I279" s="55">
        <f t="shared" si="10"/>
        <v>7.2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2">
        <v>70</v>
      </c>
      <c r="B280" s="52">
        <v>263</v>
      </c>
      <c r="C280" s="52">
        <v>5</v>
      </c>
      <c r="D280" s="52">
        <v>42</v>
      </c>
      <c r="E280" s="53"/>
      <c r="F280" s="53"/>
      <c r="G280" s="53"/>
      <c r="H280" s="53"/>
      <c r="I280" s="55">
        <f t="shared" si="10"/>
        <v>6.8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2">
        <v>75</v>
      </c>
      <c r="B281" s="52">
        <v>252</v>
      </c>
      <c r="C281" s="52"/>
      <c r="D281" s="52"/>
      <c r="E281" s="53"/>
      <c r="F281" s="53"/>
      <c r="G281" s="53"/>
      <c r="H281" s="53"/>
      <c r="I281" s="55">
        <f t="shared" si="10"/>
        <v>6.2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2">
        <v>80</v>
      </c>
      <c r="B282" s="52">
        <v>282</v>
      </c>
      <c r="C282" s="52">
        <v>6</v>
      </c>
      <c r="D282" s="52">
        <v>42</v>
      </c>
      <c r="E282" s="53"/>
      <c r="F282" s="53"/>
      <c r="G282" s="53"/>
      <c r="H282" s="53"/>
      <c r="I282" s="55">
        <f t="shared" si="10"/>
        <v>6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52">
        <v>90</v>
      </c>
      <c r="B283" s="52">
        <v>296</v>
      </c>
      <c r="C283" s="52">
        <v>7</v>
      </c>
      <c r="D283" s="52">
        <v>42</v>
      </c>
      <c r="E283" s="53"/>
      <c r="F283" s="53"/>
      <c r="G283" s="53"/>
      <c r="H283" s="53"/>
      <c r="I283" s="55">
        <f t="shared" si="10"/>
        <v>5.6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2">
        <v>100</v>
      </c>
      <c r="B284" s="52">
        <v>303</v>
      </c>
      <c r="C284" s="52">
        <v>8</v>
      </c>
      <c r="D284" s="52">
        <v>42</v>
      </c>
      <c r="E284" s="53"/>
      <c r="F284" s="53"/>
      <c r="G284" s="53"/>
      <c r="H284" s="53"/>
      <c r="I284" s="55">
        <f t="shared" si="10"/>
        <v>4.9000000000000004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2">
        <v>110</v>
      </c>
      <c r="B285" s="52">
        <v>305</v>
      </c>
      <c r="C285" s="52">
        <v>9</v>
      </c>
      <c r="D285" s="52">
        <v>39</v>
      </c>
      <c r="E285" s="53"/>
      <c r="F285" s="53"/>
      <c r="G285" s="53"/>
      <c r="H285" s="53"/>
      <c r="I285" s="55">
        <f t="shared" si="10"/>
        <v>4.4000000000000004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2">
        <v>120</v>
      </c>
      <c r="B286" s="52">
        <v>303</v>
      </c>
      <c r="C286" s="52">
        <v>10</v>
      </c>
      <c r="D286" s="52">
        <v>35</v>
      </c>
      <c r="E286" s="53"/>
      <c r="F286" s="53"/>
      <c r="G286" s="53"/>
      <c r="H286" s="53"/>
      <c r="I286" s="55">
        <f t="shared" si="10"/>
        <v>3.7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2">
        <v>130</v>
      </c>
      <c r="B287" s="52">
        <v>300</v>
      </c>
      <c r="C287" s="52">
        <v>11</v>
      </c>
      <c r="D287" s="52">
        <v>31</v>
      </c>
      <c r="E287" s="53"/>
      <c r="F287" s="53"/>
      <c r="G287" s="53"/>
      <c r="H287" s="53"/>
      <c r="I287" s="55">
        <f t="shared" si="10"/>
        <v>3.2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2">
        <v>140</v>
      </c>
      <c r="B288" s="52">
        <v>296</v>
      </c>
      <c r="C288" s="52">
        <v>12</v>
      </c>
      <c r="D288" s="52">
        <v>27</v>
      </c>
      <c r="E288" s="53"/>
      <c r="F288" s="53"/>
      <c r="G288" s="53"/>
      <c r="H288" s="53"/>
      <c r="I288" s="55">
        <f t="shared" si="10"/>
        <v>2.7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2">
        <v>150</v>
      </c>
      <c r="B289" s="52">
        <v>293</v>
      </c>
      <c r="C289" s="52">
        <v>13</v>
      </c>
      <c r="D289" s="52">
        <v>293</v>
      </c>
      <c r="E289" s="53"/>
      <c r="F289" s="53"/>
      <c r="G289" s="53"/>
      <c r="H289" s="53"/>
      <c r="I289" s="55">
        <f t="shared" si="10"/>
        <v>2.4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42" sqref="C42:C4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3">
        <v>1</v>
      </c>
      <c r="C8" s="51" t="s">
        <v>177</v>
      </c>
      <c r="D8" s="25"/>
      <c r="E8" s="112">
        <v>4</v>
      </c>
      <c r="F8" s="63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3">
        <v>0</v>
      </c>
      <c r="C9" s="115" t="s">
        <v>216</v>
      </c>
      <c r="D9" s="25"/>
      <c r="E9" s="112">
        <v>5</v>
      </c>
      <c r="F9" s="63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3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3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3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3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pubescent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Aulne glutineux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Bouleau verruqueux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Merisier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Tilleul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Alisier torminal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Cormier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1">
        <f t="shared" ref="R3:R66" si="0">Q3+(I3+J3)*44/12</f>
        <v>165</v>
      </c>
      <c r="S3" s="61">
        <f ca="1">AVERAGE(OFFSET($R$3,0,0,'Données projet'!$E$9+1,1))-AVERAGE(OFFSET($H$3,0,0,'Données projet'!$E$9+1,1))</f>
        <v>469.67944008675863</v>
      </c>
      <c r="T3" s="61">
        <f>IF('Données projet'!E9&gt;30,$R$33-$H$33,LOOKUP('Données projet'!$E$9,$A$3:$A$203,R3:R203)-LOOKUP('Données projet'!$E$9,$A$3:$A$203,$H$3:$H$203))</f>
        <v>266.11908070867173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1">
        <f>AL3+(AD3+AE3)*44/12</f>
        <v>165</v>
      </c>
      <c r="AN3" s="61">
        <f ca="1">AVERAGE(OFFSET($AM$3,0,0,'Données projet'!$E$10+1,1))-AVERAGE(OFFSET($H$3,0,0,'Données projet'!$E$10+1,1))</f>
        <v>516.30971934066179</v>
      </c>
      <c r="AO3" s="61">
        <f>IF('Données projet'!E10&gt;30,$AM$33-$H$33,LOOKUP('Données projet'!$E$10,$A$3:$A$203,AM3:AM203)-LOOKUP('Données projet'!$E$10,$A$3:$A$203,$H$3:$H$203))</f>
        <v>290.84286505723571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1">
        <f>BG3+(AY3+AZ3)*44/12</f>
        <v>165</v>
      </c>
      <c r="BI3" s="61">
        <f ca="1">AVERAGE(OFFSET($BH$3,0,0,'Données projet'!$E$11+1,1))-AVERAGE(OFFSET($H$3,0,0,'Données projet'!$E$11+1,1))</f>
        <v>194.70144071323648</v>
      </c>
      <c r="BJ3" s="61">
        <f>IF('Données projet'!E11&gt;30,$BH$33-$H$33,LOOKUP('Données projet'!$E$11,$A$3:$A$203,BH3:BH203)-LOOKUP('Données projet'!$E$11,$A$3:$A$203,$H$3:$H$203))</f>
        <v>175.03530497415395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1">
        <f>CB3+(BT3+BU3)*44/12</f>
        <v>165</v>
      </c>
      <c r="CD3" s="61">
        <f ca="1">AVERAGE(OFFSET($CC$3,0,0,'Données projet'!$E$12+1,1))-AVERAGE(OFFSET($H$3,0,0,'Données projet'!$E$12+1,1))</f>
        <v>272.69564942740931</v>
      </c>
      <c r="CE3" s="61">
        <f>IF('Données projet'!E12&gt;30,$CC$33-$H$33,LOOKUP('Données projet'!$E$12,$A$3:$A$203,CC3:CC203)-LOOKUP('Données projet'!$E$12,$A$3:$A$203,$H$3:$H$203))</f>
        <v>316.57989180609252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1">
        <f>CW3+(CO3+CP3)*44/12</f>
        <v>165</v>
      </c>
      <c r="CY3" s="61">
        <f ca="1">AVERAGE(OFFSET($CX$3,0,0,'Données projet'!$E$13+1,1))-AVERAGE(OFFSET($H$3,0,0,'Données projet'!$E$13+1,1))</f>
        <v>312.59632808777332</v>
      </c>
      <c r="CZ3" s="61">
        <f>IF('Données projet'!E13&gt;30,$CX$33-$H$33,LOOKUP('Données projet'!$E$13,$A$3:$A$203,CX3:CX203)-LOOKUP('Données projet'!$E$13,$A$3:$A$203,$H$3:$H$203))</f>
        <v>302.59481222418219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1">
        <f>DR3+(DJ3+DK3)*44/12</f>
        <v>165</v>
      </c>
      <c r="DT3" s="61">
        <f ca="1">AVERAGE(OFFSET($DS$3,0,0,'Données projet'!$E$14+1,1))-AVERAGE(OFFSET($H$3,0,0,'Données projet'!$E$14+1,1))</f>
        <v>293.89870611180356</v>
      </c>
      <c r="DU3" s="61">
        <f>IF('Données projet'!E14&gt;30,$DS$33-$H$33,LOOKUP('Données projet'!$E$14,$A$3:$A$203,DS3:DS203)-LOOKUP('Données projet'!$E$14,$A$3:$A$203,$H$3:$H$203))</f>
        <v>227.09257037860894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1" t="e">
        <f>EM3+(EE3+EF3)*44/12</f>
        <v>#N/A</v>
      </c>
      <c r="EO3" s="61" t="e">
        <f ca="1">AVERAGE(OFFSET($EN$3,0,0,'Données projet'!$E$15+1,1))-AVERAGE(OFFSET($H$3,0,0,'Données projet'!$E$15+1,1))</f>
        <v>#N/A</v>
      </c>
      <c r="EP3" s="61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1" t="e">
        <f>FH3+(EZ3+FA3)*44/12</f>
        <v>#N/A</v>
      </c>
      <c r="FJ3" s="61" t="e">
        <f ca="1">AVERAGE(OFFSET($FI$3,0,0,'Données projet'!$E$16+1,1))-AVERAGE(OFFSET($H$3,0,0,'Données projet'!$E$16+1,1))</f>
        <v>#N/A</v>
      </c>
      <c r="FK3" s="61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1">
        <f>GC3+(FU3+FV3)*44/12</f>
        <v>165</v>
      </c>
      <c r="GE3" s="61">
        <f ca="1">AVERAGE(OFFSET($GD$3,0,0,'Données projet'!$E$17+1,1))-AVERAGE(OFFSET($H$3,0,0,'Données projet'!$E$17+1,1))</f>
        <v>496.33873798282525</v>
      </c>
      <c r="GF3" s="61">
        <f>IF('Données projet'!E17&gt;30,$GD$33-$H$33,LOOKUP('Données projet'!$E$17,$A$3:$A$203,GD3:GD203)-LOOKUP('Données projet'!$E$17,$A$3:$A$203,$H$3:$H$203))</f>
        <v>280.25465074992246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1">
        <f>GX3+(GP3+GQ3)*44/12</f>
        <v>165</v>
      </c>
      <c r="GZ3" s="61">
        <f ca="1">AVERAGE(OFFSET($GY$3,0,0,'Données projet'!$E$18+1,1))-AVERAGE(OFFSET($H$3,0,0,'Données projet'!$E$18+1,1))</f>
        <v>542.90832990875208</v>
      </c>
      <c r="HA3" s="61">
        <f>IF('Données projet'!E18&gt;30,$GY$33-$H$33,LOOKUP('Données projet'!$E$18,$A$3:$A$203,GY3:GY203)-LOOKUP('Données projet'!$E$18,$A$3:$A$203,$H$3:$H$203))</f>
        <v>304.94365539329362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1">
        <f t="shared" si="0"/>
        <v>170.57875918674947</v>
      </c>
      <c r="S4" s="61">
        <f ca="1">AVERAGE(OFFSET($R$3,0,0,'Données projet'!$E$9+1,1))-AVERAGE(OFFSET($H$3,0,0,'Données projet'!$E$9+1,1))</f>
        <v>469.67944008675863</v>
      </c>
      <c r="T4" s="61">
        <f>$T$3</f>
        <v>266.11908070867173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1">
        <f t="shared" ref="AM4:AM67" si="5">AL4+(AD4+AE4)*44/12</f>
        <v>170.89982938223079</v>
      </c>
      <c r="AN4" s="61">
        <f ca="1">AVERAGE(OFFSET($AM$3,0,0,'Données projet'!$E$10+1,1))-AVERAGE(OFFSET($H$3,0,0,'Données projet'!$E$10+1,1))</f>
        <v>516.30971934066179</v>
      </c>
      <c r="AO4" s="61">
        <f>$AO$3</f>
        <v>290.84286505723571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2.44</v>
      </c>
      <c r="BD4" s="13">
        <f>IF('Données projet'!$A$88&gt;35,BD3+BC4-BL3,IF(A4&lt;'Données projet'!$A$88,$BA$205^A4,IF(A4='Données projet'!$A$88,'Données projet'!$B$88,BD3+BC4-BL3)))</f>
        <v>1.1787268962565749</v>
      </c>
      <c r="BE4" s="14">
        <f>BD4*VLOOKUP('Données projet'!$B$11,Paramètres!$A$1:$I$89,3,0)*VLOOKUP('Données projet'!$B$11,Paramètres!$A$1:$I$89,5,0)</f>
        <v>0.77230186242730781</v>
      </c>
      <c r="BF4" s="14">
        <f>EXP(-1.0587+0.8836*LN(BE4)+0.284)</f>
        <v>0.36677584866496271</v>
      </c>
      <c r="BG4" s="22">
        <f t="shared" ref="BG4:BG67" si="7">(BE4+BF4)*0.475*44/12</f>
        <v>1.983893680152371</v>
      </c>
      <c r="BH4" s="61">
        <f t="shared" ref="BH4:BH67" si="8">BG4+(AY4+AZ4)*44/12</f>
        <v>169.7963276330762</v>
      </c>
      <c r="BI4" s="61">
        <f ca="1">AVERAGE(OFFSET($BH$3,0,0,'Données projet'!$E$11+1,1))-AVERAGE(OFFSET($H$3,0,0,'Données projet'!$E$11+1,1))</f>
        <v>194.70144071323648</v>
      </c>
      <c r="BJ4" s="61">
        <f>$BJ$3</f>
        <v>175.03530497415395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1.2457309396155174</v>
      </c>
      <c r="BZ4" s="14">
        <f>BY4*VLOOKUP('Données projet'!$B$12,Paramètres!$A$1:$I$89,3,0)*VLOOKUP('Données projet'!$B$12,Paramètres!$A$1:$I$89,5,0)</f>
        <v>1.0105369382161078</v>
      </c>
      <c r="CA4" s="14">
        <f>EXP(-1.0587+0.8836*LN(BZ4)+0.284)</f>
        <v>0.46513003316107315</v>
      </c>
      <c r="CB4" s="22">
        <f t="shared" ref="CB4:CB67" si="10">(BZ4+CA4)*0.475*44/12</f>
        <v>2.5701199751485899</v>
      </c>
      <c r="CC4" s="61">
        <f t="shared" ref="CC4:CC67" si="11">CB4+(BT4+BU4)*44/12</f>
        <v>170.38255392807244</v>
      </c>
      <c r="CD4" s="61">
        <f ca="1">AVERAGE(OFFSET($CC$3,0,0,'Données projet'!$E$12+1,1))-AVERAGE(OFFSET($H$3,0,0,'Données projet'!$E$12+1,1))</f>
        <v>272.69564942740931</v>
      </c>
      <c r="CE4" s="61">
        <f>$CE$3</f>
        <v>316.57989180609252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1">
        <f t="shared" ref="CX4:CX67" si="14">CW4+(CO4+CP4)*44/12</f>
        <v>170.35052583421262</v>
      </c>
      <c r="CY4" s="61">
        <f ca="1">AVERAGE(OFFSET($CX$3,0,0,'Données projet'!$E$13+1,1))-AVERAGE(OFFSET($H$3,0,0,'Données projet'!$E$13+1,1))</f>
        <v>312.59632808777332</v>
      </c>
      <c r="CZ4" s="61">
        <f>$CZ$3</f>
        <v>302.59481222418219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2.0940170940170941</v>
      </c>
      <c r="DO4" s="13">
        <f>IF('Données projet'!$A$166&gt;35,DO3+DN4-DW3,IF(A4&lt;'Données projet'!$A$166,$DL$205^A4,IF(A4='Données projet'!$A$166,'Données projet'!$B$166,DO3+DN4-DW3)))</f>
        <v>1.2583595963961556</v>
      </c>
      <c r="DP4" s="18">
        <f>DO4*VLOOKUP('Données projet'!$B$14,Paramètres!$A$1:$I$89,3,0)*VLOOKUP('Données projet'!$B$14,Paramètres!$A$1:$I$89,5,0)</f>
        <v>0.84410761726254113</v>
      </c>
      <c r="DQ4" s="14">
        <f>EXP(-1.0587+0.8836*LN(DP4)+0.284)</f>
        <v>0.3967502216694111</v>
      </c>
      <c r="DR4" s="22">
        <f t="shared" ref="DR4:DR67" si="16">(DP4+DQ4)*0.475*44/12</f>
        <v>2.1611607361398169</v>
      </c>
      <c r="DS4" s="61">
        <f t="shared" ref="DS4:DS67" si="17">DR4+(DJ4+DK4)*44/12</f>
        <v>169.97359468906365</v>
      </c>
      <c r="DT4" s="61">
        <f ca="1">AVERAGE(OFFSET($DS$3,0,0,'Données projet'!$E$14+1,1))-AVERAGE(OFFSET($H$3,0,0,'Données projet'!$E$14+1,1))</f>
        <v>293.89870611180356</v>
      </c>
      <c r="DU4" s="61">
        <f>$DU$3</f>
        <v>227.09257037860894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1" t="e">
        <f t="shared" ref="EN4:EN67" si="20">EM4+(EE4+EF4)*44/12</f>
        <v>#N/A</v>
      </c>
      <c r="EO4" s="61" t="e">
        <f ca="1">AVERAGE(OFFSET($EN$3,0,0,'Données projet'!$E$15+1,1))-AVERAGE(OFFSET($H$3,0,0,'Données projet'!$E$15+1,1))</f>
        <v>#N/A</v>
      </c>
      <c r="EP4" s="61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1" t="e">
        <f t="shared" ref="FI4:FI67" si="23">FH4+(EZ4+FA4)*44/12</f>
        <v>#N/A</v>
      </c>
      <c r="FJ4" s="61" t="e">
        <f ca="1">AVERAGE(OFFSET($FI$3,0,0,'Données projet'!$E$16+1,1))-AVERAGE(OFFSET($H$3,0,0,'Données projet'!$E$16+1,1))</f>
        <v>#N/A</v>
      </c>
      <c r="FK4" s="61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IF('Données projet'!$A$244&gt;35,FZ3+FY4-GH3,IF(A4&lt;'Données projet'!$A$244,$FW$205^A4,IF(A4='Données projet'!$A$244,'Données projet'!$B$244,FZ3+FY4-GH3)))</f>
        <v>1.2054868146447177</v>
      </c>
      <c r="GA4" s="18">
        <f>FZ4*VLOOKUP('Données projet'!$B$17,Paramètres!$A$1:$I$89,3,0)*VLOOKUP('Données projet'!$B$17,Paramètres!$A$1:$I$89,5,0)</f>
        <v>1.165946847124371</v>
      </c>
      <c r="GB4" s="14">
        <f>EXP(-1.0587+0.8836*LN(GA4)+0.284)</f>
        <v>0.52780002987456354</v>
      </c>
      <c r="GC4" s="22">
        <f t="shared" ref="GC4:GC67" si="25">(GA4+GB4)*0.475*44/12</f>
        <v>2.9499424774398109</v>
      </c>
      <c r="GD4" s="61">
        <f t="shared" ref="GD4:GD67" si="26">GC4+(FU4+FV4)*44/12</f>
        <v>170.76237643036364</v>
      </c>
      <c r="GE4" s="61">
        <f ca="1">AVERAGE(OFFSET($GD$3,0,0,'Données projet'!$E$17+1,1))-AVERAGE(OFFSET($H$3,0,0,'Données projet'!$E$17+1,1))</f>
        <v>496.33873798282525</v>
      </c>
      <c r="GF4" s="61">
        <f>$GF$3</f>
        <v>280.25465074992246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2.1</v>
      </c>
      <c r="GU4" s="13">
        <f>IF('Données projet'!$A$270&gt;35,GU3+GT4-HC3,IF(A4&lt;'Données projet'!$A$270,$GR$205^A4,IF(A4='Données projet'!$A$270,'Données projet'!$B$270,GU3+GT4-HC3)))</f>
        <v>1.2054868146447177</v>
      </c>
      <c r="GV4" s="18">
        <f>GU4*VLOOKUP('Données projet'!$B$18,Paramètres!$A$1:$I$89,3,0)*VLOOKUP('Données projet'!$B$18,Paramètres!$A$1:$I$89,5,0)</f>
        <v>1.2975860072835741</v>
      </c>
      <c r="GW4" s="14">
        <f>EXP(-1.0587+0.8836*LN(GV4)+0.284)</f>
        <v>0.58012177912374829</v>
      </c>
      <c r="GX4" s="22">
        <f t="shared" ref="GX4:GX67" si="28">(GV4+GW4)*0.475*44/12</f>
        <v>3.2703410613260862</v>
      </c>
      <c r="GY4" s="61">
        <f t="shared" ref="GY4:GY67" si="29">GX4+(GP4+GQ4)*44/12</f>
        <v>171.08277501424993</v>
      </c>
      <c r="GZ4" s="61">
        <f ca="1">AVERAGE(OFFSET($GY$3,0,0,'Données projet'!$E$18+1,1))-AVERAGE(OFFSET($H$3,0,0,'Données projet'!$E$18+1,1))</f>
        <v>542.90832990875208</v>
      </c>
      <c r="HA4" s="61">
        <f>$HA$3</f>
        <v>304.94365539329362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1">
        <f t="shared" si="0"/>
        <v>173.90956899732174</v>
      </c>
      <c r="S5" s="61">
        <f ca="1">AVERAGE(OFFSET($R$3,0,0,'Données projet'!$E$9+1,1))-AVERAGE(OFFSET($H$3,0,0,'Données projet'!$E$9+1,1))</f>
        <v>469.67944008675863</v>
      </c>
      <c r="T5" s="61">
        <f t="shared" ref="T5:T68" si="34">$T$3</f>
        <v>266.11908070867173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1">
        <f t="shared" si="5"/>
        <v>174.29423362025418</v>
      </c>
      <c r="AN5" s="61">
        <f ca="1">AVERAGE(OFFSET($AM$3,0,0,'Données projet'!$E$10+1,1))-AVERAGE(OFFSET($H$3,0,0,'Données projet'!$E$10+1,1))</f>
        <v>516.30971934066179</v>
      </c>
      <c r="AO5" s="61">
        <f t="shared" ref="AO5:AO68" si="36">$AO$3</f>
        <v>290.84286505723571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2.44</v>
      </c>
      <c r="BD5" s="13">
        <f>IF('Données projet'!$A$88&gt;35,BD4+BC5-BL4,IF(A5&lt;'Données projet'!$A$88,$BA$205^A5,IF(A5='Données projet'!$A$88,'Données projet'!$B$88,BD4+BC5-BL4)))</f>
        <v>1.3893970959586583</v>
      </c>
      <c r="BE5" s="14">
        <f>BD5*VLOOKUP('Données projet'!$B$11,Paramètres!$A$1:$I$89,3,0)*VLOOKUP('Données projet'!$B$11,Paramètres!$A$1:$I$89,5,0)</f>
        <v>0.91033297727211304</v>
      </c>
      <c r="BF5" s="14">
        <f t="shared" ref="BF5:BF68" si="37">EXP(-1.0587+0.8836*LN(BE5)+0.284)</f>
        <v>0.42413237883449673</v>
      </c>
      <c r="BG5" s="22">
        <f t="shared" si="7"/>
        <v>2.3241938285523456</v>
      </c>
      <c r="BH5" s="61">
        <f t="shared" si="8"/>
        <v>172.92147511605319</v>
      </c>
      <c r="BI5" s="61">
        <f ca="1">AVERAGE(OFFSET($BH$3,0,0,'Données projet'!$E$11+1,1))-AVERAGE(OFFSET($H$3,0,0,'Données projet'!$E$11+1,1))</f>
        <v>194.70144071323648</v>
      </c>
      <c r="BJ5" s="61">
        <f t="shared" ref="BJ5:BJ68" si="38">$BJ$3</f>
        <v>175.03530497415395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1.5518455739153598</v>
      </c>
      <c r="BZ5" s="14">
        <f>BY5*VLOOKUP('Données projet'!$B$12,Paramètres!$A$1:$I$89,3,0)*VLOOKUP('Données projet'!$B$12,Paramètres!$A$1:$I$89,5,0)</f>
        <v>1.2588571295601401</v>
      </c>
      <c r="CA5" s="14">
        <f t="shared" ref="CA5:CA68" si="39">EXP(-1.0587+0.8836*LN(BZ5)+0.284)</f>
        <v>0.56479552972512193</v>
      </c>
      <c r="CB5" s="22">
        <f t="shared" si="10"/>
        <v>3.1761950482551646</v>
      </c>
      <c r="CC5" s="61">
        <f t="shared" si="11"/>
        <v>173.77347633575599</v>
      </c>
      <c r="CD5" s="61">
        <f ca="1">AVERAGE(OFFSET($CC$3,0,0,'Données projet'!$E$12+1,1))-AVERAGE(OFFSET($H$3,0,0,'Données projet'!$E$12+1,1))</f>
        <v>272.69564942740931</v>
      </c>
      <c r="CE5" s="61">
        <f t="shared" ref="CE5:CE68" si="40">$CE$3</f>
        <v>316.57989180609252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1">
        <f t="shared" si="14"/>
        <v>173.81410309918456</v>
      </c>
      <c r="CY5" s="61">
        <f ca="1">AVERAGE(OFFSET($CX$3,0,0,'Données projet'!$E$13+1,1))-AVERAGE(OFFSET($H$3,0,0,'Données projet'!$E$13+1,1))</f>
        <v>312.59632808777332</v>
      </c>
      <c r="CZ5" s="61">
        <f t="shared" ref="CZ5:CZ68" si="42">$CZ$3</f>
        <v>302.59481222418219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2.0940170940170941</v>
      </c>
      <c r="DO5" s="13">
        <f>IF('Données projet'!$A$166&gt;35,DO4+DN5-DW4,IF(A5&lt;'Données projet'!$A$166,$DL$205^A5,IF(A5='Données projet'!$A$166,'Données projet'!$B$166,DO4+DN5-DW4)))</f>
        <v>1.5834688738422955</v>
      </c>
      <c r="DP5" s="18">
        <f>DO5*VLOOKUP('Données projet'!$B$14,Paramètres!$A$1:$I$89,3,0)*VLOOKUP('Données projet'!$B$14,Paramètres!$A$1:$I$89,5,0)</f>
        <v>1.0621909205734119</v>
      </c>
      <c r="DQ5" s="14">
        <f t="shared" ref="DQ5:DQ68" si="43">EXP(-1.0587+0.8836*LN(DP5)+0.284)</f>
        <v>0.48607654898762231</v>
      </c>
      <c r="DR5" s="22">
        <f t="shared" si="16"/>
        <v>2.6965658428188011</v>
      </c>
      <c r="DS5" s="61">
        <f t="shared" si="17"/>
        <v>173.29384713031965</v>
      </c>
      <c r="DT5" s="61">
        <f ca="1">AVERAGE(OFFSET($DS$3,0,0,'Données projet'!$E$14+1,1))-AVERAGE(OFFSET($H$3,0,0,'Données projet'!$E$14+1,1))</f>
        <v>293.89870611180356</v>
      </c>
      <c r="DU5" s="61">
        <f t="shared" ref="DU5:DU68" si="44">$DU$3</f>
        <v>227.09257037860894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1" t="e">
        <f t="shared" si="20"/>
        <v>#N/A</v>
      </c>
      <c r="EO5" s="61" t="e">
        <f ca="1">AVERAGE(OFFSET($EN$3,0,0,'Données projet'!$E$15+1,1))-AVERAGE(OFFSET($H$3,0,0,'Données projet'!$E$15+1,1))</f>
        <v>#N/A</v>
      </c>
      <c r="EP5" s="61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1" t="e">
        <f t="shared" si="23"/>
        <v>#N/A</v>
      </c>
      <c r="FJ5" s="61" t="e">
        <f ca="1">AVERAGE(OFFSET($FI$3,0,0,'Données projet'!$E$16+1,1))-AVERAGE(OFFSET($H$3,0,0,'Données projet'!$E$16+1,1))</f>
        <v>#N/A</v>
      </c>
      <c r="FK5" s="61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IF('Données projet'!$A$244&gt;35,FZ4+FY5-GH4,IF(A5&lt;'Données projet'!$A$244,$FW$205^A5,IF(A5='Données projet'!$A$244,'Données projet'!$B$244,FZ4+FY5-GH4)))</f>
        <v>1.4531984602822681</v>
      </c>
      <c r="GA5" s="18">
        <f>FZ5*VLOOKUP('Données projet'!$B$17,Paramètres!$A$1:$I$89,3,0)*VLOOKUP('Données projet'!$B$17,Paramètres!$A$1:$I$89,5,0)</f>
        <v>1.4055335507850097</v>
      </c>
      <c r="GB5" s="14">
        <f t="shared" ref="GB5:GB68" si="49">EXP(-1.0587+0.8836*LN(GA5)+0.284)</f>
        <v>0.62256480317525631</v>
      </c>
      <c r="GC5" s="22">
        <f t="shared" si="25"/>
        <v>3.5322712998141292</v>
      </c>
      <c r="GD5" s="61">
        <f t="shared" si="26"/>
        <v>174.12955258731498</v>
      </c>
      <c r="GE5" s="61">
        <f ca="1">AVERAGE(OFFSET($GD$3,0,0,'Données projet'!$E$17+1,1))-AVERAGE(OFFSET($H$3,0,0,'Données projet'!$E$17+1,1))</f>
        <v>496.33873798282525</v>
      </c>
      <c r="GF5" s="61">
        <f t="shared" ref="GF5:GF68" si="50">$GF$3</f>
        <v>280.25465074992246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2.1</v>
      </c>
      <c r="GU5" s="13">
        <f>IF('Données projet'!$A$270&gt;35,GU4+GT5-HC4,IF(A5&lt;'Données projet'!$A$270,$GR$205^A5,IF(A5='Données projet'!$A$270,'Données projet'!$B$270,GU4+GT5-HC4)))</f>
        <v>1.4531984602822681</v>
      </c>
      <c r="GV5" s="18">
        <f>GU5*VLOOKUP('Données projet'!$B$18,Paramètres!$A$1:$I$89,3,0)*VLOOKUP('Données projet'!$B$18,Paramètres!$A$1:$I$89,5,0)</f>
        <v>1.5642228226478332</v>
      </c>
      <c r="GW5" s="14">
        <f t="shared" ref="GW5:GW68" si="51">EXP(-1.0587+0.8836*LN(GV5)+0.284)</f>
        <v>0.68428075179095682</v>
      </c>
      <c r="GX5" s="22">
        <f t="shared" si="28"/>
        <v>3.9161437254808931</v>
      </c>
      <c r="GY5" s="61">
        <f t="shared" si="29"/>
        <v>174.51342501298171</v>
      </c>
      <c r="GZ5" s="61">
        <f ca="1">AVERAGE(OFFSET($GY$3,0,0,'Données projet'!$E$18+1,1))-AVERAGE(OFFSET($H$3,0,0,'Données projet'!$E$18+1,1))</f>
        <v>542.90832990875208</v>
      </c>
      <c r="HA5" s="61">
        <f t="shared" ref="HA5:HA68" si="52">$HA$3</f>
        <v>304.94365539329362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1">
        <f t="shared" si="0"/>
        <v>177.32142247633229</v>
      </c>
      <c r="S6" s="61">
        <f ca="1">AVERAGE(OFFSET($R$3,0,0,'Données projet'!$E$9+1,1))-AVERAGE(OFFSET($H$3,0,0,'Données projet'!$E$9+1,1))</f>
        <v>469.67944008675863</v>
      </c>
      <c r="T6" s="61">
        <f t="shared" si="34"/>
        <v>266.11908070867173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1">
        <f t="shared" si="5"/>
        <v>177.78232179480699</v>
      </c>
      <c r="AN6" s="61">
        <f ca="1">AVERAGE(OFFSET($AM$3,0,0,'Données projet'!$E$10+1,1))-AVERAGE(OFFSET($H$3,0,0,'Données projet'!$E$10+1,1))</f>
        <v>516.30971934066179</v>
      </c>
      <c r="AO6" s="61">
        <f t="shared" si="36"/>
        <v>290.84286505723571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2.44</v>
      </c>
      <c r="BD6" s="13">
        <f>IF('Données projet'!$A$88&gt;35,BD5+BC6-BL5,IF(A6&lt;'Données projet'!$A$88,$BA$205^A6,IF(A6='Données projet'!$A$88,'Données projet'!$B$88,BD5+BC6-BL5)))</f>
        <v>1.6377197265872478</v>
      </c>
      <c r="BE6" s="14">
        <f>BD6*VLOOKUP('Données projet'!$B$11,Paramètres!$A$1:$I$89,3,0)*VLOOKUP('Données projet'!$B$11,Paramètres!$A$1:$I$89,5,0)</f>
        <v>1.0730339648599647</v>
      </c>
      <c r="BF6" s="14">
        <f t="shared" si="37"/>
        <v>0.49045834241973452</v>
      </c>
      <c r="BG6" s="22">
        <f t="shared" si="7"/>
        <v>2.7230824351788088</v>
      </c>
      <c r="BH6" s="61">
        <f t="shared" si="8"/>
        <v>176.0781030050637</v>
      </c>
      <c r="BI6" s="61">
        <f ca="1">AVERAGE(OFFSET($BH$3,0,0,'Données projet'!$E$11+1,1))-AVERAGE(OFFSET($H$3,0,0,'Données projet'!$E$11+1,1))</f>
        <v>194.70144071323648</v>
      </c>
      <c r="BJ6" s="61">
        <f t="shared" si="38"/>
        <v>175.03530497415395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1.9331820449317632</v>
      </c>
      <c r="BZ6" s="14">
        <f>BY6*VLOOKUP('Données projet'!$B$12,Paramètres!$A$1:$I$89,3,0)*VLOOKUP('Données projet'!$B$12,Paramètres!$A$1:$I$89,5,0)</f>
        <v>1.5681972748486466</v>
      </c>
      <c r="CA6" s="14">
        <f t="shared" si="39"/>
        <v>0.68581679886281277</v>
      </c>
      <c r="CB6" s="22">
        <f t="shared" si="10"/>
        <v>3.9257411783807914</v>
      </c>
      <c r="CC6" s="61">
        <f t="shared" si="11"/>
        <v>177.28076174826569</v>
      </c>
      <c r="CD6" s="61">
        <f ca="1">AVERAGE(OFFSET($CC$3,0,0,'Données projet'!$E$12+1,1))-AVERAGE(OFFSET($H$3,0,0,'Données projet'!$E$12+1,1))</f>
        <v>272.69564942740931</v>
      </c>
      <c r="CE6" s="61">
        <f t="shared" si="40"/>
        <v>316.57989180609252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1">
        <f t="shared" si="14"/>
        <v>177.43279037341409</v>
      </c>
      <c r="CY6" s="61">
        <f ca="1">AVERAGE(OFFSET($CX$3,0,0,'Données projet'!$E$13+1,1))-AVERAGE(OFFSET($H$3,0,0,'Données projet'!$E$13+1,1))</f>
        <v>312.59632808777332</v>
      </c>
      <c r="CZ6" s="61">
        <f t="shared" si="42"/>
        <v>302.59481222418219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2.0940170940170941</v>
      </c>
      <c r="DO6" s="13">
        <f>IF('Données projet'!$A$166&gt;35,DO5+DN6-DW5,IF(A6&lt;'Données projet'!$A$166,$DL$205^A6,IF(A6='Données projet'!$A$166,'Données projet'!$B$166,DO5+DN6-DW5)))</f>
        <v>1.9925732529940661</v>
      </c>
      <c r="DP6" s="18">
        <f>DO6*VLOOKUP('Données projet'!$B$14,Paramètres!$A$1:$I$89,3,0)*VLOOKUP('Données projet'!$B$14,Paramètres!$A$1:$I$89,5,0)</f>
        <v>1.3366181381084197</v>
      </c>
      <c r="DQ6" s="14">
        <f t="shared" si="43"/>
        <v>0.59551425196829955</v>
      </c>
      <c r="DR6" s="22">
        <f t="shared" si="16"/>
        <v>3.365130579383619</v>
      </c>
      <c r="DS6" s="61">
        <f t="shared" si="17"/>
        <v>176.7201511492685</v>
      </c>
      <c r="DT6" s="61">
        <f ca="1">AVERAGE(OFFSET($DS$3,0,0,'Données projet'!$E$14+1,1))-AVERAGE(OFFSET($H$3,0,0,'Données projet'!$E$14+1,1))</f>
        <v>293.89870611180356</v>
      </c>
      <c r="DU6" s="61">
        <f t="shared" si="44"/>
        <v>227.09257037860894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1" t="e">
        <f t="shared" si="20"/>
        <v>#N/A</v>
      </c>
      <c r="EO6" s="61" t="e">
        <f ca="1">AVERAGE(OFFSET($EN$3,0,0,'Données projet'!$E$15+1,1))-AVERAGE(OFFSET($H$3,0,0,'Données projet'!$E$15+1,1))</f>
        <v>#N/A</v>
      </c>
      <c r="EP6" s="61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1" t="e">
        <f t="shared" si="23"/>
        <v>#N/A</v>
      </c>
      <c r="FJ6" s="61" t="e">
        <f ca="1">AVERAGE(OFFSET($FI$3,0,0,'Données projet'!$E$16+1,1))-AVERAGE(OFFSET($H$3,0,0,'Données projet'!$E$16+1,1))</f>
        <v>#N/A</v>
      </c>
      <c r="FK6" s="61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IF('Données projet'!$A$244&gt;35,FZ5+FY6-GH5,IF(A6&lt;'Données projet'!$A$244,$FW$205^A6,IF(A6='Données projet'!$A$244,'Données projet'!$B$244,FZ5+FY6-GH5)))</f>
        <v>1.7518115829322798</v>
      </c>
      <c r="GA6" s="18">
        <f>FZ6*VLOOKUP('Données projet'!$B$17,Paramètres!$A$1:$I$89,3,0)*VLOOKUP('Données projet'!$B$17,Paramètres!$A$1:$I$89,5,0)</f>
        <v>1.694352163012101</v>
      </c>
      <c r="GB6" s="14">
        <f t="shared" si="49"/>
        <v>0.73434428233124405</v>
      </c>
      <c r="GC6" s="22">
        <f t="shared" si="25"/>
        <v>4.2299796423063247</v>
      </c>
      <c r="GD6" s="61">
        <f t="shared" si="26"/>
        <v>177.5850002121912</v>
      </c>
      <c r="GE6" s="61">
        <f ca="1">AVERAGE(OFFSET($GD$3,0,0,'Données projet'!$E$17+1,1))-AVERAGE(OFFSET($H$3,0,0,'Données projet'!$E$17+1,1))</f>
        <v>496.33873798282525</v>
      </c>
      <c r="GF6" s="61">
        <f t="shared" si="50"/>
        <v>280.25465074992246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2.1</v>
      </c>
      <c r="GU6" s="13">
        <f>IF('Données projet'!$A$270&gt;35,GU5+GT6-HC5,IF(A6&lt;'Données projet'!$A$270,$GR$205^A6,IF(A6='Données projet'!$A$270,'Données projet'!$B$270,GU5+GT6-HC5)))</f>
        <v>1.7518115829322798</v>
      </c>
      <c r="GV6" s="18">
        <f>GU6*VLOOKUP('Données projet'!$B$18,Paramètres!$A$1:$I$89,3,0)*VLOOKUP('Données projet'!$B$18,Paramètres!$A$1:$I$89,5,0)</f>
        <v>1.885649987868306</v>
      </c>
      <c r="GW6" s="14">
        <f t="shared" si="51"/>
        <v>0.8071411281590839</v>
      </c>
      <c r="GX6" s="22">
        <f t="shared" si="28"/>
        <v>4.6899445270810372</v>
      </c>
      <c r="GY6" s="61">
        <f t="shared" si="29"/>
        <v>178.04496509696591</v>
      </c>
      <c r="GZ6" s="61">
        <f ca="1">AVERAGE(OFFSET($GY$3,0,0,'Données projet'!$E$18+1,1))-AVERAGE(OFFSET($H$3,0,0,'Données projet'!$E$18+1,1))</f>
        <v>542.90832990875208</v>
      </c>
      <c r="HA6" s="61">
        <f t="shared" si="52"/>
        <v>304.94365539329362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1">
        <f t="shared" si="0"/>
        <v>180.83628892348293</v>
      </c>
      <c r="S7" s="61">
        <f ca="1">AVERAGE(OFFSET($R$3,0,0,'Données projet'!$E$9+1,1))-AVERAGE(OFFSET($H$3,0,0,'Données projet'!$E$9+1,1))</f>
        <v>469.67944008675863</v>
      </c>
      <c r="T7" s="61">
        <f t="shared" si="34"/>
        <v>266.11908070867173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1">
        <f t="shared" si="5"/>
        <v>181.3885838491268</v>
      </c>
      <c r="AN7" s="61">
        <f ca="1">AVERAGE(OFFSET($AM$3,0,0,'Données projet'!$E$10+1,1))-AVERAGE(OFFSET($H$3,0,0,'Données projet'!$E$10+1,1))</f>
        <v>516.30971934066179</v>
      </c>
      <c r="AO7" s="61">
        <f t="shared" si="36"/>
        <v>290.84286505723571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2.44</v>
      </c>
      <c r="BD7" s="13">
        <f>IF('Données projet'!$A$88&gt;35,BD6+BC7-BL6,IF(A7&lt;'Données projet'!$A$88,$BA$205^A7,IF(A7='Données projet'!$A$88,'Données projet'!$B$88,BD6+BC7-BL6)))</f>
        <v>1.9304242902583533</v>
      </c>
      <c r="BE7" s="14">
        <f>BD7*VLOOKUP('Données projet'!$B$11,Paramètres!$A$1:$I$89,3,0)*VLOOKUP('Données projet'!$B$11,Paramètres!$A$1:$I$89,5,0)</f>
        <v>1.264813994977273</v>
      </c>
      <c r="BF7" s="14">
        <f t="shared" si="37"/>
        <v>0.56715638242507249</v>
      </c>
      <c r="BG7" s="22">
        <f t="shared" si="7"/>
        <v>3.1906817406424182</v>
      </c>
      <c r="BH7" s="61">
        <f t="shared" si="8"/>
        <v>179.27680380481937</v>
      </c>
      <c r="BI7" s="61">
        <f ca="1">AVERAGE(OFFSET($BH$3,0,0,'Données projet'!$E$11+1,1))-AVERAGE(OFFSET($H$3,0,0,'Données projet'!$E$11+1,1))</f>
        <v>194.70144071323648</v>
      </c>
      <c r="BJ7" s="61">
        <f t="shared" si="38"/>
        <v>175.03530497415395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2.4082246852806923</v>
      </c>
      <c r="BZ7" s="14">
        <f>BY7*VLOOKUP('Données projet'!$B$12,Paramètres!$A$1:$I$89,3,0)*VLOOKUP('Données projet'!$B$12,Paramètres!$A$1:$I$89,5,0)</f>
        <v>1.9535518646996977</v>
      </c>
      <c r="CA7" s="14">
        <f t="shared" si="39"/>
        <v>0.83276983766381052</v>
      </c>
      <c r="CB7" s="22">
        <f t="shared" si="10"/>
        <v>4.8528436316164436</v>
      </c>
      <c r="CC7" s="61">
        <f t="shared" si="11"/>
        <v>180.9389656957934</v>
      </c>
      <c r="CD7" s="61">
        <f ca="1">AVERAGE(OFFSET($CC$3,0,0,'Données projet'!$E$12+1,1))-AVERAGE(OFFSET($H$3,0,0,'Données projet'!$E$12+1,1))</f>
        <v>272.69564942740931</v>
      </c>
      <c r="CE7" s="61">
        <f t="shared" si="40"/>
        <v>316.57989180609252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1">
        <f t="shared" si="14"/>
        <v>181.25615849813238</v>
      </c>
      <c r="CY7" s="61">
        <f ca="1">AVERAGE(OFFSET($CX$3,0,0,'Données projet'!$E$13+1,1))-AVERAGE(OFFSET($H$3,0,0,'Données projet'!$E$13+1,1))</f>
        <v>312.59632808777332</v>
      </c>
      <c r="CZ7" s="61">
        <f t="shared" si="42"/>
        <v>302.59481222418219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2.0940170940170941</v>
      </c>
      <c r="DO7" s="13">
        <f>IF('Données projet'!$A$166&gt;35,DO6+DN7-DW6,IF(A7&lt;'Données projet'!$A$166,$DL$205^A7,IF(A7='Données projet'!$A$166,'Données projet'!$B$166,DO6+DN7-DW6)))</f>
        <v>2.5073736744273876</v>
      </c>
      <c r="DP7" s="18">
        <f>DO7*VLOOKUP('Données projet'!$B$14,Paramètres!$A$1:$I$89,3,0)*VLOOKUP('Données projet'!$B$14,Paramètres!$A$1:$I$89,5,0)</f>
        <v>1.6819462608058917</v>
      </c>
      <c r="DQ7" s="14">
        <f t="shared" si="43"/>
        <v>0.72959130621706658</v>
      </c>
      <c r="DR7" s="22">
        <f t="shared" si="16"/>
        <v>4.2000945958983191</v>
      </c>
      <c r="DS7" s="61">
        <f t="shared" si="17"/>
        <v>180.28621666007527</v>
      </c>
      <c r="DT7" s="61">
        <f ca="1">AVERAGE(OFFSET($DS$3,0,0,'Données projet'!$E$14+1,1))-AVERAGE(OFFSET($H$3,0,0,'Données projet'!$E$14+1,1))</f>
        <v>293.89870611180356</v>
      </c>
      <c r="DU7" s="61">
        <f t="shared" si="44"/>
        <v>227.09257037860894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1" t="e">
        <f t="shared" si="20"/>
        <v>#N/A</v>
      </c>
      <c r="EO7" s="61" t="e">
        <f ca="1">AVERAGE(OFFSET($EN$3,0,0,'Données projet'!$E$15+1,1))-AVERAGE(OFFSET($H$3,0,0,'Données projet'!$E$15+1,1))</f>
        <v>#N/A</v>
      </c>
      <c r="EP7" s="61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1" t="e">
        <f t="shared" si="23"/>
        <v>#N/A</v>
      </c>
      <c r="FJ7" s="61" t="e">
        <f ca="1">AVERAGE(OFFSET($FI$3,0,0,'Données projet'!$E$16+1,1))-AVERAGE(OFFSET($H$3,0,0,'Données projet'!$E$16+1,1))</f>
        <v>#N/A</v>
      </c>
      <c r="FK7" s="61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IF('Données projet'!$A$244&gt;35,FZ6+FY7-GH6,IF(A7&lt;'Données projet'!$A$244,$FW$205^A7,IF(A7='Données projet'!$A$244,'Données projet'!$B$244,FZ6+FY7-GH6)))</f>
        <v>2.1117857649667546</v>
      </c>
      <c r="GA7" s="18">
        <f>FZ7*VLOOKUP('Données projet'!$B$17,Paramètres!$A$1:$I$89,3,0)*VLOOKUP('Données projet'!$B$17,Paramètres!$A$1:$I$89,5,0)</f>
        <v>2.042519191875845</v>
      </c>
      <c r="GB7" s="14">
        <f t="shared" si="49"/>
        <v>0.86619340226463792</v>
      </c>
      <c r="GC7" s="22">
        <f t="shared" si="25"/>
        <v>5.0660077681280073</v>
      </c>
      <c r="GD7" s="61">
        <f t="shared" si="26"/>
        <v>181.15212983230495</v>
      </c>
      <c r="GE7" s="61">
        <f ca="1">AVERAGE(OFFSET($GD$3,0,0,'Données projet'!$E$17+1,1))-AVERAGE(OFFSET($H$3,0,0,'Données projet'!$E$17+1,1))</f>
        <v>496.33873798282525</v>
      </c>
      <c r="GF7" s="61">
        <f t="shared" si="50"/>
        <v>280.25465074992246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2.1</v>
      </c>
      <c r="GU7" s="13">
        <f>IF('Données projet'!$A$270&gt;35,GU6+GT7-HC6,IF(A7&lt;'Données projet'!$A$270,$GR$205^A7,IF(A7='Données projet'!$A$270,'Données projet'!$B$270,GU6+GT7-HC6)))</f>
        <v>2.1117857649667546</v>
      </c>
      <c r="GV7" s="18">
        <f>GU7*VLOOKUP('Données projet'!$B$18,Paramètres!$A$1:$I$89,3,0)*VLOOKUP('Données projet'!$B$18,Paramètres!$A$1:$I$89,5,0)</f>
        <v>2.2731261974102144</v>
      </c>
      <c r="GW7" s="14">
        <f t="shared" si="51"/>
        <v>0.95206068424520052</v>
      </c>
      <c r="GX7" s="22">
        <f t="shared" si="28"/>
        <v>5.617200485549847</v>
      </c>
      <c r="GY7" s="61">
        <f t="shared" si="29"/>
        <v>181.70332254972681</v>
      </c>
      <c r="GZ7" s="61">
        <f ca="1">AVERAGE(OFFSET($GY$3,0,0,'Données projet'!$E$18+1,1))-AVERAGE(OFFSET($H$3,0,0,'Données projet'!$E$18+1,1))</f>
        <v>542.90832990875208</v>
      </c>
      <c r="HA7" s="61">
        <f t="shared" si="52"/>
        <v>304.94365539329362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1">
        <f t="shared" si="0"/>
        <v>184.48041712822103</v>
      </c>
      <c r="S8" s="61">
        <f ca="1">AVERAGE(OFFSET($R$3,0,0,'Données projet'!$E$9+1,1))-AVERAGE(OFFSET($H$3,0,0,'Données projet'!$E$9+1,1))</f>
        <v>469.67944008675863</v>
      </c>
      <c r="T8" s="61">
        <f t="shared" si="34"/>
        <v>266.11908070867173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1">
        <f t="shared" si="5"/>
        <v>185.14229339232202</v>
      </c>
      <c r="AN8" s="61">
        <f ca="1">AVERAGE(OFFSET($AM$3,0,0,'Données projet'!$E$10+1,1))-AVERAGE(OFFSET($H$3,0,0,'Données projet'!$E$10+1,1))</f>
        <v>516.30971934066179</v>
      </c>
      <c r="AO8" s="61">
        <f t="shared" si="36"/>
        <v>290.84286505723571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2.44</v>
      </c>
      <c r="BD8" s="13">
        <f>IF('Données projet'!$A$88&gt;35,BD7+BC8-BL7,IF(A8&lt;'Données projet'!$A$88,$BA$205^A8,IF(A8='Données projet'!$A$88,'Données projet'!$B$88,BD7+BC8-BL7)))</f>
        <v>2.2754430321145303</v>
      </c>
      <c r="BE8" s="14">
        <f>BD8*VLOOKUP('Données projet'!$B$11,Paramètres!$A$1:$I$89,3,0)*VLOOKUP('Données projet'!$B$11,Paramètres!$A$1:$I$89,5,0)</f>
        <v>1.4908702746414402</v>
      </c>
      <c r="BF8" s="14">
        <f t="shared" si="37"/>
        <v>0.65584848763814663</v>
      </c>
      <c r="BG8" s="22">
        <f t="shared" si="7"/>
        <v>3.7388685109702808</v>
      </c>
      <c r="BH8" s="61">
        <f t="shared" si="8"/>
        <v>182.52991638741764</v>
      </c>
      <c r="BI8" s="61">
        <f ca="1">AVERAGE(OFFSET($BH$3,0,0,'Données projet'!$E$11+1,1))-AVERAGE(OFFSET($H$3,0,0,'Données projet'!$E$11+1,1))</f>
        <v>194.70144071323648</v>
      </c>
      <c r="BJ8" s="61">
        <f t="shared" si="38"/>
        <v>175.03530497415395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3.0000000000000004</v>
      </c>
      <c r="BZ8" s="14">
        <f>BY8*VLOOKUP('Données projet'!$B$12,Paramètres!$A$1:$I$89,3,0)*VLOOKUP('Données projet'!$B$12,Paramètres!$A$1:$I$89,5,0)</f>
        <v>2.4336000000000007</v>
      </c>
      <c r="CA8" s="14">
        <f t="shared" si="39"/>
        <v>1.0112111626203177</v>
      </c>
      <c r="CB8" s="22">
        <f t="shared" si="10"/>
        <v>5.9997127748970547</v>
      </c>
      <c r="CC8" s="61">
        <f t="shared" si="11"/>
        <v>184.79076065134441</v>
      </c>
      <c r="CD8" s="61">
        <f ca="1">AVERAGE(OFFSET($CC$3,0,0,'Données projet'!$E$12+1,1))-AVERAGE(OFFSET($H$3,0,0,'Données projet'!$E$12+1,1))</f>
        <v>272.69564942740931</v>
      </c>
      <c r="CE8" s="61">
        <f t="shared" si="40"/>
        <v>316.57989180609252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1">
        <f t="shared" si="14"/>
        <v>185.3470463579701</v>
      </c>
      <c r="CY8" s="61">
        <f ca="1">AVERAGE(OFFSET($CX$3,0,0,'Données projet'!$E$13+1,1))-AVERAGE(OFFSET($H$3,0,0,'Données projet'!$E$13+1,1))</f>
        <v>312.59632808777332</v>
      </c>
      <c r="CZ8" s="61">
        <f t="shared" si="42"/>
        <v>302.59481222418219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2.0940170940170941</v>
      </c>
      <c r="DO8" s="13">
        <f>IF('Données projet'!$A$166&gt;35,DO7+DN8-DW7,IF(A8&lt;'Données projet'!$A$166,$DL$205^A8,IF(A8='Données projet'!$A$166,'Données projet'!$B$166,DO7+DN8-DW7)))</f>
        <v>3.1551777249667929</v>
      </c>
      <c r="DP8" s="18">
        <f>DO8*VLOOKUP('Données projet'!$B$14,Paramètres!$A$1:$I$89,3,0)*VLOOKUP('Données projet'!$B$14,Paramètres!$A$1:$I$89,5,0)</f>
        <v>2.1164932179077245</v>
      </c>
      <c r="DQ8" s="14">
        <f t="shared" si="43"/>
        <v>0.8938551383919876</v>
      </c>
      <c r="DR8" s="22">
        <f t="shared" si="16"/>
        <v>5.2430233872219976</v>
      </c>
      <c r="DS8" s="61">
        <f t="shared" si="17"/>
        <v>184.03407126366935</v>
      </c>
      <c r="DT8" s="61">
        <f ca="1">AVERAGE(OFFSET($DS$3,0,0,'Données projet'!$E$14+1,1))-AVERAGE(OFFSET($H$3,0,0,'Données projet'!$E$14+1,1))</f>
        <v>293.89870611180356</v>
      </c>
      <c r="DU8" s="61">
        <f t="shared" si="44"/>
        <v>227.09257037860894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1" t="e">
        <f t="shared" si="20"/>
        <v>#N/A</v>
      </c>
      <c r="EO8" s="61" t="e">
        <f ca="1">AVERAGE(OFFSET($EN$3,0,0,'Données projet'!$E$15+1,1))-AVERAGE(OFFSET($H$3,0,0,'Données projet'!$E$15+1,1))</f>
        <v>#N/A</v>
      </c>
      <c r="EP8" s="61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1" t="e">
        <f t="shared" si="23"/>
        <v>#N/A</v>
      </c>
      <c r="FJ8" s="61" t="e">
        <f ca="1">AVERAGE(OFFSET($FI$3,0,0,'Données projet'!$E$16+1,1))-AVERAGE(OFFSET($H$3,0,0,'Données projet'!$E$16+1,1))</f>
        <v>#N/A</v>
      </c>
      <c r="FK8" s="61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IF('Données projet'!$A$244&gt;35,FZ7+FY8-GH7,IF(A8&lt;'Données projet'!$A$244,$FW$205^A8,IF(A8='Données projet'!$A$244,'Données projet'!$B$244,FZ7+FY8-GH7)))</f>
        <v>2.5457298950218314</v>
      </c>
      <c r="GA8" s="18">
        <f>FZ8*VLOOKUP('Données projet'!$B$17,Paramètres!$A$1:$I$89,3,0)*VLOOKUP('Données projet'!$B$17,Paramètres!$A$1:$I$89,5,0)</f>
        <v>2.4622299544651152</v>
      </c>
      <c r="GB8" s="14">
        <f t="shared" si="49"/>
        <v>1.021715601495419</v>
      </c>
      <c r="GC8" s="22">
        <f t="shared" si="25"/>
        <v>6.0678718432979295</v>
      </c>
      <c r="GD8" s="61">
        <f t="shared" si="26"/>
        <v>184.85891971974527</v>
      </c>
      <c r="GE8" s="61">
        <f ca="1">AVERAGE(OFFSET($GD$3,0,0,'Données projet'!$E$17+1,1))-AVERAGE(OFFSET($H$3,0,0,'Données projet'!$E$17+1,1))</f>
        <v>496.33873798282525</v>
      </c>
      <c r="GF8" s="61">
        <f t="shared" si="50"/>
        <v>280.25465074992246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2.1</v>
      </c>
      <c r="GU8" s="13">
        <f>IF('Données projet'!$A$270&gt;35,GU7+GT8-HC7,IF(A8&lt;'Données projet'!$A$270,$GR$205^A8,IF(A8='Données projet'!$A$270,'Données projet'!$B$270,GU7+GT8-HC7)))</f>
        <v>2.5457298950218314</v>
      </c>
      <c r="GV8" s="18">
        <f>GU8*VLOOKUP('Données projet'!$B$18,Paramètres!$A$1:$I$89,3,0)*VLOOKUP('Données projet'!$B$18,Paramètres!$A$1:$I$89,5,0)</f>
        <v>2.740223659001499</v>
      </c>
      <c r="GW8" s="14">
        <f t="shared" si="51"/>
        <v>1.1230000737947632</v>
      </c>
      <c r="GX8" s="22">
        <f t="shared" si="28"/>
        <v>6.7284480012868242</v>
      </c>
      <c r="GY8" s="61">
        <f t="shared" si="29"/>
        <v>185.51949587773419</v>
      </c>
      <c r="GZ8" s="61">
        <f ca="1">AVERAGE(OFFSET($GY$3,0,0,'Données projet'!$E$18+1,1))-AVERAGE(OFFSET($H$3,0,0,'Données projet'!$E$18+1,1))</f>
        <v>542.90832990875208</v>
      </c>
      <c r="HA8" s="61">
        <f t="shared" si="52"/>
        <v>304.94365539329362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1">
        <f t="shared" si="0"/>
        <v>188.28519320362309</v>
      </c>
      <c r="S9" s="61">
        <f ca="1">AVERAGE(OFFSET($R$3,0,0,'Données projet'!$E$9+1,1))-AVERAGE(OFFSET($H$3,0,0,'Données projet'!$E$9+1,1))</f>
        <v>469.67944008675863</v>
      </c>
      <c r="T9" s="61">
        <f t="shared" si="34"/>
        <v>266.11908070867173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1">
        <f t="shared" si="5"/>
        <v>189.07846666012946</v>
      </c>
      <c r="AN9" s="61">
        <f ca="1">AVERAGE(OFFSET($AM$3,0,0,'Données projet'!$E$10+1,1))-AVERAGE(OFFSET($H$3,0,0,'Données projet'!$E$10+1,1))</f>
        <v>516.30971934066179</v>
      </c>
      <c r="AO9" s="61">
        <f t="shared" si="36"/>
        <v>290.84286505723571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2.44</v>
      </c>
      <c r="BD9" s="13">
        <f>IF('Données projet'!$A$88&gt;35,BD8+BC9-BL8,IF(A9&lt;'Données projet'!$A$88,$BA$205^A9,IF(A9='Données projet'!$A$88,'Données projet'!$B$88,BD8+BC9-BL8)))</f>
        <v>2.6821259028530102</v>
      </c>
      <c r="BE9" s="14">
        <f>BD9*VLOOKUP('Données projet'!$B$11,Paramètres!$A$1:$I$89,3,0)*VLOOKUP('Données projet'!$B$11,Paramètres!$A$1:$I$89,5,0)</f>
        <v>1.7573288915492922</v>
      </c>
      <c r="BF9" s="14">
        <f t="shared" si="37"/>
        <v>0.75841029399694704</v>
      </c>
      <c r="BG9" s="22">
        <f t="shared" si="7"/>
        <v>4.3815790814930331</v>
      </c>
      <c r="BH9" s="61">
        <f t="shared" si="8"/>
        <v>185.85183117775202</v>
      </c>
      <c r="BI9" s="61">
        <f ca="1">AVERAGE(OFFSET($BH$3,0,0,'Données projet'!$E$11+1,1))-AVERAGE(OFFSET($H$3,0,0,'Données projet'!$E$11+1,1))</f>
        <v>194.70144071323648</v>
      </c>
      <c r="BJ9" s="61">
        <f t="shared" si="38"/>
        <v>175.03530497415395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3.7371928188465526</v>
      </c>
      <c r="BZ9" s="14">
        <f>BY9*VLOOKUP('Données projet'!$B$12,Paramètres!$A$1:$I$89,3,0)*VLOOKUP('Données projet'!$B$12,Paramètres!$A$1:$I$89,5,0)</f>
        <v>3.0316108146483236</v>
      </c>
      <c r="CA9" s="14">
        <f t="shared" si="39"/>
        <v>1.2278879099133964</v>
      </c>
      <c r="CB9" s="22">
        <f t="shared" si="10"/>
        <v>7.4186269452783291</v>
      </c>
      <c r="CC9" s="61">
        <f t="shared" si="11"/>
        <v>188.88887904153731</v>
      </c>
      <c r="CD9" s="61">
        <f ca="1">AVERAGE(OFFSET($CC$3,0,0,'Données projet'!$E$12+1,1))-AVERAGE(OFFSET($H$3,0,0,'Données projet'!$E$12+1,1))</f>
        <v>272.69564942740931</v>
      </c>
      <c r="CE9" s="61">
        <f t="shared" si="40"/>
        <v>316.57989180609252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1">
        <f t="shared" si="14"/>
        <v>189.78516218149196</v>
      </c>
      <c r="CY9" s="61">
        <f ca="1">AVERAGE(OFFSET($CX$3,0,0,'Données projet'!$E$13+1,1))-AVERAGE(OFFSET($H$3,0,0,'Données projet'!$E$13+1,1))</f>
        <v>312.59632808777332</v>
      </c>
      <c r="CZ9" s="61">
        <f t="shared" si="42"/>
        <v>302.59481222418219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2.0940170940170941</v>
      </c>
      <c r="DO9" s="13">
        <f>IF('Données projet'!$A$166&gt;35,DO8+DN9-DW8,IF(A9&lt;'Données projet'!$A$166,$DL$205^A9,IF(A9='Données projet'!$A$166,'Données projet'!$B$166,DO8+DN9-DW8)))</f>
        <v>3.9703481685473538</v>
      </c>
      <c r="DP9" s="18">
        <f>DO9*VLOOKUP('Données projet'!$B$14,Paramètres!$A$1:$I$89,3,0)*VLOOKUP('Données projet'!$B$14,Paramètres!$A$1:$I$89,5,0)</f>
        <v>2.6633095514615648</v>
      </c>
      <c r="DQ9" s="14">
        <f t="shared" si="43"/>
        <v>1.0951021505073271</v>
      </c>
      <c r="DR9" s="22">
        <f t="shared" si="16"/>
        <v>6.5459003809291518</v>
      </c>
      <c r="DS9" s="61">
        <f t="shared" si="17"/>
        <v>188.01615247718811</v>
      </c>
      <c r="DT9" s="61">
        <f ca="1">AVERAGE(OFFSET($DS$3,0,0,'Données projet'!$E$14+1,1))-AVERAGE(OFFSET($H$3,0,0,'Données projet'!$E$14+1,1))</f>
        <v>293.89870611180356</v>
      </c>
      <c r="DU9" s="61">
        <f t="shared" si="44"/>
        <v>227.09257037860894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1" t="e">
        <f t="shared" si="20"/>
        <v>#N/A</v>
      </c>
      <c r="EO9" s="61" t="e">
        <f ca="1">AVERAGE(OFFSET($EN$3,0,0,'Données projet'!$E$15+1,1))-AVERAGE(OFFSET($H$3,0,0,'Données projet'!$E$15+1,1))</f>
        <v>#N/A</v>
      </c>
      <c r="EP9" s="61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1" t="e">
        <f t="shared" si="23"/>
        <v>#N/A</v>
      </c>
      <c r="FJ9" s="61" t="e">
        <f ca="1">AVERAGE(OFFSET($FI$3,0,0,'Données projet'!$E$16+1,1))-AVERAGE(OFFSET($H$3,0,0,'Données projet'!$E$16+1,1))</f>
        <v>#N/A</v>
      </c>
      <c r="FK9" s="61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IF('Données projet'!$A$244&gt;35,FZ8+FY9-GH8,IF(A9&lt;'Données projet'!$A$244,$FW$205^A9,IF(A9='Données projet'!$A$244,'Données projet'!$B$244,FZ8+FY9-GH8)))</f>
        <v>3.0688438220956993</v>
      </c>
      <c r="GA9" s="18">
        <f>FZ9*VLOOKUP('Données projet'!$B$17,Paramètres!$A$1:$I$89,3,0)*VLOOKUP('Données projet'!$B$17,Paramètres!$A$1:$I$89,5,0)</f>
        <v>2.9681857447309605</v>
      </c>
      <c r="GB9" s="14">
        <f t="shared" si="49"/>
        <v>1.2051613041728233</v>
      </c>
      <c r="GC9" s="22">
        <f t="shared" si="25"/>
        <v>7.2685794435074236</v>
      </c>
      <c r="GD9" s="61">
        <f t="shared" si="26"/>
        <v>188.73883153976641</v>
      </c>
      <c r="GE9" s="61">
        <f ca="1">AVERAGE(OFFSET($GD$3,0,0,'Données projet'!$E$17+1,1))-AVERAGE(OFFSET($H$3,0,0,'Données projet'!$E$17+1,1))</f>
        <v>496.33873798282525</v>
      </c>
      <c r="GF9" s="61">
        <f t="shared" si="50"/>
        <v>280.25465074992246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2.1</v>
      </c>
      <c r="GU9" s="13">
        <f>IF('Données projet'!$A$270&gt;35,GU8+GT9-HC8,IF(A9&lt;'Données projet'!$A$270,$GR$205^A9,IF(A9='Données projet'!$A$270,'Données projet'!$B$270,GU8+GT9-HC8)))</f>
        <v>3.0688438220956993</v>
      </c>
      <c r="GV9" s="18">
        <f>GU9*VLOOKUP('Données projet'!$B$18,Paramètres!$A$1:$I$89,3,0)*VLOOKUP('Données projet'!$B$18,Paramètres!$A$1:$I$89,5,0)</f>
        <v>3.3033034901038101</v>
      </c>
      <c r="GW9" s="14">
        <f t="shared" si="51"/>
        <v>1.3246310730107231</v>
      </c>
      <c r="GX9" s="22">
        <f t="shared" si="28"/>
        <v>8.0603193640911446</v>
      </c>
      <c r="GY9" s="61">
        <f t="shared" si="29"/>
        <v>189.53057146035013</v>
      </c>
      <c r="GZ9" s="61">
        <f ca="1">AVERAGE(OFFSET($GY$3,0,0,'Données projet'!$E$18+1,1))-AVERAGE(OFFSET($H$3,0,0,'Données projet'!$E$18+1,1))</f>
        <v>542.90832990875208</v>
      </c>
      <c r="HA9" s="61">
        <f t="shared" si="52"/>
        <v>304.94365539329362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1">
        <f t="shared" si="0"/>
        <v>192.28817046759474</v>
      </c>
      <c r="S10" s="61">
        <f ca="1">AVERAGE(OFFSET($R$3,0,0,'Données projet'!$E$9+1,1))-AVERAGE(OFFSET($H$3,0,0,'Données projet'!$E$9+1,1))</f>
        <v>469.67944008675863</v>
      </c>
      <c r="T10" s="61">
        <f t="shared" si="34"/>
        <v>266.11908070867173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1">
        <f t="shared" si="5"/>
        <v>193.23901385890804</v>
      </c>
      <c r="AN10" s="61">
        <f ca="1">AVERAGE(OFFSET($AM$3,0,0,'Données projet'!$E$10+1,1))-AVERAGE(OFFSET($H$3,0,0,'Données projet'!$E$10+1,1))</f>
        <v>516.30971934066179</v>
      </c>
      <c r="AO10" s="61">
        <f t="shared" si="36"/>
        <v>290.84286505723571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2.44</v>
      </c>
      <c r="BD10" s="13">
        <f>IF('Données projet'!$A$88&gt;35,BD9+BC10-BL9,IF(A10&lt;'Données projet'!$A$88,$BA$205^A10,IF(A10='Données projet'!$A$88,'Données projet'!$B$88,BD9+BC10-BL9)))</f>
        <v>3.1614939408392924</v>
      </c>
      <c r="BE10" s="14">
        <f>BD10*VLOOKUP('Données projet'!$B$11,Paramètres!$A$1:$I$89,3,0)*VLOOKUP('Données projet'!$B$11,Paramètres!$A$1:$I$89,5,0)</f>
        <v>2.0714108300379044</v>
      </c>
      <c r="BF10" s="14">
        <f t="shared" si="37"/>
        <v>0.87701075001622153</v>
      </c>
      <c r="BG10" s="22">
        <f t="shared" si="7"/>
        <v>5.1351675852609349</v>
      </c>
      <c r="BH10" s="61">
        <f t="shared" si="8"/>
        <v>189.25934852099718</v>
      </c>
      <c r="BI10" s="61">
        <f ca="1">AVERAGE(OFFSET($BH$3,0,0,'Données projet'!$E$11+1,1))-AVERAGE(OFFSET($H$3,0,0,'Données projet'!$E$11+1,1))</f>
        <v>194.70144071323648</v>
      </c>
      <c r="BJ10" s="61">
        <f t="shared" si="38"/>
        <v>175.03530497415395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4.6555367217460804</v>
      </c>
      <c r="BZ10" s="14">
        <f>BY10*VLOOKUP('Données projet'!$B$12,Paramètres!$A$1:$I$89,3,0)*VLOOKUP('Données projet'!$B$12,Paramètres!$A$1:$I$89,5,0)</f>
        <v>3.7765713886804204</v>
      </c>
      <c r="CA10" s="14">
        <f t="shared" si="39"/>
        <v>1.490992954829151</v>
      </c>
      <c r="CB10" s="22">
        <f t="shared" si="10"/>
        <v>9.1743412316125035</v>
      </c>
      <c r="CC10" s="61">
        <f t="shared" si="11"/>
        <v>193.29852216734875</v>
      </c>
      <c r="CD10" s="61">
        <f ca="1">AVERAGE(OFFSET($CC$3,0,0,'Données projet'!$E$12+1,1))-AVERAGE(OFFSET($H$3,0,0,'Données projet'!$E$12+1,1))</f>
        <v>272.69564942740931</v>
      </c>
      <c r="CE10" s="61">
        <f t="shared" si="40"/>
        <v>316.57989180609252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1">
        <f t="shared" si="14"/>
        <v>194.67166451260897</v>
      </c>
      <c r="CY10" s="61">
        <f ca="1">AVERAGE(OFFSET($CX$3,0,0,'Données projet'!$E$13+1,1))-AVERAGE(OFFSET($H$3,0,0,'Données projet'!$E$13+1,1))</f>
        <v>312.59632808777332</v>
      </c>
      <c r="CZ10" s="61">
        <f t="shared" si="42"/>
        <v>302.59481222418219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2.0940170940170941</v>
      </c>
      <c r="DO10" s="13">
        <f>IF('Données projet'!$A$166&gt;35,DO9+DN10-DW9,IF(A10&lt;'Données projet'!$A$166,$DL$205^A10,IF(A10='Données projet'!$A$166,'Données projet'!$B$166,DO9+DN10-DW9)))</f>
        <v>4.9961257189254642</v>
      </c>
      <c r="DP10" s="18">
        <f>DO10*VLOOKUP('Données projet'!$B$14,Paramètres!$A$1:$I$89,3,0)*VLOOKUP('Données projet'!$B$14,Paramètres!$A$1:$I$89,5,0)</f>
        <v>3.3514011322552011</v>
      </c>
      <c r="DQ10" s="14">
        <f t="shared" si="43"/>
        <v>1.3416589204859044</v>
      </c>
      <c r="DR10" s="22">
        <f t="shared" si="16"/>
        <v>8.1737462585240923</v>
      </c>
      <c r="DS10" s="61">
        <f t="shared" si="17"/>
        <v>192.29792719426032</v>
      </c>
      <c r="DT10" s="61">
        <f ca="1">AVERAGE(OFFSET($DS$3,0,0,'Données projet'!$E$14+1,1))-AVERAGE(OFFSET($H$3,0,0,'Données projet'!$E$14+1,1))</f>
        <v>293.89870611180356</v>
      </c>
      <c r="DU10" s="61">
        <f t="shared" si="44"/>
        <v>227.09257037860894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1" t="e">
        <f t="shared" si="20"/>
        <v>#N/A</v>
      </c>
      <c r="EO10" s="61" t="e">
        <f ca="1">AVERAGE(OFFSET($EN$3,0,0,'Données projet'!$E$15+1,1))-AVERAGE(OFFSET($H$3,0,0,'Données projet'!$E$15+1,1))</f>
        <v>#N/A</v>
      </c>
      <c r="EP10" s="61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1" t="e">
        <f t="shared" si="23"/>
        <v>#N/A</v>
      </c>
      <c r="FJ10" s="61" t="e">
        <f ca="1">AVERAGE(OFFSET($FI$3,0,0,'Données projet'!$E$16+1,1))-AVERAGE(OFFSET($H$3,0,0,'Données projet'!$E$16+1,1))</f>
        <v>#N/A</v>
      </c>
      <c r="FK10" s="61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IF('Données projet'!$A$244&gt;35,FZ9+FY10-GH9,IF(A10&lt;'Données projet'!$A$244,$FW$205^A10,IF(A10='Données projet'!$A$244,'Données projet'!$B$244,FZ9+FY10-GH9)))</f>
        <v>3.6994507637402658</v>
      </c>
      <c r="GA10" s="18">
        <f>FZ10*VLOOKUP('Données projet'!$B$17,Paramètres!$A$1:$I$89,3,0)*VLOOKUP('Données projet'!$B$17,Paramètres!$A$1:$I$89,5,0)</f>
        <v>3.5781087786895851</v>
      </c>
      <c r="GB10" s="14">
        <f t="shared" si="49"/>
        <v>1.4215440842341414</v>
      </c>
      <c r="GC10" s="22">
        <f t="shared" si="25"/>
        <v>8.707728736258824</v>
      </c>
      <c r="GD10" s="61">
        <f t="shared" si="26"/>
        <v>192.83190967199505</v>
      </c>
      <c r="GE10" s="61">
        <f ca="1">AVERAGE(OFFSET($GD$3,0,0,'Données projet'!$E$17+1,1))-AVERAGE(OFFSET($H$3,0,0,'Données projet'!$E$17+1,1))</f>
        <v>496.33873798282525</v>
      </c>
      <c r="GF10" s="61">
        <f t="shared" si="50"/>
        <v>280.25465074992246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2.1</v>
      </c>
      <c r="GU10" s="13">
        <f>IF('Données projet'!$A$270&gt;35,GU9+GT10-HC9,IF(A10&lt;'Données projet'!$A$270,$GR$205^A10,IF(A10='Données projet'!$A$270,'Données projet'!$B$270,GU9+GT10-HC9)))</f>
        <v>3.6994507637402658</v>
      </c>
      <c r="GV10" s="18">
        <f>GU10*VLOOKUP('Données projet'!$B$18,Paramètres!$A$1:$I$89,3,0)*VLOOKUP('Données projet'!$B$18,Paramètres!$A$1:$I$89,5,0)</f>
        <v>3.982088802090022</v>
      </c>
      <c r="GW10" s="14">
        <f t="shared" si="51"/>
        <v>1.5624642602705792</v>
      </c>
      <c r="GX10" s="22">
        <f t="shared" si="28"/>
        <v>9.6567632502780452</v>
      </c>
      <c r="GY10" s="61">
        <f t="shared" si="29"/>
        <v>193.78094418601427</v>
      </c>
      <c r="GZ10" s="61">
        <f ca="1">AVERAGE(OFFSET($GY$3,0,0,'Données projet'!$E$18+1,1))-AVERAGE(OFFSET($H$3,0,0,'Données projet'!$E$18+1,1))</f>
        <v>542.90832990875208</v>
      </c>
      <c r="HA10" s="61">
        <f t="shared" si="52"/>
        <v>304.94365539329362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1">
        <f t="shared" si="0"/>
        <v>196.53430597224175</v>
      </c>
      <c r="S11" s="61">
        <f ca="1">AVERAGE(OFFSET($R$3,0,0,'Données projet'!$E$9+1,1))-AVERAGE(OFFSET($H$3,0,0,'Données projet'!$E$9+1,1))</f>
        <v>469.67944008675863</v>
      </c>
      <c r="T11" s="61">
        <f t="shared" si="34"/>
        <v>266.11908070867173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1">
        <f t="shared" si="5"/>
        <v>197.67412159271069</v>
      </c>
      <c r="AN11" s="61">
        <f ca="1">AVERAGE(OFFSET($AM$3,0,0,'Données projet'!$E$10+1,1))-AVERAGE(OFFSET($H$3,0,0,'Données projet'!$E$10+1,1))</f>
        <v>516.30971934066179</v>
      </c>
      <c r="AO11" s="61">
        <f t="shared" si="36"/>
        <v>290.84286505723571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2.44</v>
      </c>
      <c r="BD11" s="13">
        <f>IF('Données projet'!$A$88&gt;35,BD10+BC11-BL10,IF(A11&lt;'Données projet'!$A$88,$BA$205^A11,IF(A11='Données projet'!$A$88,'Données projet'!$B$88,BD10+BC11-BL10)))</f>
        <v>3.7265379404194672</v>
      </c>
      <c r="BE11" s="14">
        <f>BD11*VLOOKUP('Données projet'!$B$11,Paramètres!$A$1:$I$89,3,0)*VLOOKUP('Données projet'!$B$11,Paramètres!$A$1:$I$89,5,0)</f>
        <v>2.4416276585628349</v>
      </c>
      <c r="BF11" s="14">
        <f t="shared" si="37"/>
        <v>1.0141579851065572</v>
      </c>
      <c r="BG11" s="22">
        <f t="shared" si="7"/>
        <v>6.0188266627241909</v>
      </c>
      <c r="BH11" s="61">
        <f t="shared" si="8"/>
        <v>192.77209952894475</v>
      </c>
      <c r="BI11" s="61">
        <f ca="1">AVERAGE(OFFSET($BH$3,0,0,'Données projet'!$E$11+1,1))-AVERAGE(OFFSET($H$3,0,0,'Données projet'!$E$11+1,1))</f>
        <v>194.70144071323648</v>
      </c>
      <c r="BJ11" s="61">
        <f t="shared" si="38"/>
        <v>175.03530497415395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5.7995461347952899</v>
      </c>
      <c r="BZ11" s="14">
        <f>BY11*VLOOKUP('Données projet'!$B$12,Paramètres!$A$1:$I$89,3,0)*VLOOKUP('Données projet'!$B$12,Paramètres!$A$1:$I$89,5,0)</f>
        <v>4.7045918245459397</v>
      </c>
      <c r="CA11" s="14">
        <f t="shared" si="39"/>
        <v>1.8104746967554695</v>
      </c>
      <c r="CB11" s="22">
        <f t="shared" si="10"/>
        <v>11.347074191266621</v>
      </c>
      <c r="CC11" s="61">
        <f t="shared" si="11"/>
        <v>198.10034705748717</v>
      </c>
      <c r="CD11" s="61">
        <f ca="1">AVERAGE(OFFSET($CC$3,0,0,'Données projet'!$E$12+1,1))-AVERAGE(OFFSET($H$3,0,0,'Données projet'!$E$12+1,1))</f>
        <v>272.69564942740931</v>
      </c>
      <c r="CE11" s="61">
        <f t="shared" si="40"/>
        <v>316.57989180609252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1">
        <f t="shared" si="14"/>
        <v>200.13499008101996</v>
      </c>
      <c r="CY11" s="61">
        <f ca="1">AVERAGE(OFFSET($CX$3,0,0,'Données projet'!$E$13+1,1))-AVERAGE(OFFSET($H$3,0,0,'Données projet'!$E$13+1,1))</f>
        <v>312.59632808777332</v>
      </c>
      <c r="CZ11" s="61">
        <f t="shared" si="42"/>
        <v>302.59481222418219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2.0940170940170941</v>
      </c>
      <c r="DO11" s="13">
        <f>IF('Données projet'!$A$166&gt;35,DO10+DN11-DW10,IF(A11&lt;'Données projet'!$A$166,$DL$205^A11,IF(A11='Données projet'!$A$166,'Données projet'!$B$166,DO10+DN11-DW10)))</f>
        <v>6.2869227432114991</v>
      </c>
      <c r="DP11" s="18">
        <f>DO11*VLOOKUP('Données projet'!$B$14,Paramètres!$A$1:$I$89,3,0)*VLOOKUP('Données projet'!$B$14,Paramètres!$A$1:$I$89,5,0)</f>
        <v>4.217267776146274</v>
      </c>
      <c r="DQ11" s="14">
        <f t="shared" si="43"/>
        <v>1.6437267136088582</v>
      </c>
      <c r="DR11" s="22">
        <f t="shared" si="16"/>
        <v>10.207898736323521</v>
      </c>
      <c r="DS11" s="61">
        <f t="shared" si="17"/>
        <v>196.96117160254408</v>
      </c>
      <c r="DT11" s="61">
        <f ca="1">AVERAGE(OFFSET($DS$3,0,0,'Données projet'!$E$14+1,1))-AVERAGE(OFFSET($H$3,0,0,'Données projet'!$E$14+1,1))</f>
        <v>293.89870611180356</v>
      </c>
      <c r="DU11" s="61">
        <f t="shared" si="44"/>
        <v>227.09257037860894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1" t="e">
        <f t="shared" si="20"/>
        <v>#N/A</v>
      </c>
      <c r="EO11" s="61" t="e">
        <f ca="1">AVERAGE(OFFSET($EN$3,0,0,'Données projet'!$E$15+1,1))-AVERAGE(OFFSET($H$3,0,0,'Données projet'!$E$15+1,1))</f>
        <v>#N/A</v>
      </c>
      <c r="EP11" s="61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1" t="e">
        <f t="shared" si="23"/>
        <v>#N/A</v>
      </c>
      <c r="FJ11" s="61" t="e">
        <f ca="1">AVERAGE(OFFSET($FI$3,0,0,'Données projet'!$E$16+1,1))-AVERAGE(OFFSET($H$3,0,0,'Données projet'!$E$16+1,1))</f>
        <v>#N/A</v>
      </c>
      <c r="FK11" s="61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IF('Données projet'!$A$244&gt;35,FZ10+FY11-GH10,IF(A11&lt;'Données projet'!$A$244,$FW$205^A11,IF(A11='Données projet'!$A$244,'Données projet'!$B$244,FZ10+FY11-GH10)))</f>
        <v>4.4596391171162209</v>
      </c>
      <c r="GA11" s="18">
        <f>FZ11*VLOOKUP('Données projet'!$B$17,Paramètres!$A$1:$I$89,3,0)*VLOOKUP('Données projet'!$B$17,Paramètres!$A$1:$I$89,5,0)</f>
        <v>4.3133629540748091</v>
      </c>
      <c r="GB11" s="14">
        <f t="shared" si="49"/>
        <v>1.6767776864592203</v>
      </c>
      <c r="GC11" s="22">
        <f t="shared" si="25"/>
        <v>10.432828282263435</v>
      </c>
      <c r="GD11" s="61">
        <f t="shared" si="26"/>
        <v>197.186101148484</v>
      </c>
      <c r="GE11" s="61">
        <f ca="1">AVERAGE(OFFSET($GD$3,0,0,'Données projet'!$E$17+1,1))-AVERAGE(OFFSET($H$3,0,0,'Données projet'!$E$17+1,1))</f>
        <v>496.33873798282525</v>
      </c>
      <c r="GF11" s="61">
        <f t="shared" si="50"/>
        <v>280.25465074992246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2.1</v>
      </c>
      <c r="GU11" s="13">
        <f>IF('Données projet'!$A$270&gt;35,GU10+GT11-HC10,IF(A11&lt;'Données projet'!$A$270,$GR$205^A11,IF(A11='Données projet'!$A$270,'Données projet'!$B$270,GU10+GT11-HC10)))</f>
        <v>4.4596391171162209</v>
      </c>
      <c r="GV11" s="18">
        <f>GU11*VLOOKUP('Données projet'!$B$18,Paramètres!$A$1:$I$89,3,0)*VLOOKUP('Données projet'!$B$18,Paramètres!$A$1:$I$89,5,0)</f>
        <v>4.8003555456638995</v>
      </c>
      <c r="GW11" s="14">
        <f t="shared" si="51"/>
        <v>1.8429996203200378</v>
      </c>
      <c r="GX11" s="22">
        <f t="shared" si="28"/>
        <v>11.570510247422023</v>
      </c>
      <c r="GY11" s="61">
        <f t="shared" si="29"/>
        <v>198.32378311364258</v>
      </c>
      <c r="GZ11" s="61">
        <f ca="1">AVERAGE(OFFSET($GY$3,0,0,'Données projet'!$E$18+1,1))-AVERAGE(OFFSET($H$3,0,0,'Données projet'!$E$18+1,1))</f>
        <v>542.90832990875208</v>
      </c>
      <c r="HA11" s="61">
        <f t="shared" si="52"/>
        <v>304.94365539329362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1">
        <f t="shared" si="0"/>
        <v>201.07744525705709</v>
      </c>
      <c r="S12" s="61">
        <f ca="1">AVERAGE(OFFSET($R$3,0,0,'Données projet'!$E$9+1,1))-AVERAGE(OFFSET($H$3,0,0,'Données projet'!$E$9+1,1))</f>
        <v>469.67944008675863</v>
      </c>
      <c r="T12" s="61">
        <f t="shared" si="34"/>
        <v>266.11908070867173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1">
        <f t="shared" si="5"/>
        <v>202.44391287603133</v>
      </c>
      <c r="AN12" s="61">
        <f ca="1">AVERAGE(OFFSET($AM$3,0,0,'Données projet'!$E$10+1,1))-AVERAGE(OFFSET($H$3,0,0,'Données projet'!$E$10+1,1))</f>
        <v>516.30971934066179</v>
      </c>
      <c r="AO12" s="61">
        <f t="shared" si="36"/>
        <v>290.84286505723571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2.44</v>
      </c>
      <c r="BD12" s="13">
        <f>IF('Données projet'!$A$88&gt;35,BD11+BC12-BL11,IF(A12&lt;'Données projet'!$A$88,$BA$205^A12,IF(A12='Données projet'!$A$88,'Données projet'!$B$88,BD11+BC12-BL11)))</f>
        <v>4.392570500293008</v>
      </c>
      <c r="BE12" s="14">
        <f>BD12*VLOOKUP('Données projet'!$B$11,Paramètres!$A$1:$I$89,3,0)*VLOOKUP('Données projet'!$B$11,Paramètres!$A$1:$I$89,5,0)</f>
        <v>2.8780121917919788</v>
      </c>
      <c r="BF12" s="14">
        <f t="shared" si="37"/>
        <v>1.1727523507965758</v>
      </c>
      <c r="BG12" s="22">
        <f t="shared" si="7"/>
        <v>7.0550815783417322</v>
      </c>
      <c r="BH12" s="61">
        <f t="shared" si="8"/>
        <v>196.41304033089781</v>
      </c>
      <c r="BI12" s="61">
        <f ca="1">AVERAGE(OFFSET($BH$3,0,0,'Données projet'!$E$11+1,1))-AVERAGE(OFFSET($H$3,0,0,'Données projet'!$E$11+1,1))</f>
        <v>194.70144071323648</v>
      </c>
      <c r="BJ12" s="61">
        <f t="shared" si="38"/>
        <v>175.03530497415395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7.2246740558420788</v>
      </c>
      <c r="BZ12" s="14">
        <f>BY12*VLOOKUP('Données projet'!$B$12,Paramètres!$A$1:$I$89,3,0)*VLOOKUP('Données projet'!$B$12,Paramètres!$A$1:$I$89,5,0)</f>
        <v>5.8606555940990948</v>
      </c>
      <c r="CA12" s="14">
        <f t="shared" si="39"/>
        <v>2.1984132231982314</v>
      </c>
      <c r="CB12" s="22">
        <f t="shared" si="10"/>
        <v>14.036211523459508</v>
      </c>
      <c r="CC12" s="61">
        <f t="shared" si="11"/>
        <v>203.39417027601559</v>
      </c>
      <c r="CD12" s="61">
        <f ca="1">AVERAGE(OFFSET($CC$3,0,0,'Données projet'!$E$12+1,1))-AVERAGE(OFFSET($H$3,0,0,'Données projet'!$E$12+1,1))</f>
        <v>272.69564942740931</v>
      </c>
      <c r="CE12" s="61">
        <f t="shared" si="40"/>
        <v>316.57989180609252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1">
        <f t="shared" si="14"/>
        <v>206.33826886995783</v>
      </c>
      <c r="CY12" s="61">
        <f ca="1">AVERAGE(OFFSET($CX$3,0,0,'Données projet'!$E$13+1,1))-AVERAGE(OFFSET($H$3,0,0,'Données projet'!$E$13+1,1))</f>
        <v>312.59632808777332</v>
      </c>
      <c r="CZ12" s="61">
        <f t="shared" si="42"/>
        <v>302.59481222418219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2.0940170940170941</v>
      </c>
      <c r="DO12" s="13">
        <f>IF('Données projet'!$A$166&gt;35,DO11+DN12-DW11,IF(A12&lt;'Données projet'!$A$166,$DL$205^A12,IF(A12='Données projet'!$A$166,'Données projet'!$B$166,DO11+DN12-DW11)))</f>
        <v>7.9112095657214336</v>
      </c>
      <c r="DP12" s="18">
        <f>DO12*VLOOKUP('Données projet'!$B$14,Paramètres!$A$1:$I$89,3,0)*VLOOKUP('Données projet'!$B$14,Paramètres!$A$1:$I$89,5,0)</f>
        <v>5.3068393766859385</v>
      </c>
      <c r="DQ12" s="14">
        <f t="shared" si="43"/>
        <v>2.0138035589946082</v>
      </c>
      <c r="DR12" s="22">
        <f t="shared" si="16"/>
        <v>12.750119779643619</v>
      </c>
      <c r="DS12" s="61">
        <f t="shared" si="17"/>
        <v>202.1080785321997</v>
      </c>
      <c r="DT12" s="61">
        <f ca="1">AVERAGE(OFFSET($DS$3,0,0,'Données projet'!$E$14+1,1))-AVERAGE(OFFSET($H$3,0,0,'Données projet'!$E$14+1,1))</f>
        <v>293.89870611180356</v>
      </c>
      <c r="DU12" s="61">
        <f t="shared" si="44"/>
        <v>227.09257037860894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1" t="e">
        <f t="shared" si="20"/>
        <v>#N/A</v>
      </c>
      <c r="EO12" s="61" t="e">
        <f ca="1">AVERAGE(OFFSET($EN$3,0,0,'Données projet'!$E$15+1,1))-AVERAGE(OFFSET($H$3,0,0,'Données projet'!$E$15+1,1))</f>
        <v>#N/A</v>
      </c>
      <c r="EP12" s="61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1" t="e">
        <f t="shared" si="23"/>
        <v>#N/A</v>
      </c>
      <c r="FJ12" s="61" t="e">
        <f ca="1">AVERAGE(OFFSET($FI$3,0,0,'Données projet'!$E$16+1,1))-AVERAGE(OFFSET($H$3,0,0,'Données projet'!$E$16+1,1))</f>
        <v>#N/A</v>
      </c>
      <c r="FK12" s="61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IF('Données projet'!$A$244&gt;35,FZ11+FY12-GH11,IF(A12&lt;'Données projet'!$A$244,$FW$205^A12,IF(A12='Données projet'!$A$244,'Données projet'!$B$244,FZ11+FY12-GH11)))</f>
        <v>5.3760361537574148</v>
      </c>
      <c r="GA12" s="18">
        <f>FZ12*VLOOKUP('Données projet'!$B$17,Paramètres!$A$1:$I$89,3,0)*VLOOKUP('Données projet'!$B$17,Paramètres!$A$1:$I$89,5,0)</f>
        <v>5.1997021679141717</v>
      </c>
      <c r="GB12" s="14">
        <f t="shared" si="49"/>
        <v>1.977837649208241</v>
      </c>
      <c r="GC12" s="22">
        <f t="shared" si="25"/>
        <v>12.500881848154869</v>
      </c>
      <c r="GD12" s="61">
        <f t="shared" si="26"/>
        <v>201.85884060071095</v>
      </c>
      <c r="GE12" s="61">
        <f ca="1">AVERAGE(OFFSET($GD$3,0,0,'Données projet'!$E$17+1,1))-AVERAGE(OFFSET($H$3,0,0,'Données projet'!$E$17+1,1))</f>
        <v>496.33873798282525</v>
      </c>
      <c r="GF12" s="61">
        <f t="shared" si="50"/>
        <v>280.25465074992246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2.1</v>
      </c>
      <c r="GU12" s="13">
        <f>IF('Données projet'!$A$270&gt;35,GU11+GT12-HC11,IF(A12&lt;'Données projet'!$A$270,$GR$205^A12,IF(A12='Données projet'!$A$270,'Données projet'!$B$270,GU11+GT12-HC11)))</f>
        <v>5.3760361537574148</v>
      </c>
      <c r="GV12" s="18">
        <f>GU12*VLOOKUP('Données projet'!$B$18,Paramètres!$A$1:$I$89,3,0)*VLOOKUP('Données projet'!$B$18,Paramètres!$A$1:$I$89,5,0)</f>
        <v>5.7867653159044812</v>
      </c>
      <c r="GW12" s="14">
        <f t="shared" si="51"/>
        <v>2.1739041889582755</v>
      </c>
      <c r="GX12" s="22">
        <f t="shared" si="28"/>
        <v>13.864832720969302</v>
      </c>
      <c r="GY12" s="61">
        <f t="shared" si="29"/>
        <v>203.22279147352538</v>
      </c>
      <c r="GZ12" s="61">
        <f ca="1">AVERAGE(OFFSET($GY$3,0,0,'Données projet'!$E$18+1,1))-AVERAGE(OFFSET($H$3,0,0,'Données projet'!$E$18+1,1))</f>
        <v>542.90832990875208</v>
      </c>
      <c r="HA12" s="61">
        <f t="shared" si="52"/>
        <v>304.94365539329362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1">
        <f t="shared" si="0"/>
        <v>205.9821052852981</v>
      </c>
      <c r="S13" s="61">
        <f ca="1">AVERAGE(OFFSET($R$3,0,0,'Données projet'!$E$9+1,1))-AVERAGE(OFFSET($H$3,0,0,'Données projet'!$E$9+1,1))</f>
        <v>469.67944008675863</v>
      </c>
      <c r="T13" s="61">
        <f t="shared" si="34"/>
        <v>266.11908070867173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1">
        <f t="shared" si="5"/>
        <v>207.62044061408039</v>
      </c>
      <c r="AN13" s="61">
        <f ca="1">AVERAGE(OFFSET($AM$3,0,0,'Données projet'!$E$10+1,1))-AVERAGE(OFFSET($H$3,0,0,'Données projet'!$E$10+1,1))</f>
        <v>516.30971934066179</v>
      </c>
      <c r="AO13" s="61">
        <f t="shared" si="36"/>
        <v>290.84286505723571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2.44</v>
      </c>
      <c r="BD13" s="13">
        <f>IF('Données projet'!$A$88&gt;35,BD12+BC13-BL12,IF(A13&lt;'Données projet'!$A$88,$BA$205^A13,IF(A13='Données projet'!$A$88,'Données projet'!$B$88,BD12+BC13-BL12)))</f>
        <v>5.1776409923985671</v>
      </c>
      <c r="BE13" s="14">
        <f>BD13*VLOOKUP('Données projet'!$B$11,Paramètres!$A$1:$I$89,3,0)*VLOOKUP('Données projet'!$B$11,Paramètres!$A$1:$I$89,5,0)</f>
        <v>3.3923903782195413</v>
      </c>
      <c r="BF13" s="14">
        <f t="shared" si="37"/>
        <v>1.3561477565592379</v>
      </c>
      <c r="BG13" s="22">
        <f t="shared" si="7"/>
        <v>8.2703705847397071</v>
      </c>
      <c r="BH13" s="61">
        <f t="shared" si="8"/>
        <v>200.2090325697846</v>
      </c>
      <c r="BI13" s="61">
        <f ca="1">AVERAGE(OFFSET($BH$3,0,0,'Données projet'!$E$11+1,1))-AVERAGE(OFFSET($H$3,0,0,'Données projet'!$E$11+1,1))</f>
        <v>194.70144071323648</v>
      </c>
      <c r="BJ13" s="61">
        <f t="shared" si="38"/>
        <v>175.03530497415395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9</v>
      </c>
      <c r="BW13" s="13">
        <f>VLOOKUP(A13,'Données projet'!$A$113:$I$133,9,0)</f>
        <v>0.9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9</v>
      </c>
      <c r="BZ13" s="14">
        <f>BY13*VLOOKUP('Données projet'!$B$12,Paramètres!$A$1:$I$89,3,0)*VLOOKUP('Données projet'!$B$12,Paramètres!$A$1:$I$89,5,0)</f>
        <v>7.3007999999999997</v>
      </c>
      <c r="CA13" s="14">
        <f t="shared" si="39"/>
        <v>2.6694770761469542</v>
      </c>
      <c r="CB13" s="22">
        <f t="shared" si="10"/>
        <v>17.364899240955943</v>
      </c>
      <c r="CC13" s="61">
        <f t="shared" si="11"/>
        <v>209.30356122600082</v>
      </c>
      <c r="CD13" s="61">
        <f ca="1">AVERAGE(OFFSET($CC$3,0,0,'Données projet'!$E$12+1,1))-AVERAGE(OFFSET($H$3,0,0,'Données projet'!$E$12+1,1))</f>
        <v>272.69564942740931</v>
      </c>
      <c r="CE13" s="61">
        <f t="shared" si="40"/>
        <v>316.57989180609252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1">
        <f t="shared" si="14"/>
        <v>213.48875977378654</v>
      </c>
      <c r="CY13" s="61">
        <f ca="1">AVERAGE(OFFSET($CX$3,0,0,'Données projet'!$E$13+1,1))-AVERAGE(OFFSET($H$3,0,0,'Données projet'!$E$13+1,1))</f>
        <v>312.59632808777332</v>
      </c>
      <c r="CZ13" s="61">
        <f t="shared" si="42"/>
        <v>302.59481222418219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2.0940170940170941</v>
      </c>
      <c r="DO13" s="13">
        <f>IF('Données projet'!$A$166&gt;35,DO12+DN13-DW12,IF(A13&lt;'Données projet'!$A$166,$DL$205^A13,IF(A13='Données projet'!$A$166,'Données projet'!$B$166,DO12+DN13-DW12)))</f>
        <v>9.9551464761266271</v>
      </c>
      <c r="DP13" s="18">
        <f>DO13*VLOOKUP('Données projet'!$B$14,Paramètres!$A$1:$I$89,3,0)*VLOOKUP('Données projet'!$B$14,Paramètres!$A$1:$I$89,5,0)</f>
        <v>6.677912256185742</v>
      </c>
      <c r="DQ13" s="14">
        <f t="shared" si="43"/>
        <v>2.46720135448524</v>
      </c>
      <c r="DR13" s="22">
        <f t="shared" si="16"/>
        <v>15.927739538585294</v>
      </c>
      <c r="DS13" s="61">
        <f t="shared" si="17"/>
        <v>207.86640152363017</v>
      </c>
      <c r="DT13" s="61">
        <f ca="1">AVERAGE(OFFSET($DS$3,0,0,'Données projet'!$E$14+1,1))-AVERAGE(OFFSET($H$3,0,0,'Données projet'!$E$14+1,1))</f>
        <v>293.89870611180356</v>
      </c>
      <c r="DU13" s="61">
        <f t="shared" si="44"/>
        <v>227.09257037860894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1" t="e">
        <f t="shared" si="20"/>
        <v>#N/A</v>
      </c>
      <c r="EO13" s="61" t="e">
        <f ca="1">AVERAGE(OFFSET($EN$3,0,0,'Données projet'!$E$15+1,1))-AVERAGE(OFFSET($H$3,0,0,'Données projet'!$E$15+1,1))</f>
        <v>#N/A</v>
      </c>
      <c r="EP13" s="61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1" t="e">
        <f t="shared" si="23"/>
        <v>#N/A</v>
      </c>
      <c r="FJ13" s="61" t="e">
        <f ca="1">AVERAGE(OFFSET($FI$3,0,0,'Données projet'!$E$16+1,1))-AVERAGE(OFFSET($H$3,0,0,'Données projet'!$E$16+1,1))</f>
        <v>#N/A</v>
      </c>
      <c r="FK13" s="61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IF('Données projet'!$A$244&gt;35,FZ12+FY13-GH12,IF(A13&lt;'Données projet'!$A$244,$FW$205^A13,IF(A13='Données projet'!$A$244,'Données projet'!$B$244,FZ12+FY13-GH12)))</f>
        <v>6.4807406984078657</v>
      </c>
      <c r="GA13" s="18">
        <f>FZ13*VLOOKUP('Données projet'!$B$17,Paramètres!$A$1:$I$89,3,0)*VLOOKUP('Données projet'!$B$17,Paramètres!$A$1:$I$89,5,0)</f>
        <v>6.2681724035000874</v>
      </c>
      <c r="GB13" s="14">
        <f t="shared" si="49"/>
        <v>2.3329519459947301</v>
      </c>
      <c r="GC13" s="22">
        <f t="shared" si="25"/>
        <v>14.98029157537014</v>
      </c>
      <c r="GD13" s="61">
        <f t="shared" si="26"/>
        <v>206.91895356041502</v>
      </c>
      <c r="GE13" s="61">
        <f ca="1">AVERAGE(OFFSET($GD$3,0,0,'Données projet'!$E$17+1,1))-AVERAGE(OFFSET($H$3,0,0,'Données projet'!$E$17+1,1))</f>
        <v>496.33873798282525</v>
      </c>
      <c r="GF13" s="61">
        <f t="shared" si="50"/>
        <v>280.25465074992246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2.1</v>
      </c>
      <c r="GU13" s="13">
        <f>IF('Données projet'!$A$270&gt;35,GU12+GT13-HC12,IF(A13&lt;'Données projet'!$A$270,$GR$205^A13,IF(A13='Données projet'!$A$270,'Données projet'!$B$270,GU12+GT13-HC12)))</f>
        <v>6.4807406984078657</v>
      </c>
      <c r="GV13" s="18">
        <f>GU13*VLOOKUP('Données projet'!$B$18,Paramètres!$A$1:$I$89,3,0)*VLOOKUP('Données projet'!$B$18,Paramètres!$A$1:$I$89,5,0)</f>
        <v>6.9758692877662263</v>
      </c>
      <c r="GW13" s="14">
        <f t="shared" si="51"/>
        <v>2.5642215932468222</v>
      </c>
      <c r="GX13" s="22">
        <f t="shared" si="28"/>
        <v>16.61565828443106</v>
      </c>
      <c r="GY13" s="61">
        <f t="shared" si="29"/>
        <v>208.55432026947594</v>
      </c>
      <c r="GZ13" s="61">
        <f ca="1">AVERAGE(OFFSET($GY$3,0,0,'Données projet'!$E$18+1,1))-AVERAGE(OFFSET($H$3,0,0,'Données projet'!$E$18+1,1))</f>
        <v>542.90832990875208</v>
      </c>
      <c r="HA13" s="61">
        <f t="shared" si="52"/>
        <v>304.94365539329362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1">
        <f t="shared" si="0"/>
        <v>211.32561560077292</v>
      </c>
      <c r="S14" s="61">
        <f ca="1">AVERAGE(OFFSET($R$3,0,0,'Données projet'!$E$9+1,1))-AVERAGE(OFFSET($H$3,0,0,'Données projet'!$E$9+1,1))</f>
        <v>469.67944008675863</v>
      </c>
      <c r="T14" s="61">
        <f t="shared" si="34"/>
        <v>266.11908070867173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1">
        <f t="shared" si="5"/>
        <v>213.29008170735133</v>
      </c>
      <c r="AN14" s="61">
        <f ca="1">AVERAGE(OFFSET($AM$3,0,0,'Données projet'!$E$10+1,1))-AVERAGE(OFFSET($H$3,0,0,'Données projet'!$E$10+1,1))</f>
        <v>516.30971934066179</v>
      </c>
      <c r="AO14" s="61">
        <f t="shared" si="36"/>
        <v>290.84286505723571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2.44</v>
      </c>
      <c r="BD14" s="13">
        <f>IF('Données projet'!$A$88&gt;35,BD13+BC14-BL13,IF(A14&lt;'Données projet'!$A$88,$BA$205^A14,IF(A14='Données projet'!$A$88,'Données projet'!$B$88,BD13+BC14-BL13)))</f>
        <v>6.1030246969007758</v>
      </c>
      <c r="BE14" s="14">
        <f>BD14*VLOOKUP('Données projet'!$B$11,Paramètres!$A$1:$I$89,3,0)*VLOOKUP('Données projet'!$B$11,Paramètres!$A$1:$I$89,5,0)</f>
        <v>3.9987017814093884</v>
      </c>
      <c r="BF14" s="14">
        <f t="shared" si="37"/>
        <v>1.5682225973552271</v>
      </c>
      <c r="BG14" s="22">
        <f t="shared" si="7"/>
        <v>9.695726626348371</v>
      </c>
      <c r="BH14" s="61">
        <f t="shared" si="8"/>
        <v>204.19152523546251</v>
      </c>
      <c r="BI14" s="61">
        <f ca="1">AVERAGE(OFFSET($BH$3,0,0,'Données projet'!$E$11+1,1))-AVERAGE(OFFSET($H$3,0,0,'Données projet'!$E$11+1,1))</f>
        <v>194.70144071323648</v>
      </c>
      <c r="BJ14" s="61">
        <f t="shared" si="38"/>
        <v>175.03530497415395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8</v>
      </c>
      <c r="BY14" s="13">
        <f>IF('Données projet'!$A$114&gt;35,BY13+BX14-CG13,IF(A14&lt;'Données projet'!$A$114,$BV$205^A14,IF(A14='Données projet'!$A$114,'Données projet'!$B$114,BY13+BX14-CG13)))</f>
        <v>17</v>
      </c>
      <c r="BZ14" s="14">
        <f>BY14*VLOOKUP('Données projet'!$B$12,Paramètres!$A$1:$I$89,3,0)*VLOOKUP('Données projet'!$B$12,Paramètres!$A$1:$I$89,5,0)</f>
        <v>13.7904</v>
      </c>
      <c r="CA14" s="14">
        <f t="shared" si="39"/>
        <v>4.6825473896592289</v>
      </c>
      <c r="CB14" s="22">
        <f t="shared" si="10"/>
        <v>32.173716703656488</v>
      </c>
      <c r="CC14" s="61">
        <f t="shared" si="11"/>
        <v>226.66951531277061</v>
      </c>
      <c r="CD14" s="61">
        <f ca="1">AVERAGE(OFFSET($CC$3,0,0,'Données projet'!$E$12+1,1))-AVERAGE(OFFSET($H$3,0,0,'Données projet'!$E$12+1,1))</f>
        <v>272.69564942740931</v>
      </c>
      <c r="CE14" s="61">
        <f t="shared" si="40"/>
        <v>316.57989180609252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1">
        <f t="shared" si="14"/>
        <v>221.84985885474788</v>
      </c>
      <c r="CY14" s="61">
        <f ca="1">AVERAGE(OFFSET($CX$3,0,0,'Données projet'!$E$13+1,1))-AVERAGE(OFFSET($H$3,0,0,'Données projet'!$E$13+1,1))</f>
        <v>312.59632808777332</v>
      </c>
      <c r="CZ14" s="61">
        <f t="shared" si="42"/>
        <v>302.59481222418219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2.0940170940170941</v>
      </c>
      <c r="DO14" s="13">
        <f>IF('Données projet'!$A$166&gt;35,DO13+DN14-DW13,IF(A14&lt;'Données projet'!$A$166,$DL$205^A14,IF(A14='Données projet'!$A$166,'Données projet'!$B$166,DO13+DN14-DW13)))</f>
        <v>12.527154101763314</v>
      </c>
      <c r="DP14" s="18">
        <f>DO14*VLOOKUP('Données projet'!$B$14,Paramètres!$A$1:$I$89,3,0)*VLOOKUP('Données projet'!$B$14,Paramètres!$A$1:$I$89,5,0)</f>
        <v>8.4032149714628304</v>
      </c>
      <c r="DQ14" s="14">
        <f t="shared" si="43"/>
        <v>3.0226793951108037</v>
      </c>
      <c r="DR14" s="22">
        <f t="shared" si="16"/>
        <v>19.900099355115746</v>
      </c>
      <c r="DS14" s="61">
        <f t="shared" si="17"/>
        <v>214.39589796422987</v>
      </c>
      <c r="DT14" s="61">
        <f ca="1">AVERAGE(OFFSET($DS$3,0,0,'Données projet'!$E$14+1,1))-AVERAGE(OFFSET($H$3,0,0,'Données projet'!$E$14+1,1))</f>
        <v>293.89870611180356</v>
      </c>
      <c r="DU14" s="61">
        <f t="shared" si="44"/>
        <v>227.09257037860894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1" t="e">
        <f t="shared" si="20"/>
        <v>#N/A</v>
      </c>
      <c r="EO14" s="61" t="e">
        <f ca="1">AVERAGE(OFFSET($EN$3,0,0,'Données projet'!$E$15+1,1))-AVERAGE(OFFSET($H$3,0,0,'Données projet'!$E$15+1,1))</f>
        <v>#N/A</v>
      </c>
      <c r="EP14" s="61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1" t="e">
        <f t="shared" si="23"/>
        <v>#N/A</v>
      </c>
      <c r="FJ14" s="61" t="e">
        <f ca="1">AVERAGE(OFFSET($FI$3,0,0,'Données projet'!$E$16+1,1))-AVERAGE(OFFSET($H$3,0,0,'Données projet'!$E$16+1,1))</f>
        <v>#N/A</v>
      </c>
      <c r="FK14" s="61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IF('Données projet'!$A$244&gt;35,FZ13+FY14-GH13,IF(A14&lt;'Données projet'!$A$244,$FW$205^A14,IF(A14='Données projet'!$A$244,'Données projet'!$B$244,FZ13+FY14-GH13)))</f>
        <v>7.8124474610620815</v>
      </c>
      <c r="GA14" s="18">
        <f>FZ14*VLOOKUP('Données projet'!$B$17,Paramètres!$A$1:$I$89,3,0)*VLOOKUP('Données projet'!$B$17,Paramètres!$A$1:$I$89,5,0)</f>
        <v>7.5561991843392455</v>
      </c>
      <c r="GB14" s="14">
        <f t="shared" si="49"/>
        <v>2.7518258561310041</v>
      </c>
      <c r="GC14" s="22">
        <f t="shared" si="25"/>
        <v>17.953143612152349</v>
      </c>
      <c r="GD14" s="61">
        <f t="shared" si="26"/>
        <v>212.44894222126649</v>
      </c>
      <c r="GE14" s="61">
        <f ca="1">AVERAGE(OFFSET($GD$3,0,0,'Données projet'!$E$17+1,1))-AVERAGE(OFFSET($H$3,0,0,'Données projet'!$E$17+1,1))</f>
        <v>496.33873798282525</v>
      </c>
      <c r="GF14" s="61">
        <f t="shared" si="50"/>
        <v>280.25465074992246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2.1</v>
      </c>
      <c r="GU14" s="13">
        <f>IF('Données projet'!$A$270&gt;35,GU13+GT14-HC13,IF(A14&lt;'Données projet'!$A$270,$GR$205^A14,IF(A14='Données projet'!$A$270,'Données projet'!$B$270,GU13+GT14-HC13)))</f>
        <v>7.8124474610620815</v>
      </c>
      <c r="GV14" s="18">
        <f>GU14*VLOOKUP('Données projet'!$B$18,Paramètres!$A$1:$I$89,3,0)*VLOOKUP('Données projet'!$B$18,Paramètres!$A$1:$I$89,5,0)</f>
        <v>8.4093184470872249</v>
      </c>
      <c r="GW14" s="14">
        <f t="shared" si="51"/>
        <v>3.0246192139792929</v>
      </c>
      <c r="GX14" s="22">
        <f t="shared" si="28"/>
        <v>19.914108093024186</v>
      </c>
      <c r="GY14" s="61">
        <f t="shared" si="29"/>
        <v>214.40990670213833</v>
      </c>
      <c r="GZ14" s="61">
        <f ca="1">AVERAGE(OFFSET($GY$3,0,0,'Données projet'!$E$18+1,1))-AVERAGE(OFFSET($H$3,0,0,'Données projet'!$E$18+1,1))</f>
        <v>542.90832990875208</v>
      </c>
      <c r="HA14" s="61">
        <f t="shared" si="52"/>
        <v>304.94365539329362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1">
        <f t="shared" si="0"/>
        <v>217.20068985717762</v>
      </c>
      <c r="S15" s="61">
        <f ca="1">AVERAGE(OFFSET($R$3,0,0,'Données projet'!$E$9+1,1))-AVERAGE(OFFSET($H$3,0,0,'Données projet'!$E$9+1,1))</f>
        <v>469.67944008675863</v>
      </c>
      <c r="T15" s="61">
        <f t="shared" si="34"/>
        <v>266.11908070867173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1">
        <f t="shared" si="5"/>
        <v>219.55641249162716</v>
      </c>
      <c r="AN15" s="61">
        <f ca="1">AVERAGE(OFFSET($AM$3,0,0,'Données projet'!$E$10+1,1))-AVERAGE(OFFSET($H$3,0,0,'Données projet'!$E$10+1,1))</f>
        <v>516.30971934066179</v>
      </c>
      <c r="AO15" s="61">
        <f t="shared" si="36"/>
        <v>290.84286505723571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2.44</v>
      </c>
      <c r="BD15" s="13">
        <f>IF('Données projet'!$A$88&gt;35,BD14+BC15-BL14,IF(A15&lt;'Données projet'!$A$88,$BA$205^A15,IF(A15='Données projet'!$A$88,'Données projet'!$B$88,BD14+BC15-BL14)))</f>
        <v>7.1937993587550757</v>
      </c>
      <c r="BE15" s="14">
        <f>BD15*VLOOKUP('Données projet'!$B$11,Paramètres!$A$1:$I$89,3,0)*VLOOKUP('Données projet'!$B$11,Paramètres!$A$1:$I$89,5,0)</f>
        <v>4.7133773398563257</v>
      </c>
      <c r="BF15" s="14">
        <f t="shared" si="37"/>
        <v>1.8134617728493425</v>
      </c>
      <c r="BG15" s="22">
        <f t="shared" si="7"/>
        <v>11.367578121295702</v>
      </c>
      <c r="BH15" s="61">
        <f t="shared" si="8"/>
        <v>208.39735557402858</v>
      </c>
      <c r="BI15" s="61">
        <f ca="1">AVERAGE(OFFSET($BH$3,0,0,'Données projet'!$E$11+1,1))-AVERAGE(OFFSET($H$3,0,0,'Données projet'!$E$11+1,1))</f>
        <v>194.70144071323648</v>
      </c>
      <c r="BJ15" s="61">
        <f t="shared" si="38"/>
        <v>175.03530497415395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8</v>
      </c>
      <c r="BY15" s="13">
        <f>IF('Données projet'!$A$114&gt;35,BY14+BX15-CG14,IF(A15&lt;'Données projet'!$A$114,$BV$205^A15,IF(A15='Données projet'!$A$114,'Données projet'!$B$114,BY14+BX15-CG14)))</f>
        <v>25</v>
      </c>
      <c r="BZ15" s="14">
        <f>BY15*VLOOKUP('Données projet'!$B$12,Paramètres!$A$1:$I$89,3,0)*VLOOKUP('Données projet'!$B$12,Paramètres!$A$1:$I$89,5,0)</f>
        <v>20.28</v>
      </c>
      <c r="CA15" s="14">
        <f t="shared" si="39"/>
        <v>6.5838102554415308</v>
      </c>
      <c r="CB15" s="22">
        <f t="shared" si="10"/>
        <v>46.787802861560664</v>
      </c>
      <c r="CC15" s="61">
        <f t="shared" si="11"/>
        <v>243.81758031429354</v>
      </c>
      <c r="CD15" s="61">
        <f ca="1">AVERAGE(OFFSET($CC$3,0,0,'Données projet'!$E$12+1,1))-AVERAGE(OFFSET($H$3,0,0,'Données projet'!$E$12+1,1))</f>
        <v>272.69564942740931</v>
      </c>
      <c r="CE15" s="61">
        <f t="shared" si="40"/>
        <v>316.57989180609252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1">
        <f t="shared" si="14"/>
        <v>231.75638335816086</v>
      </c>
      <c r="CY15" s="61">
        <f ca="1">AVERAGE(OFFSET($CX$3,0,0,'Données projet'!$E$13+1,1))-AVERAGE(OFFSET($H$3,0,0,'Données projet'!$E$13+1,1))</f>
        <v>312.59632808777332</v>
      </c>
      <c r="CZ15" s="61">
        <f t="shared" si="42"/>
        <v>302.59481222418219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2.0940170940170941</v>
      </c>
      <c r="DO15" s="13">
        <f>IF('Données projet'!$A$166&gt;35,DO14+DN15-DW14,IF(A15&lt;'Données projet'!$A$166,$DL$205^A15,IF(A15='Données projet'!$A$166,'Données projet'!$B$166,DO14+DN15-DW14)))</f>
        <v>15.763664579487328</v>
      </c>
      <c r="DP15" s="18">
        <f>DO15*VLOOKUP('Données projet'!$B$14,Paramètres!$A$1:$I$89,3,0)*VLOOKUP('Données projet'!$B$14,Paramètres!$A$1:$I$89,5,0)</f>
        <v>10.5742661999201</v>
      </c>
      <c r="DQ15" s="14">
        <f t="shared" si="43"/>
        <v>3.7032205373175491</v>
      </c>
      <c r="DR15" s="22">
        <f t="shared" si="16"/>
        <v>24.86662273402224</v>
      </c>
      <c r="DS15" s="61">
        <f t="shared" si="17"/>
        <v>221.8964001867551</v>
      </c>
      <c r="DT15" s="61">
        <f ca="1">AVERAGE(OFFSET($DS$3,0,0,'Données projet'!$E$14+1,1))-AVERAGE(OFFSET($H$3,0,0,'Données projet'!$E$14+1,1))</f>
        <v>293.89870611180356</v>
      </c>
      <c r="DU15" s="61">
        <f t="shared" si="44"/>
        <v>227.09257037860894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1" t="e">
        <f t="shared" si="20"/>
        <v>#N/A</v>
      </c>
      <c r="EO15" s="61" t="e">
        <f ca="1">AVERAGE(OFFSET($EN$3,0,0,'Données projet'!$E$15+1,1))-AVERAGE(OFFSET($H$3,0,0,'Données projet'!$E$15+1,1))</f>
        <v>#N/A</v>
      </c>
      <c r="EP15" s="61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1" t="e">
        <f t="shared" si="23"/>
        <v>#N/A</v>
      </c>
      <c r="FJ15" s="61" t="e">
        <f ca="1">AVERAGE(OFFSET($FI$3,0,0,'Données projet'!$E$16+1,1))-AVERAGE(OFFSET($H$3,0,0,'Données projet'!$E$16+1,1))</f>
        <v>#N/A</v>
      </c>
      <c r="FK15" s="61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IF('Données projet'!$A$244&gt;35,FZ14+FY15-GH14,IF(A15&lt;'Données projet'!$A$244,$FW$205^A15,IF(A15='Données projet'!$A$244,'Données projet'!$B$244,FZ14+FY15-GH14)))</f>
        <v>9.4178024044149407</v>
      </c>
      <c r="GA15" s="18">
        <f>FZ15*VLOOKUP('Données projet'!$B$17,Paramètres!$A$1:$I$89,3,0)*VLOOKUP('Données projet'!$B$17,Paramètres!$A$1:$I$89,5,0)</f>
        <v>9.1088984855501316</v>
      </c>
      <c r="GB15" s="14">
        <f t="shared" si="49"/>
        <v>3.2459072101643005</v>
      </c>
      <c r="GC15" s="22">
        <f t="shared" si="25"/>
        <v>21.517953253369303</v>
      </c>
      <c r="GD15" s="61">
        <f t="shared" si="26"/>
        <v>218.54773070610219</v>
      </c>
      <c r="GE15" s="61">
        <f ca="1">AVERAGE(OFFSET($GD$3,0,0,'Données projet'!$E$17+1,1))-AVERAGE(OFFSET($H$3,0,0,'Données projet'!$E$17+1,1))</f>
        <v>496.33873798282525</v>
      </c>
      <c r="GF15" s="61">
        <f t="shared" si="50"/>
        <v>280.25465074992246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2.1</v>
      </c>
      <c r="GU15" s="13">
        <f>IF('Données projet'!$A$270&gt;35,GU14+GT15-HC14,IF(A15&lt;'Données projet'!$A$270,$GR$205^A15,IF(A15='Données projet'!$A$270,'Données projet'!$B$270,GU14+GT15-HC14)))</f>
        <v>9.4178024044149407</v>
      </c>
      <c r="GV15" s="18">
        <f>GU15*VLOOKUP('Données projet'!$B$18,Paramètres!$A$1:$I$89,3,0)*VLOOKUP('Données projet'!$B$18,Paramètres!$A$1:$I$89,5,0)</f>
        <v>10.137322508112241</v>
      </c>
      <c r="GW15" s="14">
        <f t="shared" si="51"/>
        <v>3.5676797253661268</v>
      </c>
      <c r="GX15" s="22">
        <f t="shared" si="28"/>
        <v>23.869545556641487</v>
      </c>
      <c r="GY15" s="61">
        <f t="shared" si="29"/>
        <v>220.89932300937437</v>
      </c>
      <c r="GZ15" s="61">
        <f ca="1">AVERAGE(OFFSET($GY$3,0,0,'Données projet'!$E$18+1,1))-AVERAGE(OFFSET($H$3,0,0,'Données projet'!$E$18+1,1))</f>
        <v>542.90832990875208</v>
      </c>
      <c r="HA15" s="61">
        <f t="shared" si="52"/>
        <v>304.94365539329362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1">
        <f t="shared" si="0"/>
        <v>223.71851443666381</v>
      </c>
      <c r="S16" s="61">
        <f ca="1">AVERAGE(OFFSET($R$3,0,0,'Données projet'!$E$9+1,1))-AVERAGE(OFFSET($H$3,0,0,'Données projet'!$E$9+1,1))</f>
        <v>469.67944008675863</v>
      </c>
      <c r="T16" s="61">
        <f t="shared" si="34"/>
        <v>266.11908070867173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1">
        <f t="shared" si="5"/>
        <v>226.54366252015072</v>
      </c>
      <c r="AN16" s="61">
        <f ca="1">AVERAGE(OFFSET($AM$3,0,0,'Données projet'!$E$10+1,1))-AVERAGE(OFFSET($H$3,0,0,'Données projet'!$E$10+1,1))</f>
        <v>516.30971934066179</v>
      </c>
      <c r="AO16" s="61">
        <f t="shared" si="36"/>
        <v>290.84286505723571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2.44</v>
      </c>
      <c r="BD16" s="13">
        <f>IF('Données projet'!$A$88&gt;35,BD15+BC16-BL15,IF(A16&lt;'Données projet'!$A$88,$BA$205^A16,IF(A16='Données projet'!$A$88,'Données projet'!$B$88,BD15+BC16-BL15)))</f>
        <v>8.4795247904379085</v>
      </c>
      <c r="BE16" s="14">
        <f>BD16*VLOOKUP('Données projet'!$B$11,Paramètres!$A$1:$I$89,3,0)*VLOOKUP('Données projet'!$B$11,Paramètres!$A$1:$I$89,5,0)</f>
        <v>5.5557846426949178</v>
      </c>
      <c r="BF16" s="14">
        <f t="shared" si="37"/>
        <v>2.0970515328194517</v>
      </c>
      <c r="BG16" s="22">
        <f t="shared" si="7"/>
        <v>13.328689672354194</v>
      </c>
      <c r="BH16" s="61">
        <f t="shared" si="8"/>
        <v>212.869689923973</v>
      </c>
      <c r="BI16" s="61">
        <f ca="1">AVERAGE(OFFSET($BH$3,0,0,'Données projet'!$E$11+1,1))-AVERAGE(OFFSET($H$3,0,0,'Données projet'!$E$11+1,1))</f>
        <v>194.70144071323648</v>
      </c>
      <c r="BJ16" s="61">
        <f t="shared" si="38"/>
        <v>175.03530497415395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8</v>
      </c>
      <c r="BY16" s="13">
        <f>IF('Données projet'!$A$114&gt;35,BY15+BX16-CG15,IF(A16&lt;'Données projet'!$A$114,$BV$205^A16,IF(A16='Données projet'!$A$114,'Données projet'!$B$114,BY15+BX16-CG15)))</f>
        <v>33</v>
      </c>
      <c r="BZ16" s="14">
        <f>BY16*VLOOKUP('Données projet'!$B$12,Paramètres!$A$1:$I$89,3,0)*VLOOKUP('Données projet'!$B$12,Paramètres!$A$1:$I$89,5,0)</f>
        <v>26.769600000000001</v>
      </c>
      <c r="CA16" s="14">
        <f t="shared" si="39"/>
        <v>8.4142697673415618</v>
      </c>
      <c r="CB16" s="22">
        <f t="shared" si="10"/>
        <v>61.278573178119878</v>
      </c>
      <c r="CC16" s="61">
        <f t="shared" si="11"/>
        <v>260.81957342973868</v>
      </c>
      <c r="CD16" s="61">
        <f ca="1">AVERAGE(OFFSET($CC$3,0,0,'Données projet'!$E$12+1,1))-AVERAGE(OFFSET($H$3,0,0,'Données projet'!$E$12+1,1))</f>
        <v>272.69564942740931</v>
      </c>
      <c r="CE16" s="61">
        <f t="shared" si="40"/>
        <v>316.57989180609252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1">
        <f t="shared" si="14"/>
        <v>243.63402726856214</v>
      </c>
      <c r="CY16" s="61">
        <f ca="1">AVERAGE(OFFSET($CX$3,0,0,'Données projet'!$E$13+1,1))-AVERAGE(OFFSET($H$3,0,0,'Données projet'!$E$13+1,1))</f>
        <v>312.59632808777332</v>
      </c>
      <c r="CZ16" s="61">
        <f t="shared" si="42"/>
        <v>302.59481222418219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2.0940170940170941</v>
      </c>
      <c r="DO16" s="13">
        <f>IF('Données projet'!$A$166&gt;35,DO15+DN16-DW15,IF(A16&lt;'Données projet'!$A$166,$DL$205^A16,IF(A16='Données projet'!$A$166,'Données projet'!$B$166,DO15+DN16-DW15)))</f>
        <v>19.836358597968047</v>
      </c>
      <c r="DP16" s="18">
        <f>DO16*VLOOKUP('Données projet'!$B$14,Paramètres!$A$1:$I$89,3,0)*VLOOKUP('Données projet'!$B$14,Paramètres!$A$1:$I$89,5,0)</f>
        <v>13.306229347516966</v>
      </c>
      <c r="DQ16" s="14">
        <f t="shared" si="43"/>
        <v>4.536982112688718</v>
      </c>
      <c r="DR16" s="22">
        <f t="shared" si="16"/>
        <v>31.076926626524898</v>
      </c>
      <c r="DS16" s="61">
        <f t="shared" si="17"/>
        <v>230.61792687814372</v>
      </c>
      <c r="DT16" s="61">
        <f ca="1">AVERAGE(OFFSET($DS$3,0,0,'Données projet'!$E$14+1,1))-AVERAGE(OFFSET($H$3,0,0,'Données projet'!$E$14+1,1))</f>
        <v>293.89870611180356</v>
      </c>
      <c r="DU16" s="61">
        <f t="shared" si="44"/>
        <v>227.09257037860894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1" t="e">
        <f t="shared" si="20"/>
        <v>#N/A</v>
      </c>
      <c r="EO16" s="61" t="e">
        <f ca="1">AVERAGE(OFFSET($EN$3,0,0,'Données projet'!$E$15+1,1))-AVERAGE(OFFSET($H$3,0,0,'Données projet'!$E$15+1,1))</f>
        <v>#N/A</v>
      </c>
      <c r="EP16" s="61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1" t="e">
        <f t="shared" si="23"/>
        <v>#N/A</v>
      </c>
      <c r="FJ16" s="61" t="e">
        <f ca="1">AVERAGE(OFFSET($FI$3,0,0,'Données projet'!$E$16+1,1))-AVERAGE(OFFSET($H$3,0,0,'Données projet'!$E$16+1,1))</f>
        <v>#N/A</v>
      </c>
      <c r="FK16" s="61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IF('Données projet'!$A$244&gt;35,FZ15+FY16-GH15,IF(A16&lt;'Données projet'!$A$244,$FW$205^A16,IF(A16='Données projet'!$A$244,'Données projet'!$B$244,FZ15+FY16-GH15)))</f>
        <v>11.35303662145153</v>
      </c>
      <c r="GA16" s="18">
        <f>FZ16*VLOOKUP('Données projet'!$B$17,Paramètres!$A$1:$I$89,3,0)*VLOOKUP('Données projet'!$B$17,Paramètres!$A$1:$I$89,5,0)</f>
        <v>10.98065702026792</v>
      </c>
      <c r="GB16" s="14">
        <f t="shared" si="49"/>
        <v>3.8286992592655618</v>
      </c>
      <c r="GC16" s="22">
        <f t="shared" si="25"/>
        <v>25.792962186854144</v>
      </c>
      <c r="GD16" s="61">
        <f t="shared" si="26"/>
        <v>225.33396243847295</v>
      </c>
      <c r="GE16" s="61">
        <f ca="1">AVERAGE(OFFSET($GD$3,0,0,'Données projet'!$E$17+1,1))-AVERAGE(OFFSET($H$3,0,0,'Données projet'!$E$17+1,1))</f>
        <v>496.33873798282525</v>
      </c>
      <c r="GF16" s="61">
        <f t="shared" si="50"/>
        <v>280.25465074992246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2.1</v>
      </c>
      <c r="GU16" s="13">
        <f>IF('Données projet'!$A$270&gt;35,GU15+GT16-HC15,IF(A16&lt;'Données projet'!$A$270,$GR$205^A16,IF(A16='Données projet'!$A$270,'Données projet'!$B$270,GU15+GT16-HC15)))</f>
        <v>11.35303662145153</v>
      </c>
      <c r="GV16" s="18">
        <f>GU16*VLOOKUP('Données projet'!$B$18,Paramètres!$A$1:$I$89,3,0)*VLOOKUP('Données projet'!$B$18,Paramètres!$A$1:$I$89,5,0)</f>
        <v>12.220408619330426</v>
      </c>
      <c r="GW16" s="14">
        <f t="shared" si="51"/>
        <v>4.2082449797185175</v>
      </c>
      <c r="GX16" s="22">
        <f t="shared" si="28"/>
        <v>28.613238351676909</v>
      </c>
      <c r="GY16" s="61">
        <f t="shared" si="29"/>
        <v>228.15423860329571</v>
      </c>
      <c r="GZ16" s="61">
        <f ca="1">AVERAGE(OFFSET($GY$3,0,0,'Données projet'!$E$18+1,1))-AVERAGE(OFFSET($H$3,0,0,'Données projet'!$E$18+1,1))</f>
        <v>542.90832990875208</v>
      </c>
      <c r="HA16" s="61">
        <f t="shared" si="52"/>
        <v>304.94365539329362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1">
        <f t="shared" si="0"/>
        <v>231.01245838467531</v>
      </c>
      <c r="S17" s="61">
        <f ca="1">AVERAGE(OFFSET($R$3,0,0,'Données projet'!$E$9+1,1))-AVERAGE(OFFSET($H$3,0,0,'Données projet'!$E$9+1,1))</f>
        <v>469.67944008675863</v>
      </c>
      <c r="T17" s="61">
        <f t="shared" si="34"/>
        <v>266.11908070867173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1">
        <f t="shared" si="5"/>
        <v>234.400863286803</v>
      </c>
      <c r="AN17" s="61">
        <f ca="1">AVERAGE(OFFSET($AM$3,0,0,'Données projet'!$E$10+1,1))-AVERAGE(OFFSET($H$3,0,0,'Données projet'!$E$10+1,1))</f>
        <v>516.30971934066179</v>
      </c>
      <c r="AO17" s="61">
        <f t="shared" si="36"/>
        <v>290.84286505723571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2.44</v>
      </c>
      <c r="BD17" s="13">
        <f>IF('Données projet'!$A$88&gt;35,BD16+BC17-BL16,IF(A17&lt;'Données projet'!$A$88,$BA$205^A17,IF(A17='Données projet'!$A$88,'Données projet'!$B$88,BD16+BC17-BL16)))</f>
        <v>9.9950439379635601</v>
      </c>
      <c r="BE17" s="14">
        <f>BD17*VLOOKUP('Données projet'!$B$11,Paramètres!$A$1:$I$89,3,0)*VLOOKUP('Données projet'!$B$11,Paramètres!$A$1:$I$89,5,0)</f>
        <v>6.548752788153724</v>
      </c>
      <c r="BF17" s="14">
        <f t="shared" si="37"/>
        <v>2.4249891545222848</v>
      </c>
      <c r="BG17" s="22">
        <f t="shared" si="7"/>
        <v>15.629267216827381</v>
      </c>
      <c r="BH17" s="61">
        <f t="shared" si="8"/>
        <v>217.65912898910057</v>
      </c>
      <c r="BI17" s="61">
        <f ca="1">AVERAGE(OFFSET($BH$3,0,0,'Données projet'!$E$11+1,1))-AVERAGE(OFFSET($H$3,0,0,'Données projet'!$E$11+1,1))</f>
        <v>194.70144071323648</v>
      </c>
      <c r="BJ17" s="61">
        <f t="shared" si="38"/>
        <v>175.03530497415395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8</v>
      </c>
      <c r="BY17" s="13">
        <f>IF('Données projet'!$A$114&gt;35,BY16+BX17-CG16,IF(A17&lt;'Données projet'!$A$114,$BV$205^A17,IF(A17='Données projet'!$A$114,'Données projet'!$B$114,BY16+BX17-CG16)))</f>
        <v>41</v>
      </c>
      <c r="BZ17" s="14">
        <f>BY17*VLOOKUP('Données projet'!$B$12,Paramètres!$A$1:$I$89,3,0)*VLOOKUP('Données projet'!$B$12,Paramètres!$A$1:$I$89,5,0)</f>
        <v>33.2592</v>
      </c>
      <c r="CA17" s="14">
        <f t="shared" si="39"/>
        <v>10.193265358024187</v>
      </c>
      <c r="CB17" s="22">
        <f t="shared" si="10"/>
        <v>75.679710498558791</v>
      </c>
      <c r="CC17" s="61">
        <f t="shared" si="11"/>
        <v>277.70957227083198</v>
      </c>
      <c r="CD17" s="61">
        <f ca="1">AVERAGE(OFFSET($CC$3,0,0,'Données projet'!$E$12+1,1))-AVERAGE(OFFSET($H$3,0,0,'Données projet'!$E$12+1,1))</f>
        <v>272.69564942740931</v>
      </c>
      <c r="CE17" s="61">
        <f t="shared" si="40"/>
        <v>316.57989180609252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1">
        <f t="shared" si="14"/>
        <v>258.02412968638174</v>
      </c>
      <c r="CY17" s="61">
        <f ca="1">AVERAGE(OFFSET($CX$3,0,0,'Données projet'!$E$13+1,1))-AVERAGE(OFFSET($H$3,0,0,'Données projet'!$E$13+1,1))</f>
        <v>312.59632808777332</v>
      </c>
      <c r="CZ17" s="61">
        <f t="shared" si="42"/>
        <v>302.59481222418219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2.0940170940170941</v>
      </c>
      <c r="DO17" s="13">
        <f>IF('Données projet'!$A$166&gt;35,DO16+DN17-DW16,IF(A17&lt;'Données projet'!$A$166,$DL$205^A17,IF(A17='Données projet'!$A$166,'Données projet'!$B$166,DO16+DN17-DW16)))</f>
        <v>24.961272199308482</v>
      </c>
      <c r="DP17" s="18">
        <f>DO17*VLOOKUP('Données projet'!$B$14,Paramètres!$A$1:$I$89,3,0)*VLOOKUP('Données projet'!$B$14,Paramètres!$A$1:$I$89,5,0)</f>
        <v>16.74402139129613</v>
      </c>
      <c r="DQ17" s="14">
        <f t="shared" si="43"/>
        <v>5.5584609351317997</v>
      </c>
      <c r="DR17" s="22">
        <f t="shared" si="16"/>
        <v>38.84349005186197</v>
      </c>
      <c r="DS17" s="61">
        <f t="shared" si="17"/>
        <v>240.87335182413517</v>
      </c>
      <c r="DT17" s="61">
        <f ca="1">AVERAGE(OFFSET($DS$3,0,0,'Données projet'!$E$14+1,1))-AVERAGE(OFFSET($H$3,0,0,'Données projet'!$E$14+1,1))</f>
        <v>293.89870611180356</v>
      </c>
      <c r="DU17" s="61">
        <f t="shared" si="44"/>
        <v>227.09257037860894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1" t="e">
        <f t="shared" si="20"/>
        <v>#N/A</v>
      </c>
      <c r="EO17" s="61" t="e">
        <f ca="1">AVERAGE(OFFSET($EN$3,0,0,'Données projet'!$E$15+1,1))-AVERAGE(OFFSET($H$3,0,0,'Données projet'!$E$15+1,1))</f>
        <v>#N/A</v>
      </c>
      <c r="EP17" s="61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1" t="e">
        <f t="shared" si="23"/>
        <v>#N/A</v>
      </c>
      <c r="FJ17" s="61" t="e">
        <f ca="1">AVERAGE(OFFSET($FI$3,0,0,'Données projet'!$E$16+1,1))-AVERAGE(OFFSET($H$3,0,0,'Données projet'!$E$16+1,1))</f>
        <v>#N/A</v>
      </c>
      <c r="FK17" s="61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IF('Données projet'!$A$244&gt;35,FZ16+FY17-GH16,IF(A17&lt;'Données projet'!$A$244,$FW$205^A17,IF(A17='Données projet'!$A$244,'Données projet'!$B$244,FZ16+FY17-GH16)))</f>
        <v>13.685935953338433</v>
      </c>
      <c r="GA17" s="18">
        <f>FZ17*VLOOKUP('Données projet'!$B$17,Paramètres!$A$1:$I$89,3,0)*VLOOKUP('Données projet'!$B$17,Paramètres!$A$1:$I$89,5,0)</f>
        <v>13.237037254068934</v>
      </c>
      <c r="GB17" s="14">
        <f t="shared" si="49"/>
        <v>4.5161297192961545</v>
      </c>
      <c r="GC17" s="22">
        <f t="shared" si="25"/>
        <v>30.920099145277529</v>
      </c>
      <c r="GD17" s="61">
        <f t="shared" si="26"/>
        <v>232.94996091755073</v>
      </c>
      <c r="GE17" s="61">
        <f ca="1">AVERAGE(OFFSET($GD$3,0,0,'Données projet'!$E$17+1,1))-AVERAGE(OFFSET($H$3,0,0,'Données projet'!$E$17+1,1))</f>
        <v>496.33873798282525</v>
      </c>
      <c r="GF17" s="61">
        <f t="shared" si="50"/>
        <v>280.25465074992246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2.1</v>
      </c>
      <c r="GU17" s="13">
        <f>IF('Données projet'!$A$270&gt;35,GU16+GT17-HC16,IF(A17&lt;'Données projet'!$A$270,$GR$205^A17,IF(A17='Données projet'!$A$270,'Données projet'!$B$270,GU16+GT17-HC16)))</f>
        <v>13.685935953338433</v>
      </c>
      <c r="GV17" s="18">
        <f>GU17*VLOOKUP('Données projet'!$B$18,Paramètres!$A$1:$I$89,3,0)*VLOOKUP('Données projet'!$B$18,Paramètres!$A$1:$I$89,5,0)</f>
        <v>14.731541460173487</v>
      </c>
      <c r="GW17" s="14">
        <f t="shared" si="51"/>
        <v>4.9638216355053304</v>
      </c>
      <c r="GX17" s="22">
        <f t="shared" si="28"/>
        <v>34.302757391640604</v>
      </c>
      <c r="GY17" s="61">
        <f t="shared" si="29"/>
        <v>236.33261916391379</v>
      </c>
      <c r="GZ17" s="61">
        <f ca="1">AVERAGE(OFFSET($GY$3,0,0,'Données projet'!$E$18+1,1))-AVERAGE(OFFSET($H$3,0,0,'Données projet'!$E$18+1,1))</f>
        <v>542.90832990875208</v>
      </c>
      <c r="HA17" s="61">
        <f t="shared" si="52"/>
        <v>304.94365539329362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1">
        <f t="shared" si="0"/>
        <v>239.24252994115767</v>
      </c>
      <c r="S18" s="61">
        <f ca="1">AVERAGE(OFFSET($R$3,0,0,'Données projet'!$E$9+1,1))-AVERAGE(OFFSET($H$3,0,0,'Données projet'!$E$9+1,1))</f>
        <v>469.67944008675863</v>
      </c>
      <c r="T18" s="61">
        <f t="shared" si="34"/>
        <v>266.11908070867173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1">
        <f t="shared" si="5"/>
        <v>243.30683204586495</v>
      </c>
      <c r="AN18" s="61">
        <f ca="1">AVERAGE(OFFSET($AM$3,0,0,'Données projet'!$E$10+1,1))-AVERAGE(OFFSET($H$3,0,0,'Données projet'!$E$10+1,1))</f>
        <v>516.30971934066179</v>
      </c>
      <c r="AO18" s="61">
        <f t="shared" si="36"/>
        <v>290.84286505723571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2.44</v>
      </c>
      <c r="BD18" s="13">
        <f>IF('Données projet'!$A$88&gt;35,BD17+BC18-BL17,IF(A18&lt;'Données projet'!$A$88,$BA$205^A18,IF(A18='Données projet'!$A$88,'Données projet'!$B$88,BD17+BC18-BL17)))</f>
        <v>11.781427118943881</v>
      </c>
      <c r="BE18" s="14">
        <f>BD18*VLOOKUP('Données projet'!$B$11,Paramètres!$A$1:$I$89,3,0)*VLOOKUP('Données projet'!$B$11,Paramètres!$A$1:$I$89,5,0)</f>
        <v>7.7191910483320303</v>
      </c>
      <c r="BF18" s="14">
        <f t="shared" si="37"/>
        <v>2.8042097714424661</v>
      </c>
      <c r="BG18" s="22">
        <f t="shared" si="7"/>
        <v>18.328256427773912</v>
      </c>
      <c r="BH18" s="61">
        <f t="shared" si="8"/>
        <v>222.82500636065495</v>
      </c>
      <c r="BI18" s="61">
        <f ca="1">AVERAGE(OFFSET($BH$3,0,0,'Données projet'!$E$11+1,1))-AVERAGE(OFFSET($H$3,0,0,'Données projet'!$E$11+1,1))</f>
        <v>194.70144071323648</v>
      </c>
      <c r="BJ18" s="61">
        <f t="shared" si="38"/>
        <v>175.03530497415395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49</v>
      </c>
      <c r="BW18" s="13">
        <f>VLOOKUP(A18,'Données projet'!$A$113:$I$133,9,0)</f>
        <v>8</v>
      </c>
      <c r="BX18" s="13">
        <f t="array" ref="BX18">INDEX(BW:BW,MIN(IF(ISNUMBER(BW18:BW214),ROW(BW18:BW214),"")))</f>
        <v>8</v>
      </c>
      <c r="BY18" s="13">
        <f>IF('Données projet'!$A$114&gt;35,BY17+BX18-CG17,IF(A18&lt;'Données projet'!$A$114,$BV$205^A18,IF(A18='Données projet'!$A$114,'Données projet'!$B$114,BY17+BX18-CG17)))</f>
        <v>49</v>
      </c>
      <c r="BZ18" s="14">
        <f>BY18*VLOOKUP('Données projet'!$B$12,Paramètres!$A$1:$I$89,3,0)*VLOOKUP('Données projet'!$B$12,Paramètres!$A$1:$I$89,5,0)</f>
        <v>39.748800000000003</v>
      </c>
      <c r="CA18" s="14">
        <f t="shared" si="39"/>
        <v>11.932041927023215</v>
      </c>
      <c r="CB18" s="22">
        <f t="shared" si="10"/>
        <v>90.010799689565431</v>
      </c>
      <c r="CC18" s="61">
        <f t="shared" si="11"/>
        <v>294.5075496224465</v>
      </c>
      <c r="CD18" s="61">
        <f ca="1">AVERAGE(OFFSET($CC$3,0,0,'Données projet'!$E$12+1,1))-AVERAGE(OFFSET($H$3,0,0,'Données projet'!$E$12+1,1))</f>
        <v>272.69564942740931</v>
      </c>
      <c r="CE18" s="61">
        <f t="shared" si="40"/>
        <v>316.57989180609252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1">
        <f t="shared" si="14"/>
        <v>275.61521021573253</v>
      </c>
      <c r="CY18" s="61">
        <f ca="1">AVERAGE(OFFSET($CX$3,0,0,'Données projet'!$E$13+1,1))-AVERAGE(OFFSET($H$3,0,0,'Données projet'!$E$13+1,1))</f>
        <v>312.59632808777332</v>
      </c>
      <c r="CZ18" s="61">
        <f t="shared" si="42"/>
        <v>302.59481222418219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31.410256410256409</v>
      </c>
      <c r="DM18" s="13">
        <f>VLOOKUP(A18,'Données projet'!$A$165:$I$185,9,0)</f>
        <v>2.0940170940170941</v>
      </c>
      <c r="DN18" s="13">
        <f t="array" ref="DN18">INDEX(DM:DM,MIN(IF(ISNUMBER(DM18:DM214),ROW(DM18:DM214),"")))</f>
        <v>2.0940170940170941</v>
      </c>
      <c r="DO18" s="13">
        <f>IF('Données projet'!$A$166&gt;35,DO17+DN18-DW17,IF(A18&lt;'Données projet'!$A$166,$DL$205^A18,IF(A18='Données projet'!$A$166,'Données projet'!$B$166,DO17+DN18-DW17)))</f>
        <v>31.410256410256409</v>
      </c>
      <c r="DP18" s="18">
        <f>DO18*VLOOKUP('Données projet'!$B$14,Paramètres!$A$1:$I$89,3,0)*VLOOKUP('Données projet'!$B$14,Paramètres!$A$1:$I$89,5,0)</f>
        <v>21.07</v>
      </c>
      <c r="DQ18" s="14">
        <f t="shared" si="43"/>
        <v>6.8099206036050086</v>
      </c>
      <c r="DR18" s="22">
        <f t="shared" si="16"/>
        <v>48.557528384612056</v>
      </c>
      <c r="DS18" s="61">
        <f t="shared" si="17"/>
        <v>253.0542783174931</v>
      </c>
      <c r="DT18" s="61">
        <f ca="1">AVERAGE(OFFSET($DS$3,0,0,'Données projet'!$E$14+1,1))-AVERAGE(OFFSET($H$3,0,0,'Données projet'!$E$14+1,1))</f>
        <v>293.89870611180356</v>
      </c>
      <c r="DU18" s="61">
        <f t="shared" si="44"/>
        <v>227.09257037860894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1" t="e">
        <f t="shared" si="20"/>
        <v>#N/A</v>
      </c>
      <c r="EO18" s="61" t="e">
        <f ca="1">AVERAGE(OFFSET($EN$3,0,0,'Données projet'!$E$15+1,1))-AVERAGE(OFFSET($H$3,0,0,'Données projet'!$E$15+1,1))</f>
        <v>#N/A</v>
      </c>
      <c r="EP18" s="61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1" t="e">
        <f t="shared" si="23"/>
        <v>#N/A</v>
      </c>
      <c r="FJ18" s="61" t="e">
        <f ca="1">AVERAGE(OFFSET($FI$3,0,0,'Données projet'!$E$16+1,1))-AVERAGE(OFFSET($H$3,0,0,'Données projet'!$E$16+1,1))</f>
        <v>#N/A</v>
      </c>
      <c r="FK18" s="61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IF('Données projet'!$A$244&gt;35,FZ17+FY18-GH17,IF(A18&lt;'Données projet'!$A$244,$FW$205^A18,IF(A18='Données projet'!$A$244,'Données projet'!$B$244,FZ17+FY18-GH17)))</f>
        <v>16.498215337821566</v>
      </c>
      <c r="GA18" s="18">
        <f>FZ18*VLOOKUP('Données projet'!$B$17,Paramètres!$A$1:$I$89,3,0)*VLOOKUP('Données projet'!$B$17,Paramètres!$A$1:$I$89,5,0)</f>
        <v>15.957073874741019</v>
      </c>
      <c r="GB18" s="14">
        <f t="shared" si="49"/>
        <v>5.3269860755326848</v>
      </c>
      <c r="GC18" s="22">
        <f t="shared" si="25"/>
        <v>37.069737746726702</v>
      </c>
      <c r="GD18" s="61">
        <f t="shared" si="26"/>
        <v>241.56648767960775</v>
      </c>
      <c r="GE18" s="61">
        <f ca="1">AVERAGE(OFFSET($GD$3,0,0,'Données projet'!$E$17+1,1))-AVERAGE(OFFSET($H$3,0,0,'Données projet'!$E$17+1,1))</f>
        <v>496.33873798282525</v>
      </c>
      <c r="GF18" s="61">
        <f t="shared" si="50"/>
        <v>280.25465074992246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2.1</v>
      </c>
      <c r="GU18" s="13">
        <f>IF('Données projet'!$A$270&gt;35,GU17+GT18-HC17,IF(A18&lt;'Données projet'!$A$270,$GR$205^A18,IF(A18='Données projet'!$A$270,'Données projet'!$B$270,GU17+GT18-HC17)))</f>
        <v>16.498215337821566</v>
      </c>
      <c r="GV18" s="18">
        <f>GU18*VLOOKUP('Données projet'!$B$18,Paramètres!$A$1:$I$89,3,0)*VLOOKUP('Données projet'!$B$18,Paramètres!$A$1:$I$89,5,0)</f>
        <v>17.758678989631132</v>
      </c>
      <c r="GW18" s="14">
        <f t="shared" si="51"/>
        <v>5.8550596146042126</v>
      </c>
      <c r="GX18" s="22">
        <f t="shared" si="28"/>
        <v>41.127261402376554</v>
      </c>
      <c r="GY18" s="61">
        <f t="shared" si="29"/>
        <v>245.62401133525759</v>
      </c>
      <c r="GZ18" s="61">
        <f ca="1">AVERAGE(OFFSET($GY$3,0,0,'Données projet'!$E$18+1,1))-AVERAGE(OFFSET($H$3,0,0,'Données projet'!$E$18+1,1))</f>
        <v>542.90832990875208</v>
      </c>
      <c r="HA18" s="61">
        <f t="shared" si="52"/>
        <v>304.94365539329362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1">
        <f t="shared" si="0"/>
        <v>248.60073026204975</v>
      </c>
      <c r="S19" s="61">
        <f ca="1">AVERAGE(OFFSET($R$3,0,0,'Données projet'!$E$9+1,1))-AVERAGE(OFFSET($H$3,0,0,'Données projet'!$E$9+1,1))</f>
        <v>469.67944008675863</v>
      </c>
      <c r="T19" s="61">
        <f t="shared" si="34"/>
        <v>266.11908070867173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1">
        <f t="shared" si="5"/>
        <v>253.47615920895097</v>
      </c>
      <c r="AN19" s="61">
        <f ca="1">AVERAGE(OFFSET($AM$3,0,0,'Données projet'!$E$10+1,1))-AVERAGE(OFFSET($H$3,0,0,'Données projet'!$E$10+1,1))</f>
        <v>516.30971934066179</v>
      </c>
      <c r="AO19" s="61">
        <f t="shared" si="36"/>
        <v>290.84286505723571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2.44</v>
      </c>
      <c r="BD19" s="13">
        <f>IF('Données projet'!$A$88&gt;35,BD18+BC19-BL18,IF(A19&lt;'Données projet'!$A$88,$BA$205^A19,IF(A19='Données projet'!$A$88,'Données projet'!$B$88,BD18+BC19-BL18)))</f>
        <v>13.887085021385765</v>
      </c>
      <c r="BE19" s="14">
        <f>BD19*VLOOKUP('Données projet'!$B$11,Paramètres!$A$1:$I$89,3,0)*VLOOKUP('Données projet'!$B$11,Paramètres!$A$1:$I$89,5,0)</f>
        <v>9.0988181060119526</v>
      </c>
      <c r="BF19" s="14">
        <f t="shared" si="37"/>
        <v>3.2427330355638273</v>
      </c>
      <c r="BG19" s="22">
        <f t="shared" si="7"/>
        <v>21.494868238244479</v>
      </c>
      <c r="BH19" s="61">
        <f t="shared" si="8"/>
        <v>228.43691416035853</v>
      </c>
      <c r="BI19" s="61">
        <f ca="1">AVERAGE(OFFSET($BH$3,0,0,'Données projet'!$E$11+1,1))-AVERAGE(OFFSET($H$3,0,0,'Données projet'!$E$11+1,1))</f>
        <v>194.70144071323648</v>
      </c>
      <c r="BJ19" s="61">
        <f t="shared" si="38"/>
        <v>175.03530497415395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</v>
      </c>
      <c r="BY19" s="13">
        <f>IF('Données projet'!$A$114&gt;35,BY18+BX19-CG18,IF(A19&lt;'Données projet'!$A$114,$BV$205^A19,IF(A19='Données projet'!$A$114,'Données projet'!$B$114,BY18+BX19-CG18)))</f>
        <v>59</v>
      </c>
      <c r="BZ19" s="14">
        <f>BY19*VLOOKUP('Données projet'!$B$12,Paramètres!$A$1:$I$89,3,0)*VLOOKUP('Données projet'!$B$12,Paramètres!$A$1:$I$89,5,0)</f>
        <v>47.860800000000005</v>
      </c>
      <c r="CA19" s="14">
        <f t="shared" si="39"/>
        <v>14.059903887836867</v>
      </c>
      <c r="CB19" s="22">
        <f t="shared" si="10"/>
        <v>107.84522593798255</v>
      </c>
      <c r="CC19" s="61">
        <f t="shared" si="11"/>
        <v>314.78727186009661</v>
      </c>
      <c r="CD19" s="61">
        <f ca="1">AVERAGE(OFFSET($CC$3,0,0,'Données projet'!$E$12+1,1))-AVERAGE(OFFSET($H$3,0,0,'Données projet'!$E$12+1,1))</f>
        <v>272.69564942740931</v>
      </c>
      <c r="CE19" s="61">
        <f t="shared" si="40"/>
        <v>316.57989180609252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1">
        <f t="shared" si="14"/>
        <v>294.61446157527456</v>
      </c>
      <c r="CY19" s="61">
        <f ca="1">AVERAGE(OFFSET($CX$3,0,0,'Données projet'!$E$13+1,1))-AVERAGE(OFFSET($H$3,0,0,'Données projet'!$E$13+1,1))</f>
        <v>312.59632808777332</v>
      </c>
      <c r="CZ19" s="61">
        <f t="shared" si="42"/>
        <v>302.59481222418219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6.2820512820512819</v>
      </c>
      <c r="DO19" s="13">
        <f>IF('Données projet'!$A$166&gt;35,DO18+DN19-DW18,IF(A19&lt;'Données projet'!$A$166,$DL$205^A19,IF(A19='Données projet'!$A$166,'Données projet'!$B$166,DO18+DN19-DW18)))</f>
        <v>37.692307692307693</v>
      </c>
      <c r="DP19" s="18">
        <f>DO19*VLOOKUP('Données projet'!$B$14,Paramètres!$A$1:$I$89,3,0)*VLOOKUP('Données projet'!$B$14,Paramètres!$A$1:$I$89,5,0)</f>
        <v>25.284000000000002</v>
      </c>
      <c r="DQ19" s="14">
        <f t="shared" si="43"/>
        <v>8.0003059834643206</v>
      </c>
      <c r="DR19" s="22">
        <f t="shared" si="16"/>
        <v>57.970166254533687</v>
      </c>
      <c r="DS19" s="61">
        <f t="shared" si="17"/>
        <v>264.91221217664776</v>
      </c>
      <c r="DT19" s="61">
        <f ca="1">AVERAGE(OFFSET($DS$3,0,0,'Données projet'!$E$14+1,1))-AVERAGE(OFFSET($H$3,0,0,'Données projet'!$E$14+1,1))</f>
        <v>293.89870611180356</v>
      </c>
      <c r="DU19" s="61">
        <f t="shared" si="44"/>
        <v>227.09257037860894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1" t="e">
        <f t="shared" si="20"/>
        <v>#N/A</v>
      </c>
      <c r="EO19" s="61" t="e">
        <f ca="1">AVERAGE(OFFSET($EN$3,0,0,'Données projet'!$E$15+1,1))-AVERAGE(OFFSET($H$3,0,0,'Données projet'!$E$15+1,1))</f>
        <v>#N/A</v>
      </c>
      <c r="EP19" s="61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1" t="e">
        <f t="shared" si="23"/>
        <v>#N/A</v>
      </c>
      <c r="FJ19" s="61" t="e">
        <f ca="1">AVERAGE(OFFSET($FI$3,0,0,'Données projet'!$E$16+1,1))-AVERAGE(OFFSET($H$3,0,0,'Données projet'!$E$16+1,1))</f>
        <v>#N/A</v>
      </c>
      <c r="FK19" s="61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IF('Données projet'!$A$244&gt;35,FZ18+FY19-GH18,IF(A19&lt;'Données projet'!$A$244,$FW$205^A19,IF(A19='Données projet'!$A$244,'Données projet'!$B$244,FZ18+FY19-GH18)))</f>
        <v>19.888381054913147</v>
      </c>
      <c r="GA19" s="18">
        <f>FZ19*VLOOKUP('Données projet'!$B$17,Paramètres!$A$1:$I$89,3,0)*VLOOKUP('Données projet'!$B$17,Paramètres!$A$1:$I$89,5,0)</f>
        <v>19.236042156311996</v>
      </c>
      <c r="GB19" s="14">
        <f t="shared" si="49"/>
        <v>6.2834290449348904</v>
      </c>
      <c r="GC19" s="22">
        <f t="shared" si="25"/>
        <v>44.446412342171662</v>
      </c>
      <c r="GD19" s="61">
        <f t="shared" si="26"/>
        <v>251.38845826428573</v>
      </c>
      <c r="GE19" s="61">
        <f ca="1">AVERAGE(OFFSET($GD$3,0,0,'Données projet'!$E$17+1,1))-AVERAGE(OFFSET($H$3,0,0,'Données projet'!$E$17+1,1))</f>
        <v>496.33873798282525</v>
      </c>
      <c r="GF19" s="61">
        <f t="shared" si="50"/>
        <v>280.25465074992246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2.1</v>
      </c>
      <c r="GU19" s="13">
        <f>IF('Données projet'!$A$270&gt;35,GU18+GT19-HC18,IF(A19&lt;'Données projet'!$A$270,$GR$205^A19,IF(A19='Données projet'!$A$270,'Données projet'!$B$270,GU18+GT19-HC18)))</f>
        <v>19.888381054913147</v>
      </c>
      <c r="GV19" s="18">
        <f>GU19*VLOOKUP('Données projet'!$B$18,Paramètres!$A$1:$I$89,3,0)*VLOOKUP('Données projet'!$B$18,Paramètres!$A$1:$I$89,5,0)</f>
        <v>21.407853367508512</v>
      </c>
      <c r="GW19" s="14">
        <f t="shared" si="51"/>
        <v>6.906316464991046</v>
      </c>
      <c r="GX19" s="22">
        <f t="shared" si="28"/>
        <v>49.313845791603399</v>
      </c>
      <c r="GY19" s="61">
        <f t="shared" si="29"/>
        <v>256.25589171371746</v>
      </c>
      <c r="GZ19" s="61">
        <f ca="1">AVERAGE(OFFSET($GY$3,0,0,'Données projet'!$E$18+1,1))-AVERAGE(OFFSET($H$3,0,0,'Données projet'!$E$18+1,1))</f>
        <v>542.90832990875208</v>
      </c>
      <c r="HA19" s="61">
        <f t="shared" si="52"/>
        <v>304.94365539329362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1">
        <f t="shared" si="0"/>
        <v>259.31748536328973</v>
      </c>
      <c r="S20" s="61">
        <f ca="1">AVERAGE(OFFSET($R$3,0,0,'Données projet'!$E$9+1,1))-AVERAGE(OFFSET($H$3,0,0,'Données projet'!$E$9+1,1))</f>
        <v>469.67944008675863</v>
      </c>
      <c r="T20" s="61">
        <f t="shared" si="34"/>
        <v>266.11908070867173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1">
        <f t="shared" si="5"/>
        <v>265.16640185982811</v>
      </c>
      <c r="AN20" s="61">
        <f ca="1">AVERAGE(OFFSET($AM$3,0,0,'Données projet'!$E$10+1,1))-AVERAGE(OFFSET($H$3,0,0,'Données projet'!$E$10+1,1))</f>
        <v>516.30971934066179</v>
      </c>
      <c r="AO20" s="61">
        <f t="shared" si="36"/>
        <v>290.84286505723571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2.44</v>
      </c>
      <c r="BD20" s="13">
        <f>IF('Données projet'!$A$88&gt;35,BD19+BC20-BL19,IF(A20&lt;'Données projet'!$A$88,$BA$205^A20,IF(A20='Données projet'!$A$88,'Données projet'!$B$88,BD19+BC20-BL19)))</f>
        <v>16.369080625309213</v>
      </c>
      <c r="BE20" s="14">
        <f>BD20*VLOOKUP('Données projet'!$B$11,Paramètres!$A$1:$I$89,3,0)*VLOOKUP('Données projet'!$B$11,Paramètres!$A$1:$I$89,5,0)</f>
        <v>10.725021625702595</v>
      </c>
      <c r="BF20" s="14">
        <f t="shared" si="37"/>
        <v>3.749832714735883</v>
      </c>
      <c r="BG20" s="22">
        <f t="shared" si="7"/>
        <v>25.210371309597019</v>
      </c>
      <c r="BH20" s="61">
        <f t="shared" si="8"/>
        <v>234.57649562546973</v>
      </c>
      <c r="BI20" s="61">
        <f ca="1">AVERAGE(OFFSET($BH$3,0,0,'Données projet'!$E$11+1,1))-AVERAGE(OFFSET($H$3,0,0,'Données projet'!$E$11+1,1))</f>
        <v>194.70144071323648</v>
      </c>
      <c r="BJ20" s="61">
        <f t="shared" si="38"/>
        <v>175.03530497415395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</v>
      </c>
      <c r="BY20" s="13">
        <f>IF('Données projet'!$A$114&gt;35,BY19+BX20-CG19,IF(A20&lt;'Données projet'!$A$114,$BV$205^A20,IF(A20='Données projet'!$A$114,'Données projet'!$B$114,BY19+BX20-CG19)))</f>
        <v>69</v>
      </c>
      <c r="BZ20" s="14">
        <f>BY20*VLOOKUP('Données projet'!$B$12,Paramètres!$A$1:$I$89,3,0)*VLOOKUP('Données projet'!$B$12,Paramètres!$A$1:$I$89,5,0)</f>
        <v>55.972800000000007</v>
      </c>
      <c r="CA20" s="14">
        <f t="shared" si="39"/>
        <v>16.145985978099571</v>
      </c>
      <c r="CB20" s="22">
        <f t="shared" si="10"/>
        <v>125.60688557852342</v>
      </c>
      <c r="CC20" s="61">
        <f t="shared" si="11"/>
        <v>334.97300989439611</v>
      </c>
      <c r="CD20" s="61">
        <f ca="1">AVERAGE(OFFSET($CC$3,0,0,'Données projet'!$E$12+1,1))-AVERAGE(OFFSET($H$3,0,0,'Données projet'!$E$12+1,1))</f>
        <v>272.69564942740931</v>
      </c>
      <c r="CE20" s="61">
        <f t="shared" si="40"/>
        <v>316.57989180609252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1">
        <f t="shared" si="14"/>
        <v>313.51373077183075</v>
      </c>
      <c r="CY20" s="61">
        <f ca="1">AVERAGE(OFFSET($CX$3,0,0,'Données projet'!$E$13+1,1))-AVERAGE(OFFSET($H$3,0,0,'Données projet'!$E$13+1,1))</f>
        <v>312.59632808777332</v>
      </c>
      <c r="CZ20" s="61">
        <f t="shared" si="42"/>
        <v>302.59481222418219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6.2820512820512819</v>
      </c>
      <c r="DO20" s="13">
        <f>IF('Données projet'!$A$166&gt;35,DO19+DN20-DW19,IF(A20&lt;'Données projet'!$A$166,$DL$205^A20,IF(A20='Données projet'!$A$166,'Données projet'!$B$166,DO19+DN20-DW19)))</f>
        <v>43.974358974358978</v>
      </c>
      <c r="DP20" s="18">
        <f>DO20*VLOOKUP('Données projet'!$B$14,Paramètres!$A$1:$I$89,3,0)*VLOOKUP('Données projet'!$B$14,Paramètres!$A$1:$I$89,5,0)</f>
        <v>29.498000000000005</v>
      </c>
      <c r="DQ20" s="14">
        <f t="shared" si="43"/>
        <v>9.1677081835777017</v>
      </c>
      <c r="DR20" s="22">
        <f t="shared" si="16"/>
        <v>67.342775086397836</v>
      </c>
      <c r="DS20" s="61">
        <f t="shared" si="17"/>
        <v>276.70889940227056</v>
      </c>
      <c r="DT20" s="61">
        <f ca="1">AVERAGE(OFFSET($DS$3,0,0,'Données projet'!$E$14+1,1))-AVERAGE(OFFSET($H$3,0,0,'Données projet'!$E$14+1,1))</f>
        <v>293.89870611180356</v>
      </c>
      <c r="DU20" s="61">
        <f t="shared" si="44"/>
        <v>227.09257037860894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1" t="e">
        <f t="shared" si="20"/>
        <v>#N/A</v>
      </c>
      <c r="EO20" s="61" t="e">
        <f ca="1">AVERAGE(OFFSET($EN$3,0,0,'Données projet'!$E$15+1,1))-AVERAGE(OFFSET($H$3,0,0,'Données projet'!$E$15+1,1))</f>
        <v>#N/A</v>
      </c>
      <c r="EP20" s="61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1" t="e">
        <f t="shared" si="23"/>
        <v>#N/A</v>
      </c>
      <c r="FJ20" s="61" t="e">
        <f ca="1">AVERAGE(OFFSET($FI$3,0,0,'Données projet'!$E$16+1,1))-AVERAGE(OFFSET($H$3,0,0,'Données projet'!$E$16+1,1))</f>
        <v>#N/A</v>
      </c>
      <c r="FK20" s="61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IF('Données projet'!$A$244&gt;35,FZ19+FY20-GH19,IF(A20&lt;'Données projet'!$A$244,$FW$205^A20,IF(A20='Données projet'!$A$244,'Données projet'!$B$244,FZ19+FY20-GH19)))</f>
        <v>23.975181126327602</v>
      </c>
      <c r="GA20" s="18">
        <f>FZ20*VLOOKUP('Données projet'!$B$17,Paramètres!$A$1:$I$89,3,0)*VLOOKUP('Données projet'!$B$17,Paramètres!$A$1:$I$89,5,0)</f>
        <v>23.188795185384055</v>
      </c>
      <c r="GB20" s="14">
        <f t="shared" si="49"/>
        <v>7.4115982288884323</v>
      </c>
      <c r="GC20" s="22">
        <f t="shared" si="25"/>
        <v>53.29568519652458</v>
      </c>
      <c r="GD20" s="61">
        <f t="shared" si="26"/>
        <v>262.66180951239733</v>
      </c>
      <c r="GE20" s="61">
        <f ca="1">AVERAGE(OFFSET($GD$3,0,0,'Données projet'!$E$17+1,1))-AVERAGE(OFFSET($H$3,0,0,'Données projet'!$E$17+1,1))</f>
        <v>496.33873798282525</v>
      </c>
      <c r="GF20" s="61">
        <f t="shared" si="50"/>
        <v>280.25465074992246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2.1</v>
      </c>
      <c r="GU20" s="13">
        <f>IF('Données projet'!$A$270&gt;35,GU19+GT20-HC19,IF(A20&lt;'Données projet'!$A$270,$GR$205^A20,IF(A20='Données projet'!$A$270,'Données projet'!$B$270,GU19+GT20-HC19)))</f>
        <v>23.975181126327602</v>
      </c>
      <c r="GV20" s="18">
        <f>GU20*VLOOKUP('Données projet'!$B$18,Paramètres!$A$1:$I$89,3,0)*VLOOKUP('Données projet'!$B$18,Paramètres!$A$1:$I$89,5,0)</f>
        <v>25.80688496437903</v>
      </c>
      <c r="GW20" s="14">
        <f t="shared" si="51"/>
        <v>8.146323052908933</v>
      </c>
      <c r="GX20" s="22">
        <f t="shared" si="28"/>
        <v>59.135170630109862</v>
      </c>
      <c r="GY20" s="61">
        <f t="shared" si="29"/>
        <v>268.50129494598258</v>
      </c>
      <c r="GZ20" s="61">
        <f ca="1">AVERAGE(OFFSET($GY$3,0,0,'Données projet'!$E$18+1,1))-AVERAGE(OFFSET($H$3,0,0,'Données projet'!$E$18+1,1))</f>
        <v>542.90832990875208</v>
      </c>
      <c r="HA20" s="61">
        <f t="shared" si="52"/>
        <v>304.94365539329362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1">
        <f t="shared" si="0"/>
        <v>271.66937392158366</v>
      </c>
      <c r="S21" s="61">
        <f ca="1">AVERAGE(OFFSET($R$3,0,0,'Données projet'!$E$9+1,1))-AVERAGE(OFFSET($H$3,0,0,'Données projet'!$E$9+1,1))</f>
        <v>469.67944008675863</v>
      </c>
      <c r="T21" s="61">
        <f t="shared" si="34"/>
        <v>266.11908070867173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1">
        <f t="shared" si="5"/>
        <v>278.6867268862473</v>
      </c>
      <c r="AN21" s="61">
        <f ca="1">AVERAGE(OFFSET($AM$3,0,0,'Données projet'!$E$10+1,1))-AVERAGE(OFFSET($H$3,0,0,'Données projet'!$E$10+1,1))</f>
        <v>516.30971934066179</v>
      </c>
      <c r="AO21" s="61">
        <f t="shared" si="36"/>
        <v>290.84286505723571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2.44</v>
      </c>
      <c r="BD21" s="13">
        <f>IF('Données projet'!$A$88&gt;35,BD20+BC21-BL20,IF(A21&lt;'Données projet'!$A$88,$BA$205^A21,IF(A21='Données projet'!$A$88,'Données projet'!$B$88,BD20+BC21-BL20)))</f>
        <v>19.294675600044364</v>
      </c>
      <c r="BE21" s="14">
        <f>BD21*VLOOKUP('Données projet'!$B$11,Paramètres!$A$1:$I$89,3,0)*VLOOKUP('Données projet'!$B$11,Paramètres!$A$1:$I$89,5,0)</f>
        <v>12.641871453149069</v>
      </c>
      <c r="BF21" s="14">
        <f t="shared" si="37"/>
        <v>4.3362328117333284</v>
      </c>
      <c r="BG21" s="22">
        <f t="shared" si="7"/>
        <v>29.570198261336841</v>
      </c>
      <c r="BH21" s="61">
        <f t="shared" si="8"/>
        <v>241.33955145333994</v>
      </c>
      <c r="BI21" s="61">
        <f ca="1">AVERAGE(OFFSET($BH$3,0,0,'Données projet'!$E$11+1,1))-AVERAGE(OFFSET($H$3,0,0,'Données projet'!$E$11+1,1))</f>
        <v>194.70144071323648</v>
      </c>
      <c r="BJ21" s="61">
        <f t="shared" si="38"/>
        <v>175.03530497415395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</v>
      </c>
      <c r="BY21" s="13">
        <f>IF('Données projet'!$A$114&gt;35,BY20+BX21-CG20,IF(A21&lt;'Données projet'!$A$114,$BV$205^A21,IF(A21='Données projet'!$A$114,'Données projet'!$B$114,BY20+BX21-CG20)))</f>
        <v>79</v>
      </c>
      <c r="BZ21" s="14">
        <f>BY21*VLOOKUP('Données projet'!$B$12,Paramètres!$A$1:$I$89,3,0)*VLOOKUP('Données projet'!$B$12,Paramètres!$A$1:$I$89,5,0)</f>
        <v>64.084800000000001</v>
      </c>
      <c r="CA21" s="14">
        <f t="shared" si="39"/>
        <v>18.197042620605469</v>
      </c>
      <c r="CB21" s="22">
        <f t="shared" si="10"/>
        <v>143.30754256422119</v>
      </c>
      <c r="CC21" s="61">
        <f t="shared" si="11"/>
        <v>355.0768957562243</v>
      </c>
      <c r="CD21" s="61">
        <f ca="1">AVERAGE(OFFSET($CC$3,0,0,'Données projet'!$E$12+1,1))-AVERAGE(OFFSET($H$3,0,0,'Données projet'!$E$12+1,1))</f>
        <v>272.69564942740931</v>
      </c>
      <c r="CE21" s="61">
        <f t="shared" si="40"/>
        <v>316.57989180609252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1">
        <f t="shared" si="14"/>
        <v>332.32764870578126</v>
      </c>
      <c r="CY21" s="61">
        <f ca="1">AVERAGE(OFFSET($CX$3,0,0,'Données projet'!$E$13+1,1))-AVERAGE(OFFSET($H$3,0,0,'Données projet'!$E$13+1,1))</f>
        <v>312.59632808777332</v>
      </c>
      <c r="CZ21" s="61">
        <f t="shared" si="42"/>
        <v>302.59481222418219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6.2820512820512819</v>
      </c>
      <c r="DO21" s="13">
        <f>IF('Données projet'!$A$166&gt;35,DO20+DN21-DW20,IF(A21&lt;'Données projet'!$A$166,$DL$205^A21,IF(A21='Données projet'!$A$166,'Données projet'!$B$166,DO20+DN21-DW20)))</f>
        <v>50.256410256410263</v>
      </c>
      <c r="DP21" s="18">
        <f>DO21*VLOOKUP('Données projet'!$B$14,Paramètres!$A$1:$I$89,3,0)*VLOOKUP('Données projet'!$B$14,Paramètres!$A$1:$I$89,5,0)</f>
        <v>33.712000000000003</v>
      </c>
      <c r="DQ21" s="14">
        <f t="shared" si="43"/>
        <v>10.315789350263621</v>
      </c>
      <c r="DR21" s="22">
        <f t="shared" si="16"/>
        <v>76.681733118375817</v>
      </c>
      <c r="DS21" s="61">
        <f t="shared" si="17"/>
        <v>288.45108631037891</v>
      </c>
      <c r="DT21" s="61">
        <f ca="1">AVERAGE(OFFSET($DS$3,0,0,'Données projet'!$E$14+1,1))-AVERAGE(OFFSET($H$3,0,0,'Données projet'!$E$14+1,1))</f>
        <v>293.89870611180356</v>
      </c>
      <c r="DU21" s="61">
        <f t="shared" si="44"/>
        <v>227.09257037860894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1" t="e">
        <f t="shared" si="20"/>
        <v>#N/A</v>
      </c>
      <c r="EO21" s="61" t="e">
        <f ca="1">AVERAGE(OFFSET($EN$3,0,0,'Données projet'!$E$15+1,1))-AVERAGE(OFFSET($H$3,0,0,'Données projet'!$E$15+1,1))</f>
        <v>#N/A</v>
      </c>
      <c r="EP21" s="61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1" t="e">
        <f t="shared" si="23"/>
        <v>#N/A</v>
      </c>
      <c r="FJ21" s="61" t="e">
        <f ca="1">AVERAGE(OFFSET($FI$3,0,0,'Données projet'!$E$16+1,1))-AVERAGE(OFFSET($H$3,0,0,'Données projet'!$E$16+1,1))</f>
        <v>#N/A</v>
      </c>
      <c r="FK21" s="61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IF('Données projet'!$A$244&gt;35,FZ20+FY21-GH20,IF(A21&lt;'Données projet'!$A$244,$FW$205^A21,IF(A21='Données projet'!$A$244,'Données projet'!$B$244,FZ20+FY21-GH20)))</f>
        <v>28.901764726506816</v>
      </c>
      <c r="GA21" s="18">
        <f>FZ21*VLOOKUP('Données projet'!$B$17,Paramètres!$A$1:$I$89,3,0)*VLOOKUP('Données projet'!$B$17,Paramètres!$A$1:$I$89,5,0)</f>
        <v>27.953786843477392</v>
      </c>
      <c r="GB21" s="14">
        <f t="shared" si="49"/>
        <v>8.7423265089215931</v>
      </c>
      <c r="GC21" s="22">
        <f t="shared" si="25"/>
        <v>63.912397422094891</v>
      </c>
      <c r="GD21" s="61">
        <f t="shared" si="26"/>
        <v>275.68175061409801</v>
      </c>
      <c r="GE21" s="61">
        <f ca="1">AVERAGE(OFFSET($GD$3,0,0,'Données projet'!$E$17+1,1))-AVERAGE(OFFSET($H$3,0,0,'Données projet'!$E$17+1,1))</f>
        <v>496.33873798282525</v>
      </c>
      <c r="GF21" s="61">
        <f t="shared" si="50"/>
        <v>280.25465074992246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2.1</v>
      </c>
      <c r="GU21" s="13">
        <f>IF('Données projet'!$A$270&gt;35,GU20+GT21-HC20,IF(A21&lt;'Données projet'!$A$270,$GR$205^A21,IF(A21='Données projet'!$A$270,'Données projet'!$B$270,GU20+GT21-HC20)))</f>
        <v>28.901764726506816</v>
      </c>
      <c r="GV21" s="18">
        <f>GU21*VLOOKUP('Données projet'!$B$18,Paramètres!$A$1:$I$89,3,0)*VLOOKUP('Données projet'!$B$18,Paramètres!$A$1:$I$89,5,0)</f>
        <v>31.109859551611933</v>
      </c>
      <c r="GW21" s="14">
        <f t="shared" si="51"/>
        <v>9.6089687778941872</v>
      </c>
      <c r="GX21" s="22">
        <f t="shared" si="28"/>
        <v>70.918626007223153</v>
      </c>
      <c r="GY21" s="61">
        <f t="shared" si="29"/>
        <v>282.68797919922628</v>
      </c>
      <c r="GZ21" s="61">
        <f ca="1">AVERAGE(OFFSET($GY$3,0,0,'Données projet'!$E$18+1,1))-AVERAGE(OFFSET($H$3,0,0,'Données projet'!$E$18+1,1))</f>
        <v>542.90832990875208</v>
      </c>
      <c r="HA21" s="61">
        <f t="shared" si="52"/>
        <v>304.94365539329362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1">
        <f t="shared" si="0"/>
        <v>285.98841258211485</v>
      </c>
      <c r="S22" s="61">
        <f ca="1">AVERAGE(OFFSET($R$3,0,0,'Données projet'!$E$9+1,1))-AVERAGE(OFFSET($H$3,0,0,'Données projet'!$E$9+1,1))</f>
        <v>469.67944008675863</v>
      </c>
      <c r="T22" s="61">
        <f t="shared" si="34"/>
        <v>266.11908070867173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1">
        <f t="shared" si="5"/>
        <v>294.40829648405634</v>
      </c>
      <c r="AN22" s="61">
        <f ca="1">AVERAGE(OFFSET($AM$3,0,0,'Données projet'!$E$10+1,1))-AVERAGE(OFFSET($H$3,0,0,'Données projet'!$E$10+1,1))</f>
        <v>516.30971934066179</v>
      </c>
      <c r="AO22" s="61">
        <f t="shared" si="36"/>
        <v>290.84286505723571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2.44</v>
      </c>
      <c r="BD22" s="13">
        <f>IF('Données projet'!$A$88&gt;35,BD21+BC22-BL21,IF(A22&lt;'Données projet'!$A$88,$BA$205^A22,IF(A22='Données projet'!$A$88,'Données projet'!$B$88,BD21+BC22-BL21)))</f>
        <v>22.743153084317761</v>
      </c>
      <c r="BE22" s="14">
        <f>BD22*VLOOKUP('Données projet'!$B$11,Paramètres!$A$1:$I$89,3,0)*VLOOKUP('Données projet'!$B$11,Paramètres!$A$1:$I$89,5,0)</f>
        <v>14.901313900844999</v>
      </c>
      <c r="BF22" s="14">
        <f t="shared" si="37"/>
        <v>5.014334352479799</v>
      </c>
      <c r="BG22" s="22">
        <f t="shared" si="7"/>
        <v>34.686420707874021</v>
      </c>
      <c r="BH22" s="61">
        <f t="shared" si="8"/>
        <v>248.83851495089755</v>
      </c>
      <c r="BI22" s="61">
        <f ca="1">AVERAGE(OFFSET($BH$3,0,0,'Données projet'!$E$11+1,1))-AVERAGE(OFFSET($H$3,0,0,'Données projet'!$E$11+1,1))</f>
        <v>194.70144071323648</v>
      </c>
      <c r="BJ22" s="61">
        <f t="shared" si="38"/>
        <v>175.03530497415395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</v>
      </c>
      <c r="BY22" s="13">
        <f>IF('Données projet'!$A$114&gt;35,BY21+BX22-CG21,IF(A22&lt;'Données projet'!$A$114,$BV$205^A22,IF(A22='Données projet'!$A$114,'Données projet'!$B$114,BY21+BX22-CG21)))</f>
        <v>89</v>
      </c>
      <c r="BZ22" s="14">
        <f>BY22*VLOOKUP('Données projet'!$B$12,Paramètres!$A$1:$I$89,3,0)*VLOOKUP('Données projet'!$B$12,Paramètres!$A$1:$I$89,5,0)</f>
        <v>72.19680000000001</v>
      </c>
      <c r="CA22" s="14">
        <f t="shared" si="39"/>
        <v>20.218015459285922</v>
      </c>
      <c r="CB22" s="22">
        <f t="shared" si="10"/>
        <v>160.95580359158967</v>
      </c>
      <c r="CC22" s="61">
        <f t="shared" si="11"/>
        <v>375.1078978346132</v>
      </c>
      <c r="CD22" s="61">
        <f ca="1">AVERAGE(OFFSET($CC$3,0,0,'Données projet'!$E$12+1,1))-AVERAGE(OFFSET($H$3,0,0,'Données projet'!$E$12+1,1))</f>
        <v>272.69564942740931</v>
      </c>
      <c r="CE22" s="61">
        <f t="shared" si="40"/>
        <v>316.57989180609252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1">
        <f t="shared" si="14"/>
        <v>351.06661413080593</v>
      </c>
      <c r="CY22" s="61">
        <f ca="1">AVERAGE(OFFSET($CX$3,0,0,'Données projet'!$E$13+1,1))-AVERAGE(OFFSET($H$3,0,0,'Données projet'!$E$13+1,1))</f>
        <v>312.59632808777332</v>
      </c>
      <c r="CZ22" s="61">
        <f t="shared" si="42"/>
        <v>302.59481222418219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6.2820512820512819</v>
      </c>
      <c r="DO22" s="13">
        <f>IF('Données projet'!$A$166&gt;35,DO21+DN22-DW21,IF(A22&lt;'Données projet'!$A$166,$DL$205^A22,IF(A22='Données projet'!$A$166,'Données projet'!$B$166,DO21+DN22-DW21)))</f>
        <v>56.538461538461547</v>
      </c>
      <c r="DP22" s="18">
        <f>DO22*VLOOKUP('Données projet'!$B$14,Paramètres!$A$1:$I$89,3,0)*VLOOKUP('Données projet'!$B$14,Paramètres!$A$1:$I$89,5,0)</f>
        <v>37.926000000000009</v>
      </c>
      <c r="DQ22" s="14">
        <f t="shared" si="43"/>
        <v>11.447241207652395</v>
      </c>
      <c r="DR22" s="22">
        <f t="shared" si="16"/>
        <v>85.991728436661276</v>
      </c>
      <c r="DS22" s="61">
        <f t="shared" si="17"/>
        <v>300.14382267968483</v>
      </c>
      <c r="DT22" s="61">
        <f ca="1">AVERAGE(OFFSET($DS$3,0,0,'Données projet'!$E$14+1,1))-AVERAGE(OFFSET($H$3,0,0,'Données projet'!$E$14+1,1))</f>
        <v>293.89870611180356</v>
      </c>
      <c r="DU22" s="61">
        <f t="shared" si="44"/>
        <v>227.09257037860894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1" t="e">
        <f t="shared" si="20"/>
        <v>#N/A</v>
      </c>
      <c r="EO22" s="61" t="e">
        <f ca="1">AVERAGE(OFFSET($EN$3,0,0,'Données projet'!$E$15+1,1))-AVERAGE(OFFSET($H$3,0,0,'Données projet'!$E$15+1,1))</f>
        <v>#N/A</v>
      </c>
      <c r="EP22" s="61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1" t="e">
        <f t="shared" si="23"/>
        <v>#N/A</v>
      </c>
      <c r="FJ22" s="61" t="e">
        <f ca="1">AVERAGE(OFFSET($FI$3,0,0,'Données projet'!$E$16+1,1))-AVERAGE(OFFSET($H$3,0,0,'Données projet'!$E$16+1,1))</f>
        <v>#N/A</v>
      </c>
      <c r="FK22" s="61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IF('Données projet'!$A$244&gt;35,FZ21+FY22-GH21,IF(A22&lt;'Données projet'!$A$244,$FW$205^A22,IF(A22='Données projet'!$A$244,'Données projet'!$B$244,FZ21+FY22-GH21)))</f>
        <v>34.840696297767764</v>
      </c>
      <c r="GA22" s="18">
        <f>FZ22*VLOOKUP('Données projet'!$B$17,Paramètres!$A$1:$I$89,3,0)*VLOOKUP('Données projet'!$B$17,Paramètres!$A$1:$I$89,5,0)</f>
        <v>33.697921459200977</v>
      </c>
      <c r="GB22" s="14">
        <f t="shared" si="49"/>
        <v>10.31198270984201</v>
      </c>
      <c r="GC22" s="22">
        <f t="shared" si="25"/>
        <v>76.650583094416518</v>
      </c>
      <c r="GD22" s="61">
        <f t="shared" si="26"/>
        <v>290.80267733744006</v>
      </c>
      <c r="GE22" s="61">
        <f ca="1">AVERAGE(OFFSET($GD$3,0,0,'Données projet'!$E$17+1,1))-AVERAGE(OFFSET($H$3,0,0,'Données projet'!$E$17+1,1))</f>
        <v>496.33873798282525</v>
      </c>
      <c r="GF22" s="61">
        <f t="shared" si="50"/>
        <v>280.25465074992246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2.1</v>
      </c>
      <c r="GU22" s="13">
        <f>IF('Données projet'!$A$270&gt;35,GU21+GT22-HC21,IF(A22&lt;'Données projet'!$A$270,$GR$205^A22,IF(A22='Données projet'!$A$270,'Données projet'!$B$270,GU21+GT22-HC21)))</f>
        <v>34.840696297767764</v>
      </c>
      <c r="GV22" s="18">
        <f>GU22*VLOOKUP('Données projet'!$B$18,Paramètres!$A$1:$I$89,3,0)*VLOOKUP('Données projet'!$B$18,Paramètres!$A$1:$I$89,5,0)</f>
        <v>37.502525494917215</v>
      </c>
      <c r="GW22" s="14">
        <f t="shared" si="51"/>
        <v>11.334227770598273</v>
      </c>
      <c r="GX22" s="22">
        <f t="shared" si="28"/>
        <v>85.057345270772814</v>
      </c>
      <c r="GY22" s="61">
        <f t="shared" si="29"/>
        <v>299.20943951379633</v>
      </c>
      <c r="GZ22" s="61">
        <f ca="1">AVERAGE(OFFSET($GY$3,0,0,'Données projet'!$E$18+1,1))-AVERAGE(OFFSET($H$3,0,0,'Données projet'!$E$18+1,1))</f>
        <v>542.90832990875208</v>
      </c>
      <c r="HA22" s="61">
        <f t="shared" si="52"/>
        <v>304.94365539329362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1">
        <f t="shared" si="0"/>
        <v>302.67321335741167</v>
      </c>
      <c r="S23" s="61">
        <f ca="1">AVERAGE(OFFSET($R$3,0,0,'Données projet'!$E$9+1,1))-AVERAGE(OFFSET($H$3,0,0,'Données projet'!$E$9+1,1))</f>
        <v>469.67944008675863</v>
      </c>
      <c r="T23" s="61">
        <f t="shared" si="34"/>
        <v>266.11908070867173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1">
        <f t="shared" si="5"/>
        <v>312.77674802649938</v>
      </c>
      <c r="AN23" s="61">
        <f ca="1">AVERAGE(OFFSET($AM$3,0,0,'Données projet'!$E$10+1,1))-AVERAGE(OFFSET($H$3,0,0,'Données projet'!$E$10+1,1))</f>
        <v>516.30971934066179</v>
      </c>
      <c r="AO23" s="61">
        <f t="shared" si="36"/>
        <v>290.84286505723571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2.44</v>
      </c>
      <c r="BD23" s="13">
        <f>IF('Données projet'!$A$88&gt;35,BD22+BC23-BL22,IF(A23&lt;'Données projet'!$A$88,$BA$205^A23,IF(A23='Données projet'!$A$88,'Données projet'!$B$88,BD22+BC23-BL22)))</f>
        <v>26.807966246166025</v>
      </c>
      <c r="BE23" s="14">
        <f>BD23*VLOOKUP('Données projet'!$B$11,Paramètres!$A$1:$I$89,3,0)*VLOOKUP('Données projet'!$B$11,Paramètres!$A$1:$I$89,5,0)</f>
        <v>17.564579484487979</v>
      </c>
      <c r="BF23" s="14">
        <f t="shared" si="37"/>
        <v>5.7984776394901036</v>
      </c>
      <c r="BG23" s="22">
        <f t="shared" si="7"/>
        <v>40.690657824261827</v>
      </c>
      <c r="BH23" s="61">
        <f t="shared" si="8"/>
        <v>257.20536071115754</v>
      </c>
      <c r="BI23" s="61">
        <f ca="1">AVERAGE(OFFSET($BH$3,0,0,'Données projet'!$E$11+1,1))-AVERAGE(OFFSET($H$3,0,0,'Données projet'!$E$11+1,1))</f>
        <v>194.70144071323648</v>
      </c>
      <c r="BJ23" s="61">
        <f t="shared" si="38"/>
        <v>175.03530497415395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99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99</v>
      </c>
      <c r="BZ23" s="14">
        <f>BY23*VLOOKUP('Données projet'!$B$12,Paramètres!$A$1:$I$89,3,0)*VLOOKUP('Données projet'!$B$12,Paramètres!$A$1:$I$89,5,0)</f>
        <v>80.308800000000005</v>
      </c>
      <c r="CA23" s="14">
        <f t="shared" si="39"/>
        <v>22.212670396389218</v>
      </c>
      <c r="CB23" s="22">
        <f t="shared" si="10"/>
        <v>178.55822760704453</v>
      </c>
      <c r="CC23" s="61">
        <f t="shared" si="11"/>
        <v>395.07293049394025</v>
      </c>
      <c r="CD23" s="61">
        <f ca="1">AVERAGE(OFFSET($CC$3,0,0,'Données projet'!$E$12+1,1))-AVERAGE(OFFSET($H$3,0,0,'Données projet'!$E$12+1,1))</f>
        <v>272.69564942740931</v>
      </c>
      <c r="CE23" s="61">
        <f t="shared" si="40"/>
        <v>316.57989180609252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1">
        <f t="shared" si="14"/>
        <v>369.73841475304403</v>
      </c>
      <c r="CY23" s="61">
        <f ca="1">AVERAGE(OFFSET($CX$3,0,0,'Données projet'!$E$13+1,1))-AVERAGE(OFFSET($H$3,0,0,'Données projet'!$E$13+1,1))</f>
        <v>312.59632808777332</v>
      </c>
      <c r="CZ23" s="61">
        <f t="shared" si="42"/>
        <v>302.59481222418219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62.820512820512818</v>
      </c>
      <c r="DM23" s="13">
        <f>VLOOKUP(A23,'Données projet'!$A$165:$I$185,9,0)</f>
        <v>6.2820512820512819</v>
      </c>
      <c r="DN23" s="13">
        <f t="array" ref="DN23">INDEX(DM:DM,MIN(IF(ISNUMBER(DM23:DM219),ROW(DM23:DM219),"")))</f>
        <v>6.2820512820512819</v>
      </c>
      <c r="DO23" s="13">
        <f>IF('Données projet'!$A$166&gt;35,DO22+DN23-DW22,IF(A23&lt;'Données projet'!$A$166,$DL$205^A23,IF(A23='Données projet'!$A$166,'Données projet'!$B$166,DO22+DN23-DW22)))</f>
        <v>62.820512820512832</v>
      </c>
      <c r="DP23" s="18">
        <f>DO23*VLOOKUP('Données projet'!$B$14,Paramètres!$A$1:$I$89,3,0)*VLOOKUP('Données projet'!$B$14,Paramètres!$A$1:$I$89,5,0)</f>
        <v>42.140000000000008</v>
      </c>
      <c r="DQ23" s="14">
        <f t="shared" si="43"/>
        <v>12.564122227768271</v>
      </c>
      <c r="DR23" s="22">
        <f t="shared" si="16"/>
        <v>95.276346213363084</v>
      </c>
      <c r="DS23" s="61">
        <f t="shared" si="17"/>
        <v>311.79104910025882</v>
      </c>
      <c r="DT23" s="61">
        <f ca="1">AVERAGE(OFFSET($DS$3,0,0,'Données projet'!$E$14+1,1))-AVERAGE(OFFSET($H$3,0,0,'Données projet'!$E$14+1,1))</f>
        <v>293.89870611180356</v>
      </c>
      <c r="DU23" s="61">
        <f t="shared" si="44"/>
        <v>227.09257037860894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17.307692307692307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1" t="e">
        <f t="shared" si="20"/>
        <v>#N/A</v>
      </c>
      <c r="EO23" s="61" t="e">
        <f ca="1">AVERAGE(OFFSET($EN$3,0,0,'Données projet'!$E$15+1,1))-AVERAGE(OFFSET($H$3,0,0,'Données projet'!$E$15+1,1))</f>
        <v>#N/A</v>
      </c>
      <c r="EP23" s="61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1" t="e">
        <f t="shared" si="23"/>
        <v>#N/A</v>
      </c>
      <c r="FJ23" s="61" t="e">
        <f ca="1">AVERAGE(OFFSET($FI$3,0,0,'Données projet'!$E$16+1,1))-AVERAGE(OFFSET($H$3,0,0,'Données projet'!$E$16+1,1))</f>
        <v>#N/A</v>
      </c>
      <c r="FK23" s="61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IF('Données projet'!$A$244&gt;35,FZ22+FY23-GH22,IF(A23&lt;'Données projet'!$A$244,$FW$205^A23,IF(A23='Données projet'!$A$244,'Données projet'!$B$244,FZ22+FY23-GH22)))</f>
        <v>42</v>
      </c>
      <c r="GA23" s="18">
        <f>FZ23*VLOOKUP('Données projet'!$B$17,Paramètres!$A$1:$I$89,3,0)*VLOOKUP('Données projet'!$B$17,Paramètres!$A$1:$I$89,5,0)</f>
        <v>40.622399999999999</v>
      </c>
      <c r="GB23" s="14">
        <f t="shared" si="49"/>
        <v>12.163465560290264</v>
      </c>
      <c r="GC23" s="22">
        <f t="shared" si="25"/>
        <v>91.935382517505545</v>
      </c>
      <c r="GD23" s="61">
        <f t="shared" si="26"/>
        <v>308.45008540440125</v>
      </c>
      <c r="GE23" s="61">
        <f ca="1">AVERAGE(OFFSET($GD$3,0,0,'Données projet'!$E$17+1,1))-AVERAGE(OFFSET($H$3,0,0,'Données projet'!$E$17+1,1))</f>
        <v>496.33873798282525</v>
      </c>
      <c r="GF23" s="61">
        <f t="shared" si="50"/>
        <v>280.25465074992246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42</v>
      </c>
      <c r="GS23" s="13">
        <f>VLOOKUP(A23,'Données projet'!$A$269:$I$289,9,0)</f>
        <v>2.1</v>
      </c>
      <c r="GT23" s="13">
        <f t="array" ref="GT23">INDEX(GS:GS,MIN(IF(ISNUMBER(GS23:GS219),ROW(GS23:GS219),"")))</f>
        <v>2.1</v>
      </c>
      <c r="GU23" s="13">
        <f>IF('Données projet'!$A$270&gt;35,GU22+GT23-HC22,IF(A23&lt;'Données projet'!$A$270,$GR$205^A23,IF(A23='Données projet'!$A$270,'Données projet'!$B$270,GU22+GT23-HC22)))</f>
        <v>42</v>
      </c>
      <c r="GV23" s="18">
        <f>GU23*VLOOKUP('Données projet'!$B$18,Paramètres!$A$1:$I$89,3,0)*VLOOKUP('Données projet'!$B$18,Paramètres!$A$1:$I$89,5,0)</f>
        <v>45.208799999999997</v>
      </c>
      <c r="GW23" s="14">
        <f t="shared" si="51"/>
        <v>13.369251386406743</v>
      </c>
      <c r="GX23" s="22">
        <f t="shared" si="28"/>
        <v>102.02343949799173</v>
      </c>
      <c r="GY23" s="61">
        <f t="shared" si="29"/>
        <v>318.53814238488746</v>
      </c>
      <c r="GZ23" s="61">
        <f ca="1">AVERAGE(OFFSET($GY$3,0,0,'Données projet'!$E$18+1,1))-AVERAGE(OFFSET($H$3,0,0,'Données projet'!$E$18+1,1))</f>
        <v>542.90832990875208</v>
      </c>
      <c r="HA23" s="61">
        <f t="shared" si="52"/>
        <v>304.94365539329362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1">
        <f t="shared" si="0"/>
        <v>316.17645629884402</v>
      </c>
      <c r="S24" s="61">
        <f ca="1">AVERAGE(OFFSET($R$3,0,0,'Données projet'!$E$9+1,1))-AVERAGE(OFFSET($H$3,0,0,'Données projet'!$E$9+1,1))</f>
        <v>469.67944008675863</v>
      </c>
      <c r="T24" s="61">
        <f t="shared" si="34"/>
        <v>266.11908070867173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1">
        <f t="shared" si="5"/>
        <v>327.59245112039338</v>
      </c>
      <c r="AN24" s="61">
        <f ca="1">AVERAGE(OFFSET($AM$3,0,0,'Données projet'!$E$10+1,1))-AVERAGE(OFFSET($H$3,0,0,'Données projet'!$E$10+1,1))</f>
        <v>516.30971934066179</v>
      </c>
      <c r="AO24" s="61">
        <f t="shared" si="36"/>
        <v>290.84286505723571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2.44</v>
      </c>
      <c r="BD24" s="13">
        <f>IF('Données projet'!$A$88&gt;35,BD23+BC24-BL23,IF(A24&lt;'Données projet'!$A$88,$BA$205^A24,IF(A24='Données projet'!$A$88,'Données projet'!$B$88,BD23+BC24-BL23)))</f>
        <v>31.599270848294303</v>
      </c>
      <c r="BE24" s="14">
        <f>BD24*VLOOKUP('Données projet'!$B$11,Paramètres!$A$1:$I$89,3,0)*VLOOKUP('Données projet'!$B$11,Paramètres!$A$1:$I$89,5,0)</f>
        <v>20.703842259802428</v>
      </c>
      <c r="BF24" s="14">
        <f t="shared" si="37"/>
        <v>6.7052455165936591</v>
      </c>
      <c r="BG24" s="22">
        <f t="shared" si="7"/>
        <v>47.737494543889852</v>
      </c>
      <c r="BH24" s="61">
        <f t="shared" si="8"/>
        <v>266.59502291976423</v>
      </c>
      <c r="BI24" s="61">
        <f ca="1">AVERAGE(OFFSET($BH$3,0,0,'Données projet'!$E$11+1,1))-AVERAGE(OFFSET($H$3,0,0,'Données projet'!$E$11+1,1))</f>
        <v>194.70144071323648</v>
      </c>
      <c r="BJ24" s="61">
        <f t="shared" si="38"/>
        <v>175.03530497415395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8.6</v>
      </c>
      <c r="BY24" s="13">
        <f>IF('Données projet'!$A$114&gt;35,BY23+BX24-CG23,IF(A24&lt;'Données projet'!$A$114,$BV$205^A24,IF(A24='Données projet'!$A$114,'Données projet'!$B$114,BY23+BX24-CG23)))</f>
        <v>67.599999999999994</v>
      </c>
      <c r="BZ24" s="14">
        <f>BY24*VLOOKUP('Données projet'!$B$12,Paramètres!$A$1:$I$89,3,0)*VLOOKUP('Données projet'!$B$12,Paramètres!$A$1:$I$89,5,0)</f>
        <v>54.837120000000006</v>
      </c>
      <c r="CA24" s="14">
        <f t="shared" si="39"/>
        <v>15.856174437579886</v>
      </c>
      <c r="CB24" s="22">
        <f t="shared" si="10"/>
        <v>123.12415447878497</v>
      </c>
      <c r="CC24" s="61">
        <f t="shared" si="11"/>
        <v>341.98168285465937</v>
      </c>
      <c r="CD24" s="61">
        <f ca="1">AVERAGE(OFFSET($CC$3,0,0,'Données projet'!$E$12+1,1))-AVERAGE(OFFSET($H$3,0,0,'Données projet'!$E$12+1,1))</f>
        <v>272.69564942740931</v>
      </c>
      <c r="CE24" s="61">
        <f t="shared" si="40"/>
        <v>316.57989180609252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98.59999999999998</v>
      </c>
      <c r="CU24" s="18">
        <f>CT24*VLOOKUP('Données projet'!$B$13,Paramètres!$A$1:$I$89,3,0)*VLOOKUP('Données projet'!$B$13,Paramètres!$A$1:$I$89,5,0)</f>
        <v>76.907999999999987</v>
      </c>
      <c r="CV24" s="14">
        <f t="shared" si="41"/>
        <v>21.379448490435635</v>
      </c>
      <c r="CW24" s="22">
        <f t="shared" si="13"/>
        <v>171.18397278750868</v>
      </c>
      <c r="CX24" s="61">
        <f t="shared" si="14"/>
        <v>390.04150116338303</v>
      </c>
      <c r="CY24" s="61">
        <f ca="1">AVERAGE(OFFSET($CX$3,0,0,'Données projet'!$E$13+1,1))-AVERAGE(OFFSET($H$3,0,0,'Données projet'!$E$13+1,1))</f>
        <v>312.59632808777332</v>
      </c>
      <c r="CZ24" s="61">
        <f t="shared" si="42"/>
        <v>302.59481222418219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6.9230769230769225</v>
      </c>
      <c r="DO24" s="13">
        <f>IF('Données projet'!$A$166&gt;35,DO23+DN24-DW23,IF(A24&lt;'Données projet'!$A$166,$DL$205^A24,IF(A24='Données projet'!$A$166,'Données projet'!$B$166,DO23+DN24-DW23)))</f>
        <v>52.435897435897445</v>
      </c>
      <c r="DP24" s="18">
        <f>DO24*VLOOKUP('Données projet'!$B$14,Paramètres!$A$1:$I$89,3,0)*VLOOKUP('Données projet'!$B$14,Paramètres!$A$1:$I$89,5,0)</f>
        <v>35.174000000000007</v>
      </c>
      <c r="DQ24" s="14">
        <f t="shared" si="43"/>
        <v>10.710102108349531</v>
      </c>
      <c r="DR24" s="22">
        <f t="shared" si="16"/>
        <v>79.914811172042121</v>
      </c>
      <c r="DS24" s="61">
        <f t="shared" si="17"/>
        <v>298.77233954791649</v>
      </c>
      <c r="DT24" s="61">
        <f ca="1">AVERAGE(OFFSET($DS$3,0,0,'Données projet'!$E$14+1,1))-AVERAGE(OFFSET($H$3,0,0,'Données projet'!$E$14+1,1))</f>
        <v>293.89870611180356</v>
      </c>
      <c r="DU24" s="61">
        <f t="shared" si="44"/>
        <v>227.09257037860894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1" t="e">
        <f t="shared" si="20"/>
        <v>#N/A</v>
      </c>
      <c r="EO24" s="61" t="e">
        <f ca="1">AVERAGE(OFFSET($EN$3,0,0,'Données projet'!$E$15+1,1))-AVERAGE(OFFSET($H$3,0,0,'Données projet'!$E$15+1,1))</f>
        <v>#N/A</v>
      </c>
      <c r="EP24" s="61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1" t="e">
        <f t="shared" si="23"/>
        <v>#N/A</v>
      </c>
      <c r="FJ24" s="61" t="e">
        <f ca="1">AVERAGE(OFFSET($FI$3,0,0,'Données projet'!$E$16+1,1))-AVERAGE(OFFSET($H$3,0,0,'Données projet'!$E$16+1,1))</f>
        <v>#N/A</v>
      </c>
      <c r="FK24" s="61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47.6</v>
      </c>
      <c r="GA24" s="18">
        <f>FZ24*VLOOKUP('Données projet'!$B$17,Paramètres!$A$1:$I$89,3,0)*VLOOKUP('Données projet'!$B$17,Paramètres!$A$1:$I$89,5,0)</f>
        <v>46.038720000000005</v>
      </c>
      <c r="GB24" s="14">
        <f t="shared" si="49"/>
        <v>13.585879560828786</v>
      </c>
      <c r="GC24" s="22">
        <f t="shared" si="25"/>
        <v>103.84617756844348</v>
      </c>
      <c r="GD24" s="61">
        <f t="shared" si="26"/>
        <v>322.70370594431785</v>
      </c>
      <c r="GE24" s="61">
        <f ca="1">AVERAGE(OFFSET($GD$3,0,0,'Données projet'!$E$17+1,1))-AVERAGE(OFFSET($H$3,0,0,'Données projet'!$E$17+1,1))</f>
        <v>496.33873798282525</v>
      </c>
      <c r="GF24" s="61">
        <f t="shared" si="50"/>
        <v>280.25465074992246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5.6</v>
      </c>
      <c r="GU24" s="13">
        <f>IF('Données projet'!$A$270&gt;35,GU23+GT24-HC23,IF(A24&lt;'Données projet'!$A$270,$GR$205^A24,IF(A24='Données projet'!$A$270,'Données projet'!$B$270,GU23+GT24-HC23)))</f>
        <v>47.6</v>
      </c>
      <c r="GV24" s="18">
        <f>GU24*VLOOKUP('Données projet'!$B$18,Paramètres!$A$1:$I$89,3,0)*VLOOKUP('Données projet'!$B$18,Paramètres!$A$1:$I$89,5,0)</f>
        <v>51.236640000000001</v>
      </c>
      <c r="GW24" s="14">
        <f t="shared" si="51"/>
        <v>14.932671799321549</v>
      </c>
      <c r="GX24" s="22">
        <f t="shared" si="28"/>
        <v>115.24488471715169</v>
      </c>
      <c r="GY24" s="61">
        <f t="shared" si="29"/>
        <v>334.10241309302609</v>
      </c>
      <c r="GZ24" s="61">
        <f ca="1">AVERAGE(OFFSET($GY$3,0,0,'Données projet'!$E$18+1,1))-AVERAGE(OFFSET($H$3,0,0,'Données projet'!$E$18+1,1))</f>
        <v>542.90832990875208</v>
      </c>
      <c r="HA24" s="61">
        <f t="shared" si="52"/>
        <v>304.94365539329362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1">
        <f t="shared" si="0"/>
        <v>329.62841581638901</v>
      </c>
      <c r="S25" s="61">
        <f ca="1">AVERAGE(OFFSET($R$3,0,0,'Données projet'!$E$9+1,1))-AVERAGE(OFFSET($H$3,0,0,'Données projet'!$E$9+1,1))</f>
        <v>469.67944008675863</v>
      </c>
      <c r="T25" s="61">
        <f t="shared" si="34"/>
        <v>266.11908070867173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1">
        <f t="shared" si="5"/>
        <v>342.35349780478379</v>
      </c>
      <c r="AN25" s="61">
        <f ca="1">AVERAGE(OFFSET($AM$3,0,0,'Données projet'!$E$10+1,1))-AVERAGE(OFFSET($H$3,0,0,'Données projet'!$E$10+1,1))</f>
        <v>516.30971934066179</v>
      </c>
      <c r="AO25" s="61">
        <f t="shared" si="36"/>
        <v>290.84286505723571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2.44</v>
      </c>
      <c r="BD25" s="13">
        <f>IF('Données projet'!$A$88&gt;35,BD24+BC25-BL24,IF(A25&lt;'Données projet'!$A$88,$BA$205^A25,IF(A25='Données projet'!$A$88,'Données projet'!$B$88,BD24+BC25-BL24)))</f>
        <v>37.246910450980813</v>
      </c>
      <c r="BE25" s="14">
        <f>BD25*VLOOKUP('Données projet'!$B$11,Paramètres!$A$1:$I$89,3,0)*VLOOKUP('Données projet'!$B$11,Paramètres!$A$1:$I$89,5,0)</f>
        <v>24.404175727482627</v>
      </c>
      <c r="BF25" s="14">
        <f t="shared" si="37"/>
        <v>7.7538140582970243</v>
      </c>
      <c r="BG25" s="22">
        <f t="shared" si="7"/>
        <v>56.008498876899552</v>
      </c>
      <c r="BH25" s="61">
        <f t="shared" si="8"/>
        <v>277.18941278036795</v>
      </c>
      <c r="BI25" s="61">
        <f ca="1">AVERAGE(OFFSET($BH$3,0,0,'Données projet'!$E$11+1,1))-AVERAGE(OFFSET($H$3,0,0,'Données projet'!$E$11+1,1))</f>
        <v>194.70144071323648</v>
      </c>
      <c r="BJ25" s="61">
        <f t="shared" si="38"/>
        <v>175.03530497415395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8.6</v>
      </c>
      <c r="BY25" s="13">
        <f>IF('Données projet'!$A$114&gt;35,BY24+BX25-CG24,IF(A25&lt;'Données projet'!$A$114,$BV$205^A25,IF(A25='Données projet'!$A$114,'Données projet'!$B$114,BY24+BX25-CG24)))</f>
        <v>76.199999999999989</v>
      </c>
      <c r="BZ25" s="14">
        <f>BY25*VLOOKUP('Données projet'!$B$12,Paramètres!$A$1:$I$89,3,0)*VLOOKUP('Données projet'!$B$12,Paramètres!$A$1:$I$89,5,0)</f>
        <v>61.813439999999993</v>
      </c>
      <c r="CA25" s="14">
        <f t="shared" si="39"/>
        <v>17.625965961121132</v>
      </c>
      <c r="CB25" s="22">
        <f t="shared" si="10"/>
        <v>138.35696538228595</v>
      </c>
      <c r="CC25" s="61">
        <f t="shared" si="11"/>
        <v>359.53787928575434</v>
      </c>
      <c r="CD25" s="61">
        <f ca="1">AVERAGE(OFFSET($CC$3,0,0,'Données projet'!$E$12+1,1))-AVERAGE(OFFSET($H$3,0,0,'Données projet'!$E$12+1,1))</f>
        <v>272.69564942740931</v>
      </c>
      <c r="CE25" s="61">
        <f t="shared" si="40"/>
        <v>316.57989180609252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109.19999999999997</v>
      </c>
      <c r="CU25" s="18">
        <f>CT25*VLOOKUP('Données projet'!$B$13,Paramètres!$A$1:$I$89,3,0)*VLOOKUP('Données projet'!$B$13,Paramètres!$A$1:$I$89,5,0)</f>
        <v>85.175999999999988</v>
      </c>
      <c r="CV25" s="14">
        <f t="shared" si="41"/>
        <v>23.398088487656434</v>
      </c>
      <c r="CW25" s="22">
        <f t="shared" si="13"/>
        <v>189.09987078266826</v>
      </c>
      <c r="CX25" s="61">
        <f t="shared" si="14"/>
        <v>410.28078468613666</v>
      </c>
      <c r="CY25" s="61">
        <f ca="1">AVERAGE(OFFSET($CX$3,0,0,'Données projet'!$E$13+1,1))-AVERAGE(OFFSET($H$3,0,0,'Données projet'!$E$13+1,1))</f>
        <v>312.59632808777332</v>
      </c>
      <c r="CZ25" s="61">
        <f t="shared" si="42"/>
        <v>302.59481222418219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6.9230769230769225</v>
      </c>
      <c r="DO25" s="13">
        <f>IF('Données projet'!$A$166&gt;35,DO24+DN25-DW24,IF(A25&lt;'Données projet'!$A$166,$DL$205^A25,IF(A25='Données projet'!$A$166,'Données projet'!$B$166,DO24+DN25-DW24)))</f>
        <v>59.358974358974365</v>
      </c>
      <c r="DP25" s="18">
        <f>DO25*VLOOKUP('Données projet'!$B$14,Paramètres!$A$1:$I$89,3,0)*VLOOKUP('Données projet'!$B$14,Paramètres!$A$1:$I$89,5,0)</f>
        <v>39.818000000000005</v>
      </c>
      <c r="DQ25" s="14">
        <f t="shared" si="43"/>
        <v>11.950394990762812</v>
      </c>
      <c r="DR25" s="22">
        <f t="shared" si="16"/>
        <v>90.163287942245233</v>
      </c>
      <c r="DS25" s="61">
        <f t="shared" si="17"/>
        <v>311.34420184571366</v>
      </c>
      <c r="DT25" s="61">
        <f ca="1">AVERAGE(OFFSET($DS$3,0,0,'Données projet'!$E$14+1,1))-AVERAGE(OFFSET($H$3,0,0,'Données projet'!$E$14+1,1))</f>
        <v>293.89870611180356</v>
      </c>
      <c r="DU25" s="61">
        <f t="shared" si="44"/>
        <v>227.09257037860894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1" t="e">
        <f t="shared" si="20"/>
        <v>#N/A</v>
      </c>
      <c r="EO25" s="61" t="e">
        <f ca="1">AVERAGE(OFFSET($EN$3,0,0,'Données projet'!$E$15+1,1))-AVERAGE(OFFSET($H$3,0,0,'Données projet'!$E$15+1,1))</f>
        <v>#N/A</v>
      </c>
      <c r="EP25" s="61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1" t="e">
        <f t="shared" si="23"/>
        <v>#N/A</v>
      </c>
      <c r="FJ25" s="61" t="e">
        <f ca="1">AVERAGE(OFFSET($FI$3,0,0,'Données projet'!$E$16+1,1))-AVERAGE(OFFSET($H$3,0,0,'Données projet'!$E$16+1,1))</f>
        <v>#N/A</v>
      </c>
      <c r="FK25" s="61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53.2</v>
      </c>
      <c r="GA25" s="18">
        <f>FZ25*VLOOKUP('Données projet'!$B$17,Paramètres!$A$1:$I$89,3,0)*VLOOKUP('Données projet'!$B$17,Paramètres!$A$1:$I$89,5,0)</f>
        <v>51.455040000000004</v>
      </c>
      <c r="GB25" s="14">
        <f t="shared" si="49"/>
        <v>14.988900446655085</v>
      </c>
      <c r="GC25" s="22">
        <f t="shared" si="25"/>
        <v>115.72319627792427</v>
      </c>
      <c r="GD25" s="61">
        <f t="shared" si="26"/>
        <v>336.90411018139264</v>
      </c>
      <c r="GE25" s="61">
        <f ca="1">AVERAGE(OFFSET($GD$3,0,0,'Données projet'!$E$17+1,1))-AVERAGE(OFFSET($H$3,0,0,'Données projet'!$E$17+1,1))</f>
        <v>496.33873798282525</v>
      </c>
      <c r="GF25" s="61">
        <f t="shared" si="50"/>
        <v>280.25465074992246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5.6</v>
      </c>
      <c r="GU25" s="13">
        <f>IF('Données projet'!$A$270&gt;35,GU24+GT25-HC24,IF(A25&lt;'Données projet'!$A$270,$GR$205^A25,IF(A25='Données projet'!$A$270,'Données projet'!$B$270,GU24+GT25-HC24)))</f>
        <v>53.2</v>
      </c>
      <c r="GV25" s="18">
        <f>GU25*VLOOKUP('Données projet'!$B$18,Paramètres!$A$1:$I$89,3,0)*VLOOKUP('Données projet'!$B$18,Paramètres!$A$1:$I$89,5,0)</f>
        <v>57.264479999999999</v>
      </c>
      <c r="GW25" s="14">
        <f t="shared" si="51"/>
        <v>16.474776623807379</v>
      </c>
      <c r="GX25" s="22">
        <f t="shared" si="28"/>
        <v>128.42920528646451</v>
      </c>
      <c r="GY25" s="61">
        <f t="shared" si="29"/>
        <v>349.6101191899329</v>
      </c>
      <c r="GZ25" s="61">
        <f ca="1">AVERAGE(OFFSET($GY$3,0,0,'Données projet'!$E$18+1,1))-AVERAGE(OFFSET($H$3,0,0,'Données projet'!$E$18+1,1))</f>
        <v>542.90832990875208</v>
      </c>
      <c r="HA25" s="61">
        <f t="shared" si="52"/>
        <v>304.94365539329362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1">
        <f t="shared" si="0"/>
        <v>343.03316299510493</v>
      </c>
      <c r="S26" s="61">
        <f ca="1">AVERAGE(OFFSET($R$3,0,0,'Données projet'!$E$9+1,1))-AVERAGE(OFFSET($H$3,0,0,'Données projet'!$E$9+1,1))</f>
        <v>469.67944008675863</v>
      </c>
      <c r="T26" s="61">
        <f t="shared" si="34"/>
        <v>266.11908070867173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1">
        <f t="shared" si="5"/>
        <v>357.06435466839378</v>
      </c>
      <c r="AN26" s="61">
        <f ca="1">AVERAGE(OFFSET($AM$3,0,0,'Données projet'!$E$10+1,1))-AVERAGE(OFFSET($H$3,0,0,'Données projet'!$E$10+1,1))</f>
        <v>516.30971934066179</v>
      </c>
      <c r="AO26" s="61">
        <f t="shared" si="36"/>
        <v>290.84286505723571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2.44</v>
      </c>
      <c r="BD26" s="13">
        <f>IF('Données projet'!$A$88&gt;35,BD25+BC26-BL25,IF(A26&lt;'Données projet'!$A$88,$BA$205^A26,IF(A26='Données projet'!$A$88,'Données projet'!$B$88,BD25+BC26-BL25)))</f>
        <v>43.903935151031192</v>
      </c>
      <c r="BE26" s="14">
        <f>BD26*VLOOKUP('Données projet'!$B$11,Paramètres!$A$1:$I$89,3,0)*VLOOKUP('Données projet'!$B$11,Paramètres!$A$1:$I$89,5,0)</f>
        <v>28.765858310955636</v>
      </c>
      <c r="BF26" s="14">
        <f t="shared" si="37"/>
        <v>8.9663581000665751</v>
      </c>
      <c r="BG26" s="22">
        <f t="shared" si="7"/>
        <v>65.716943582530334</v>
      </c>
      <c r="BH26" s="61">
        <f t="shared" si="8"/>
        <v>289.20214029207682</v>
      </c>
      <c r="BI26" s="61">
        <f ca="1">AVERAGE(OFFSET($BH$3,0,0,'Données projet'!$E$11+1,1))-AVERAGE(OFFSET($H$3,0,0,'Données projet'!$E$11+1,1))</f>
        <v>194.70144071323648</v>
      </c>
      <c r="BJ26" s="61">
        <f t="shared" si="38"/>
        <v>175.03530497415395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8.6</v>
      </c>
      <c r="BY26" s="13">
        <f>IF('Données projet'!$A$114&gt;35,BY25+BX26-CG25,IF(A26&lt;'Données projet'!$A$114,$BV$205^A26,IF(A26='Données projet'!$A$114,'Données projet'!$B$114,BY25+BX26-CG25)))</f>
        <v>84.799999999999983</v>
      </c>
      <c r="BZ26" s="14">
        <f>BY26*VLOOKUP('Données projet'!$B$12,Paramètres!$A$1:$I$89,3,0)*VLOOKUP('Données projet'!$B$12,Paramètres!$A$1:$I$89,5,0)</f>
        <v>68.789759999999987</v>
      </c>
      <c r="CA26" s="14">
        <f t="shared" si="39"/>
        <v>19.372607944380292</v>
      </c>
      <c r="CB26" s="22">
        <f t="shared" si="10"/>
        <v>153.54945750312899</v>
      </c>
      <c r="CC26" s="61">
        <f t="shared" si="11"/>
        <v>377.03465421267549</v>
      </c>
      <c r="CD26" s="61">
        <f ca="1">AVERAGE(OFFSET($CC$3,0,0,'Données projet'!$E$12+1,1))-AVERAGE(OFFSET($H$3,0,0,'Données projet'!$E$12+1,1))</f>
        <v>272.69564942740931</v>
      </c>
      <c r="CE26" s="61">
        <f t="shared" si="40"/>
        <v>316.57989180609252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119.79999999999997</v>
      </c>
      <c r="CU26" s="18">
        <f>CT26*VLOOKUP('Données projet'!$B$13,Paramètres!$A$1:$I$89,3,0)*VLOOKUP('Données projet'!$B$13,Paramètres!$A$1:$I$89,5,0)</f>
        <v>93.443999999999974</v>
      </c>
      <c r="CV26" s="14">
        <f t="shared" si="41"/>
        <v>25.394010816431489</v>
      </c>
      <c r="CW26" s="22">
        <f t="shared" si="13"/>
        <v>206.97620217195148</v>
      </c>
      <c r="CX26" s="61">
        <f t="shared" si="14"/>
        <v>430.46139888149798</v>
      </c>
      <c r="CY26" s="61">
        <f ca="1">AVERAGE(OFFSET($CX$3,0,0,'Données projet'!$E$13+1,1))-AVERAGE(OFFSET($H$3,0,0,'Données projet'!$E$13+1,1))</f>
        <v>312.59632808777332</v>
      </c>
      <c r="CZ26" s="61">
        <f t="shared" si="42"/>
        <v>302.59481222418219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6.9230769230769225</v>
      </c>
      <c r="DO26" s="13">
        <f>IF('Données projet'!$A$166&gt;35,DO25+DN26-DW25,IF(A26&lt;'Données projet'!$A$166,$DL$205^A26,IF(A26='Données projet'!$A$166,'Données projet'!$B$166,DO25+DN26-DW25)))</f>
        <v>66.282051282051285</v>
      </c>
      <c r="DP26" s="18">
        <f>DO26*VLOOKUP('Données projet'!$B$14,Paramètres!$A$1:$I$89,3,0)*VLOOKUP('Données projet'!$B$14,Paramètres!$A$1:$I$89,5,0)</f>
        <v>44.462000000000003</v>
      </c>
      <c r="DQ26" s="14">
        <f t="shared" si="43"/>
        <v>13.173923593104782</v>
      </c>
      <c r="DR26" s="22">
        <f t="shared" si="16"/>
        <v>100.3825669246575</v>
      </c>
      <c r="DS26" s="61">
        <f t="shared" si="17"/>
        <v>323.86776363420398</v>
      </c>
      <c r="DT26" s="61">
        <f ca="1">AVERAGE(OFFSET($DS$3,0,0,'Données projet'!$E$14+1,1))-AVERAGE(OFFSET($H$3,0,0,'Données projet'!$E$14+1,1))</f>
        <v>293.89870611180356</v>
      </c>
      <c r="DU26" s="61">
        <f t="shared" si="44"/>
        <v>227.09257037860894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1" t="e">
        <f t="shared" si="20"/>
        <v>#N/A</v>
      </c>
      <c r="EO26" s="61" t="e">
        <f ca="1">AVERAGE(OFFSET($EN$3,0,0,'Données projet'!$E$15+1,1))-AVERAGE(OFFSET($H$3,0,0,'Données projet'!$E$15+1,1))</f>
        <v>#N/A</v>
      </c>
      <c r="EP26" s="61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1" t="e">
        <f t="shared" si="23"/>
        <v>#N/A</v>
      </c>
      <c r="FJ26" s="61" t="e">
        <f ca="1">AVERAGE(OFFSET($FI$3,0,0,'Données projet'!$E$16+1,1))-AVERAGE(OFFSET($H$3,0,0,'Données projet'!$E$16+1,1))</f>
        <v>#N/A</v>
      </c>
      <c r="FK26" s="61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58.800000000000004</v>
      </c>
      <c r="GA26" s="18">
        <f>FZ26*VLOOKUP('Données projet'!$B$17,Paramètres!$A$1:$I$89,3,0)*VLOOKUP('Données projet'!$B$17,Paramètres!$A$1:$I$89,5,0)</f>
        <v>56.87136000000001</v>
      </c>
      <c r="GB26" s="14">
        <f t="shared" si="49"/>
        <v>16.374802181791551</v>
      </c>
      <c r="GC26" s="22">
        <f t="shared" si="25"/>
        <v>127.57039913328697</v>
      </c>
      <c r="GD26" s="61">
        <f t="shared" si="26"/>
        <v>351.05559584283344</v>
      </c>
      <c r="GE26" s="61">
        <f ca="1">AVERAGE(OFFSET($GD$3,0,0,'Données projet'!$E$17+1,1))-AVERAGE(OFFSET($H$3,0,0,'Données projet'!$E$17+1,1))</f>
        <v>496.33873798282525</v>
      </c>
      <c r="GF26" s="61">
        <f t="shared" si="50"/>
        <v>280.25465074992246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5.6</v>
      </c>
      <c r="GU26" s="13">
        <f>IF('Données projet'!$A$270&gt;35,GU25+GT26-HC25,IF(A26&lt;'Données projet'!$A$270,$GR$205^A26,IF(A26='Données projet'!$A$270,'Données projet'!$B$270,GU25+GT26-HC25)))</f>
        <v>58.800000000000004</v>
      </c>
      <c r="GV26" s="18">
        <f>GU26*VLOOKUP('Données projet'!$B$18,Paramètres!$A$1:$I$89,3,0)*VLOOKUP('Données projet'!$B$18,Paramètres!$A$1:$I$89,5,0)</f>
        <v>63.292320000000004</v>
      </c>
      <c r="GW26" s="14">
        <f t="shared" si="51"/>
        <v>17.998065245956816</v>
      </c>
      <c r="GX26" s="22">
        <f t="shared" si="28"/>
        <v>141.58075430337479</v>
      </c>
      <c r="GY26" s="61">
        <f t="shared" si="29"/>
        <v>365.06595101292129</v>
      </c>
      <c r="GZ26" s="61">
        <f ca="1">AVERAGE(OFFSET($GY$3,0,0,'Données projet'!$E$18+1,1))-AVERAGE(OFFSET($H$3,0,0,'Données projet'!$E$18+1,1))</f>
        <v>542.90832990875208</v>
      </c>
      <c r="HA26" s="61">
        <f t="shared" si="52"/>
        <v>304.94365539329362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1">
        <f t="shared" si="0"/>
        <v>356.39401090659169</v>
      </c>
      <c r="S27" s="61">
        <f ca="1">AVERAGE(OFFSET($R$3,0,0,'Données projet'!$E$9+1,1))-AVERAGE(OFFSET($H$3,0,0,'Données projet'!$E$9+1,1))</f>
        <v>469.67944008675863</v>
      </c>
      <c r="T27" s="61">
        <f t="shared" si="34"/>
        <v>266.11908070867173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1">
        <f t="shared" si="5"/>
        <v>371.72865061439427</v>
      </c>
      <c r="AN27" s="61">
        <f ca="1">AVERAGE(OFFSET($AM$3,0,0,'Données projet'!$E$10+1,1))-AVERAGE(OFFSET($H$3,0,0,'Données projet'!$E$10+1,1))</f>
        <v>516.30971934066179</v>
      </c>
      <c r="AO27" s="61">
        <f t="shared" si="36"/>
        <v>290.84286505723571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2.44</v>
      </c>
      <c r="BD27" s="13">
        <f>IF('Données projet'!$A$88&gt;35,BD26+BC27-BL26,IF(A27&lt;'Données projet'!$A$88,$BA$205^A27,IF(A27='Données projet'!$A$88,'Données projet'!$B$88,BD26+BC27-BL26)))</f>
        <v>51.750749214024943</v>
      </c>
      <c r="BE27" s="14">
        <f>BD27*VLOOKUP('Données projet'!$B$11,Paramètres!$A$1:$I$89,3,0)*VLOOKUP('Données projet'!$B$11,Paramètres!$A$1:$I$89,5,0)</f>
        <v>33.907090885029142</v>
      </c>
      <c r="BF27" s="14">
        <f t="shared" si="37"/>
        <v>10.368520185572619</v>
      </c>
      <c r="BG27" s="22">
        <f t="shared" si="7"/>
        <v>77.113355947964735</v>
      </c>
      <c r="BH27" s="61">
        <f t="shared" si="8"/>
        <v>302.88406413158452</v>
      </c>
      <c r="BI27" s="61">
        <f ca="1">AVERAGE(OFFSET($BH$3,0,0,'Données projet'!$E$11+1,1))-AVERAGE(OFFSET($H$3,0,0,'Données projet'!$E$11+1,1))</f>
        <v>194.70144071323648</v>
      </c>
      <c r="BJ27" s="61">
        <f t="shared" si="38"/>
        <v>175.03530497415395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8.6</v>
      </c>
      <c r="BY27" s="13">
        <f>IF('Données projet'!$A$114&gt;35,BY26+BX27-CG26,IF(A27&lt;'Données projet'!$A$114,$BV$205^A27,IF(A27='Données projet'!$A$114,'Données projet'!$B$114,BY26+BX27-CG26)))</f>
        <v>93.399999999999977</v>
      </c>
      <c r="BZ27" s="14">
        <f>BY27*VLOOKUP('Données projet'!$B$12,Paramètres!$A$1:$I$89,3,0)*VLOOKUP('Données projet'!$B$12,Paramètres!$A$1:$I$89,5,0)</f>
        <v>75.766079999999988</v>
      </c>
      <c r="CA27" s="14">
        <f t="shared" si="39"/>
        <v>21.09871541273251</v>
      </c>
      <c r="CB27" s="22">
        <f t="shared" si="10"/>
        <v>168.70618534384241</v>
      </c>
      <c r="CC27" s="61">
        <f t="shared" si="11"/>
        <v>394.47689352746221</v>
      </c>
      <c r="CD27" s="61">
        <f ca="1">AVERAGE(OFFSET($CC$3,0,0,'Données projet'!$E$12+1,1))-AVERAGE(OFFSET($H$3,0,0,'Données projet'!$E$12+1,1))</f>
        <v>272.69564942740931</v>
      </c>
      <c r="CE27" s="61">
        <f t="shared" si="40"/>
        <v>316.57989180609252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130.39999999999998</v>
      </c>
      <c r="CU27" s="18">
        <f>CT27*VLOOKUP('Données projet'!$B$13,Paramètres!$A$1:$I$89,3,0)*VLOOKUP('Données projet'!$B$13,Paramètres!$A$1:$I$89,5,0)</f>
        <v>101.71199999999999</v>
      </c>
      <c r="CV27" s="14">
        <f t="shared" si="41"/>
        <v>27.369454120725656</v>
      </c>
      <c r="CW27" s="22">
        <f t="shared" si="13"/>
        <v>224.81686592693052</v>
      </c>
      <c r="CX27" s="61">
        <f t="shared" si="14"/>
        <v>450.58757411055035</v>
      </c>
      <c r="CY27" s="61">
        <f ca="1">AVERAGE(OFFSET($CX$3,0,0,'Données projet'!$E$13+1,1))-AVERAGE(OFFSET($H$3,0,0,'Données projet'!$E$13+1,1))</f>
        <v>312.59632808777332</v>
      </c>
      <c r="CZ27" s="61">
        <f t="shared" si="42"/>
        <v>302.59481222418219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6.9230769230769225</v>
      </c>
      <c r="DO27" s="13">
        <f>IF('Données projet'!$A$166&gt;35,DO26+DN27-DW26,IF(A27&lt;'Données projet'!$A$166,$DL$205^A27,IF(A27='Données projet'!$A$166,'Données projet'!$B$166,DO26+DN27-DW26)))</f>
        <v>73.205128205128204</v>
      </c>
      <c r="DP27" s="18">
        <f>DO27*VLOOKUP('Données projet'!$B$14,Paramètres!$A$1:$I$89,3,0)*VLOOKUP('Données projet'!$B$14,Paramètres!$A$1:$I$89,5,0)</f>
        <v>49.106000000000002</v>
      </c>
      <c r="DQ27" s="14">
        <f t="shared" si="43"/>
        <v>14.382638394225781</v>
      </c>
      <c r="DR27" s="22">
        <f t="shared" si="16"/>
        <v>110.57604520327656</v>
      </c>
      <c r="DS27" s="61">
        <f t="shared" si="17"/>
        <v>336.34675338689635</v>
      </c>
      <c r="DT27" s="61">
        <f ca="1">AVERAGE(OFFSET($DS$3,0,0,'Données projet'!$E$14+1,1))-AVERAGE(OFFSET($H$3,0,0,'Données projet'!$E$14+1,1))</f>
        <v>293.89870611180356</v>
      </c>
      <c r="DU27" s="61">
        <f t="shared" si="44"/>
        <v>227.09257037860894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1" t="e">
        <f t="shared" si="20"/>
        <v>#N/A</v>
      </c>
      <c r="EO27" s="61" t="e">
        <f ca="1">AVERAGE(OFFSET($EN$3,0,0,'Données projet'!$E$15+1,1))-AVERAGE(OFFSET($H$3,0,0,'Données projet'!$E$15+1,1))</f>
        <v>#N/A</v>
      </c>
      <c r="EP27" s="61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1" t="e">
        <f t="shared" si="23"/>
        <v>#N/A</v>
      </c>
      <c r="FJ27" s="61" t="e">
        <f ca="1">AVERAGE(OFFSET($FI$3,0,0,'Données projet'!$E$16+1,1))-AVERAGE(OFFSET($H$3,0,0,'Données projet'!$E$16+1,1))</f>
        <v>#N/A</v>
      </c>
      <c r="FK27" s="61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64.400000000000006</v>
      </c>
      <c r="GA27" s="18">
        <f>FZ27*VLOOKUP('Données projet'!$B$17,Paramètres!$A$1:$I$89,3,0)*VLOOKUP('Données projet'!$B$17,Paramètres!$A$1:$I$89,5,0)</f>
        <v>62.287680000000009</v>
      </c>
      <c r="GB27" s="14">
        <f t="shared" si="49"/>
        <v>17.745400652396182</v>
      </c>
      <c r="GC27" s="22">
        <f t="shared" si="25"/>
        <v>139.39094880292336</v>
      </c>
      <c r="GD27" s="61">
        <f t="shared" si="26"/>
        <v>365.16165698654316</v>
      </c>
      <c r="GE27" s="61">
        <f ca="1">AVERAGE(OFFSET($GD$3,0,0,'Données projet'!$E$17+1,1))-AVERAGE(OFFSET($H$3,0,0,'Données projet'!$E$17+1,1))</f>
        <v>496.33873798282525</v>
      </c>
      <c r="GF27" s="61">
        <f t="shared" si="50"/>
        <v>280.25465074992246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5.6</v>
      </c>
      <c r="GU27" s="13">
        <f>IF('Données projet'!$A$270&gt;35,GU26+GT27-HC26,IF(A27&lt;'Données projet'!$A$270,$GR$205^A27,IF(A27='Données projet'!$A$270,'Données projet'!$B$270,GU26+GT27-HC26)))</f>
        <v>64.400000000000006</v>
      </c>
      <c r="GV27" s="18">
        <f>GU27*VLOOKUP('Données projet'!$B$18,Paramètres!$A$1:$I$89,3,0)*VLOOKUP('Données projet'!$B$18,Paramètres!$A$1:$I$89,5,0)</f>
        <v>69.320160000000001</v>
      </c>
      <c r="GW27" s="14">
        <f t="shared" si="51"/>
        <v>19.50453356393022</v>
      </c>
      <c r="GX27" s="22">
        <f t="shared" si="28"/>
        <v>154.70300795717847</v>
      </c>
      <c r="GY27" s="61">
        <f t="shared" si="29"/>
        <v>380.47371614079827</v>
      </c>
      <c r="GZ27" s="61">
        <f ca="1">AVERAGE(OFFSET($GY$3,0,0,'Données projet'!$E$18+1,1))-AVERAGE(OFFSET($H$3,0,0,'Données projet'!$E$18+1,1))</f>
        <v>542.90832990875208</v>
      </c>
      <c r="HA27" s="61">
        <f t="shared" si="52"/>
        <v>304.94365539329362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1">
        <f t="shared" si="0"/>
        <v>369.71371867296341</v>
      </c>
      <c r="S28" s="61">
        <f ca="1">AVERAGE(OFFSET($R$3,0,0,'Données projet'!$E$9+1,1))-AVERAGE(OFFSET($H$3,0,0,'Données projet'!$E$9+1,1))</f>
        <v>469.67944008675863</v>
      </c>
      <c r="T28" s="61">
        <f t="shared" si="34"/>
        <v>266.11908070867173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1">
        <f t="shared" si="5"/>
        <v>386.34940252889123</v>
      </c>
      <c r="AN28" s="61">
        <f ca="1">AVERAGE(OFFSET($AM$3,0,0,'Données projet'!$E$10+1,1))-AVERAGE(OFFSET($H$3,0,0,'Données projet'!$E$10+1,1))</f>
        <v>516.30971934066179</v>
      </c>
      <c r="AO28" s="61">
        <f t="shared" si="36"/>
        <v>290.84286505723571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61</v>
      </c>
      <c r="BB28" s="13">
        <f>VLOOKUP(A28,'Données projet'!$A$87:$I$107,9,0)</f>
        <v>2.44</v>
      </c>
      <c r="BC28" s="13">
        <f t="array" ref="BC28">INDEX(BB:BB,MIN(IF(ISNUMBER(BB28:BB224),ROW(BB28:BB224),"")))</f>
        <v>2.44</v>
      </c>
      <c r="BD28" s="13">
        <f>IF('Données projet'!$A$88&gt;35,BD27+BC28-BL27,IF(A28&lt;'Données projet'!$A$88,$BA$205^A28,IF(A28='Données projet'!$A$88,'Données projet'!$B$88,BD27+BC28-BL27)))</f>
        <v>61</v>
      </c>
      <c r="BE28" s="14">
        <f>BD28*VLOOKUP('Données projet'!$B$11,Paramètres!$A$1:$I$89,3,0)*VLOOKUP('Données projet'!$B$11,Paramètres!$A$1:$I$89,5,0)</f>
        <v>39.967199999999998</v>
      </c>
      <c r="BF28" s="14">
        <f t="shared" si="37"/>
        <v>11.989952848060867</v>
      </c>
      <c r="BG28" s="22">
        <f t="shared" si="7"/>
        <v>90.492041210372676</v>
      </c>
      <c r="BH28" s="61">
        <f t="shared" si="8"/>
        <v>318.5298151767048</v>
      </c>
      <c r="BI28" s="61">
        <f ca="1">AVERAGE(OFFSET($BH$3,0,0,'Données projet'!$E$11+1,1))-AVERAGE(OFFSET($H$3,0,0,'Données projet'!$E$11+1,1))</f>
        <v>194.70144071323648</v>
      </c>
      <c r="BJ28" s="61">
        <f t="shared" si="38"/>
        <v>175.03530497415395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102</v>
      </c>
      <c r="BW28" s="13">
        <f>VLOOKUP(A28,'Données projet'!$A$113:$I$133,9,0)</f>
        <v>8.6</v>
      </c>
      <c r="BX28" s="13">
        <f t="array" ref="BX28">INDEX(BW:BW,MIN(IF(ISNUMBER(BW28:BW224),ROW(BW28:BW224),"")))</f>
        <v>8.6</v>
      </c>
      <c r="BY28" s="13">
        <f>IF('Données projet'!$A$114&gt;35,BY27+BX28-CG27,IF(A28&lt;'Données projet'!$A$114,$BV$205^A28,IF(A28='Données projet'!$A$114,'Données projet'!$B$114,BY27+BX28-CG27)))</f>
        <v>101.99999999999997</v>
      </c>
      <c r="BZ28" s="14">
        <f>BY28*VLOOKUP('Données projet'!$B$12,Paramètres!$A$1:$I$89,3,0)*VLOOKUP('Données projet'!$B$12,Paramètres!$A$1:$I$89,5,0)</f>
        <v>82.742399999999975</v>
      </c>
      <c r="CA28" s="14">
        <f t="shared" si="39"/>
        <v>22.806394174303183</v>
      </c>
      <c r="CB28" s="22">
        <f t="shared" si="10"/>
        <v>183.83081652024464</v>
      </c>
      <c r="CC28" s="61">
        <f t="shared" si="11"/>
        <v>411.86859048657675</v>
      </c>
      <c r="CD28" s="61">
        <f ca="1">AVERAGE(OFFSET($CC$3,0,0,'Données projet'!$E$12+1,1))-AVERAGE(OFFSET($H$3,0,0,'Données projet'!$E$12+1,1))</f>
        <v>272.69564942740931</v>
      </c>
      <c r="CE28" s="61">
        <f t="shared" si="40"/>
        <v>316.57989180609252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140.99999999999997</v>
      </c>
      <c r="CU28" s="18">
        <f>CT28*VLOOKUP('Données projet'!$B$13,Paramètres!$A$1:$I$89,3,0)*VLOOKUP('Données projet'!$B$13,Paramètres!$A$1:$I$89,5,0)</f>
        <v>109.97999999999998</v>
      </c>
      <c r="CV28" s="14">
        <f t="shared" si="41"/>
        <v>29.326272366698234</v>
      </c>
      <c r="CW28" s="22">
        <f t="shared" si="13"/>
        <v>242.62509103866606</v>
      </c>
      <c r="CX28" s="61">
        <f t="shared" si="14"/>
        <v>470.66286500499814</v>
      </c>
      <c r="CY28" s="61">
        <f ca="1">AVERAGE(OFFSET($CX$3,0,0,'Données projet'!$E$13+1,1))-AVERAGE(OFFSET($H$3,0,0,'Données projet'!$E$13+1,1))</f>
        <v>312.59632808777332</v>
      </c>
      <c r="CZ28" s="61">
        <f t="shared" si="42"/>
        <v>302.59481222418219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55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80.128205128205124</v>
      </c>
      <c r="DM28" s="13">
        <f>VLOOKUP(A28,'Données projet'!$A$165:$I$185,9,0)</f>
        <v>6.9230769230769225</v>
      </c>
      <c r="DN28" s="13">
        <f t="array" ref="DN28">INDEX(DM:DM,MIN(IF(ISNUMBER(DM28:DM224),ROW(DM28:DM224),"")))</f>
        <v>6.9230769230769225</v>
      </c>
      <c r="DO28" s="13">
        <f>IF('Données projet'!$A$166&gt;35,DO27+DN28-DW27,IF(A28&lt;'Données projet'!$A$166,$DL$205^A28,IF(A28='Données projet'!$A$166,'Données projet'!$B$166,DO27+DN28-DW27)))</f>
        <v>80.128205128205124</v>
      </c>
      <c r="DP28" s="18">
        <f>DO28*VLOOKUP('Données projet'!$B$14,Paramètres!$A$1:$I$89,3,0)*VLOOKUP('Données projet'!$B$14,Paramètres!$A$1:$I$89,5,0)</f>
        <v>53.75</v>
      </c>
      <c r="DQ28" s="14">
        <f t="shared" si="43"/>
        <v>15.578099725539307</v>
      </c>
      <c r="DR28" s="22">
        <f t="shared" si="16"/>
        <v>120.74644035531428</v>
      </c>
      <c r="DS28" s="61">
        <f t="shared" si="17"/>
        <v>348.7842143216464</v>
      </c>
      <c r="DT28" s="61">
        <f ca="1">AVERAGE(OFFSET($DS$3,0,0,'Données projet'!$E$14+1,1))-AVERAGE(OFFSET($H$3,0,0,'Données projet'!$E$14+1,1))</f>
        <v>293.89870611180356</v>
      </c>
      <c r="DU28" s="61">
        <f t="shared" si="44"/>
        <v>227.09257037860894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1" t="e">
        <f t="shared" si="20"/>
        <v>#N/A</v>
      </c>
      <c r="EO28" s="61" t="e">
        <f ca="1">AVERAGE(OFFSET($EN$3,0,0,'Données projet'!$E$15+1,1))-AVERAGE(OFFSET($H$3,0,0,'Données projet'!$E$15+1,1))</f>
        <v>#N/A</v>
      </c>
      <c r="EP28" s="61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1" t="e">
        <f t="shared" si="23"/>
        <v>#N/A</v>
      </c>
      <c r="FJ28" s="61" t="e">
        <f ca="1">AVERAGE(OFFSET($FI$3,0,0,'Données projet'!$E$16+1,1))-AVERAGE(OFFSET($H$3,0,0,'Données projet'!$E$16+1,1))</f>
        <v>#N/A</v>
      </c>
      <c r="FK28" s="61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70</v>
      </c>
      <c r="GA28" s="18">
        <f>FZ28*VLOOKUP('Données projet'!$B$17,Paramètres!$A$1:$I$89,3,0)*VLOOKUP('Données projet'!$B$17,Paramètres!$A$1:$I$89,5,0)</f>
        <v>67.703999999999994</v>
      </c>
      <c r="GB28" s="14">
        <f t="shared" si="49"/>
        <v>19.102177882771514</v>
      </c>
      <c r="GC28" s="22">
        <f t="shared" si="25"/>
        <v>151.18742647916039</v>
      </c>
      <c r="GD28" s="61">
        <f t="shared" si="26"/>
        <v>379.22520044549253</v>
      </c>
      <c r="GE28" s="61">
        <f ca="1">AVERAGE(OFFSET($GD$3,0,0,'Données projet'!$E$17+1,1))-AVERAGE(OFFSET($H$3,0,0,'Données projet'!$E$17+1,1))</f>
        <v>496.33873798282525</v>
      </c>
      <c r="GF28" s="61">
        <f t="shared" si="50"/>
        <v>280.25465074992246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70</v>
      </c>
      <c r="GS28" s="13">
        <f>VLOOKUP(A28,'Données projet'!$A$269:$I$289,9,0)</f>
        <v>5.6</v>
      </c>
      <c r="GT28" s="13">
        <f t="array" ref="GT28">INDEX(GS:GS,MIN(IF(ISNUMBER(GS28:GS224),ROW(GS28:GS224),"")))</f>
        <v>5.6</v>
      </c>
      <c r="GU28" s="13">
        <f>IF('Données projet'!$A$270&gt;35,GU27+GT28-HC27,IF(A28&lt;'Données projet'!$A$270,$GR$205^A28,IF(A28='Données projet'!$A$270,'Données projet'!$B$270,GU27+GT28-HC27)))</f>
        <v>70</v>
      </c>
      <c r="GV28" s="18">
        <f>GU28*VLOOKUP('Données projet'!$B$18,Paramètres!$A$1:$I$89,3,0)*VLOOKUP('Données projet'!$B$18,Paramètres!$A$1:$I$89,5,0)</f>
        <v>75.347999999999999</v>
      </c>
      <c r="GW28" s="14">
        <f t="shared" si="51"/>
        <v>20.99581051771704</v>
      </c>
      <c r="GX28" s="22">
        <f t="shared" si="28"/>
        <v>167.79880331835713</v>
      </c>
      <c r="GY28" s="61">
        <f t="shared" si="29"/>
        <v>395.83657728468927</v>
      </c>
      <c r="GZ28" s="61">
        <f ca="1">AVERAGE(OFFSET($GY$3,0,0,'Données projet'!$E$18+1,1))-AVERAGE(OFFSET($H$3,0,0,'Données projet'!$E$18+1,1))</f>
        <v>542.90832990875208</v>
      </c>
      <c r="HA28" s="61">
        <f t="shared" si="52"/>
        <v>304.94365539329362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1">
        <f t="shared" si="0"/>
        <v>385.74959630537921</v>
      </c>
      <c r="S29" s="61">
        <f ca="1">AVERAGE(OFFSET($R$3,0,0,'Données projet'!$E$9+1,1))-AVERAGE(OFFSET($H$3,0,0,'Données projet'!$E$9+1,1))</f>
        <v>469.67944008675863</v>
      </c>
      <c r="T29" s="61">
        <f t="shared" si="34"/>
        <v>266.11908070867173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1">
        <f t="shared" si="5"/>
        <v>404.00852785880011</v>
      </c>
      <c r="AN29" s="61">
        <f ca="1">AVERAGE(OFFSET($AM$3,0,0,'Données projet'!$E$10+1,1))-AVERAGE(OFFSET($H$3,0,0,'Données projet'!$E$10+1,1))</f>
        <v>516.30971934066179</v>
      </c>
      <c r="AO29" s="61">
        <f t="shared" si="36"/>
        <v>290.84286505723571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</v>
      </c>
      <c r="BD29" s="13">
        <f>IF('Données projet'!$A$88&gt;35,BD28+BC29-BL28,IF(A29&lt;'Données projet'!$A$88,$BA$205^A29,IF(A29='Données projet'!$A$88,'Données projet'!$B$88,BD28+BC29-BL28)))</f>
        <v>65</v>
      </c>
      <c r="BE29" s="14">
        <f>BD29*VLOOKUP('Données projet'!$B$11,Paramètres!$A$1:$I$89,3,0)*VLOOKUP('Données projet'!$B$11,Paramètres!$A$1:$I$89,5,0)</f>
        <v>42.588000000000001</v>
      </c>
      <c r="BF29" s="14">
        <f t="shared" si="37"/>
        <v>12.682073764365764</v>
      </c>
      <c r="BG29" s="22">
        <f t="shared" si="7"/>
        <v>96.262045139603686</v>
      </c>
      <c r="BH29" s="61">
        <f t="shared" si="8"/>
        <v>326.54875918879384</v>
      </c>
      <c r="BI29" s="61">
        <f ca="1">AVERAGE(OFFSET($BH$3,0,0,'Données projet'!$E$11+1,1))-AVERAGE(OFFSET($H$3,0,0,'Données projet'!$E$11+1,1))</f>
        <v>194.70144071323648</v>
      </c>
      <c r="BJ29" s="61">
        <f t="shared" si="38"/>
        <v>175.03530497415395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8.8000000000000007</v>
      </c>
      <c r="BY29" s="13">
        <f>IF('Données projet'!$A$114&gt;35,BY28+BX29-CG28,IF(A29&lt;'Données projet'!$A$114,$BV$205^A29,IF(A29='Données projet'!$A$114,'Données projet'!$B$114,BY28+BX29-CG28)))</f>
        <v>110.79999999999997</v>
      </c>
      <c r="BZ29" s="14">
        <f>BY29*VLOOKUP('Données projet'!$B$12,Paramètres!$A$1:$I$89,3,0)*VLOOKUP('Données projet'!$B$12,Paramètres!$A$1:$I$89,5,0)</f>
        <v>89.880959999999973</v>
      </c>
      <c r="CA29" s="14">
        <f t="shared" si="39"/>
        <v>24.536513201257339</v>
      </c>
      <c r="CB29" s="22">
        <f t="shared" si="10"/>
        <v>199.27709915885649</v>
      </c>
      <c r="CC29" s="61">
        <f t="shared" si="11"/>
        <v>429.56381320804667</v>
      </c>
      <c r="CD29" s="61">
        <f ca="1">AVERAGE(OFFSET($CC$3,0,0,'Données projet'!$E$12+1,1))-AVERAGE(OFFSET($H$3,0,0,'Données projet'!$E$12+1,1))</f>
        <v>272.69564942740931</v>
      </c>
      <c r="CE29" s="61">
        <f t="shared" si="40"/>
        <v>316.57989180609252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1">
        <f t="shared" si="14"/>
        <v>399.60904093391173</v>
      </c>
      <c r="CY29" s="61">
        <f ca="1">AVERAGE(OFFSET($CX$3,0,0,'Données projet'!$E$13+1,1))-AVERAGE(OFFSET($H$3,0,0,'Données projet'!$E$13+1,1))</f>
        <v>312.59632808777332</v>
      </c>
      <c r="CZ29" s="61">
        <f t="shared" si="42"/>
        <v>302.59481222418219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6.9230769230769225</v>
      </c>
      <c r="DO29" s="13">
        <f>IF('Données projet'!$A$166&gt;35,DO28+DN29-DW28,IF(A29&lt;'Données projet'!$A$166,$DL$205^A29,IF(A29='Données projet'!$A$166,'Données projet'!$B$166,DO28+DN29-DW28)))</f>
        <v>87.051282051282044</v>
      </c>
      <c r="DP29" s="18">
        <f>DO29*VLOOKUP('Données projet'!$B$14,Paramètres!$A$1:$I$89,3,0)*VLOOKUP('Données projet'!$B$14,Paramètres!$A$1:$I$89,5,0)</f>
        <v>58.393999999999991</v>
      </c>
      <c r="DQ29" s="14">
        <f t="shared" si="43"/>
        <v>16.761582884414576</v>
      </c>
      <c r="DR29" s="22">
        <f t="shared" si="16"/>
        <v>130.8959735236887</v>
      </c>
      <c r="DS29" s="61">
        <f t="shared" si="17"/>
        <v>361.18268757287888</v>
      </c>
      <c r="DT29" s="61">
        <f ca="1">AVERAGE(OFFSET($DS$3,0,0,'Données projet'!$E$14+1,1))-AVERAGE(OFFSET($H$3,0,0,'Données projet'!$E$14+1,1))</f>
        <v>293.89870611180356</v>
      </c>
      <c r="DU29" s="61">
        <f t="shared" si="44"/>
        <v>227.09257037860894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1" t="e">
        <f t="shared" si="20"/>
        <v>#N/A</v>
      </c>
      <c r="EO29" s="61" t="e">
        <f ca="1">AVERAGE(OFFSET($EN$3,0,0,'Données projet'!$E$15+1,1))-AVERAGE(OFFSET($H$3,0,0,'Données projet'!$E$15+1,1))</f>
        <v>#N/A</v>
      </c>
      <c r="EP29" s="61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1" t="e">
        <f t="shared" si="23"/>
        <v>#N/A</v>
      </c>
      <c r="FJ29" s="61" t="e">
        <f ca="1">AVERAGE(OFFSET($FI$3,0,0,'Données projet'!$E$16+1,1))-AVERAGE(OFFSET($H$3,0,0,'Données projet'!$E$16+1,1))</f>
        <v>#N/A</v>
      </c>
      <c r="FK29" s="61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77</v>
      </c>
      <c r="GA29" s="18">
        <f>FZ29*VLOOKUP('Données projet'!$B$17,Paramètres!$A$1:$I$89,3,0)*VLOOKUP('Données projet'!$B$17,Paramètres!$A$1:$I$89,5,0)</f>
        <v>74.474400000000003</v>
      </c>
      <c r="GB29" s="14">
        <f t="shared" si="49"/>
        <v>20.780570274034375</v>
      </c>
      <c r="GC29" s="22">
        <f t="shared" si="25"/>
        <v>165.90240656060988</v>
      </c>
      <c r="GD29" s="61">
        <f t="shared" si="26"/>
        <v>396.18912060980006</v>
      </c>
      <c r="GE29" s="61">
        <f ca="1">AVERAGE(OFFSET($GD$3,0,0,'Données projet'!$E$17+1,1))-AVERAGE(OFFSET($H$3,0,0,'Données projet'!$E$17+1,1))</f>
        <v>496.33873798282525</v>
      </c>
      <c r="GF29" s="61">
        <f t="shared" si="50"/>
        <v>280.25465074992246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7</v>
      </c>
      <c r="GU29" s="13">
        <f>IF('Données projet'!$A$270&gt;35,GU28+GT29-HC28,IF(A29&lt;'Données projet'!$A$270,$GR$205^A29,IF(A29='Données projet'!$A$270,'Données projet'!$B$270,GU28+GT29-HC28)))</f>
        <v>77</v>
      </c>
      <c r="GV29" s="18">
        <f>GU29*VLOOKUP('Données projet'!$B$18,Paramètres!$A$1:$I$89,3,0)*VLOOKUP('Données projet'!$B$18,Paramètres!$A$1:$I$89,5,0)</f>
        <v>82.882799999999989</v>
      </c>
      <c r="GW29" s="14">
        <f t="shared" si="51"/>
        <v>22.840584911380041</v>
      </c>
      <c r="GX29" s="22">
        <f t="shared" si="28"/>
        <v>184.1348953873202</v>
      </c>
      <c r="GY29" s="61">
        <f t="shared" si="29"/>
        <v>414.42160943651038</v>
      </c>
      <c r="GZ29" s="61">
        <f ca="1">AVERAGE(OFFSET($GY$3,0,0,'Données projet'!$E$18+1,1))-AVERAGE(OFFSET($H$3,0,0,'Données projet'!$E$18+1,1))</f>
        <v>542.90832990875208</v>
      </c>
      <c r="HA29" s="61">
        <f t="shared" si="52"/>
        <v>304.94365539329362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1">
        <f t="shared" si="0"/>
        <v>401.738611608631</v>
      </c>
      <c r="S30" s="61">
        <f ca="1">AVERAGE(OFFSET($R$3,0,0,'Données projet'!$E$9+1,1))-AVERAGE(OFFSET($H$3,0,0,'Données projet'!$E$9+1,1))</f>
        <v>469.67944008675863</v>
      </c>
      <c r="T30" s="61">
        <f t="shared" si="34"/>
        <v>266.11908070867173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1">
        <f t="shared" si="5"/>
        <v>421.6177136552318</v>
      </c>
      <c r="AN30" s="61">
        <f ca="1">AVERAGE(OFFSET($AM$3,0,0,'Données projet'!$E$10+1,1))-AVERAGE(OFFSET($H$3,0,0,'Données projet'!$E$10+1,1))</f>
        <v>516.30971934066179</v>
      </c>
      <c r="AO30" s="61">
        <f t="shared" si="36"/>
        <v>290.84286505723571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</v>
      </c>
      <c r="BD30" s="13">
        <f>IF('Données projet'!$A$88&gt;35,BD29+BC30-BL29,IF(A30&lt;'Données projet'!$A$88,$BA$205^A30,IF(A30='Données projet'!$A$88,'Données projet'!$B$88,BD29+BC30-BL29)))</f>
        <v>69</v>
      </c>
      <c r="BE30" s="14">
        <f>BD30*VLOOKUP('Données projet'!$B$11,Paramètres!$A$1:$I$89,3,0)*VLOOKUP('Données projet'!$B$11,Paramètres!$A$1:$I$89,5,0)</f>
        <v>45.208800000000004</v>
      </c>
      <c r="BF30" s="14">
        <f t="shared" si="37"/>
        <v>13.369251386406743</v>
      </c>
      <c r="BG30" s="22">
        <f t="shared" si="7"/>
        <v>102.02343949799173</v>
      </c>
      <c r="BH30" s="61">
        <f t="shared" si="8"/>
        <v>334.54128237055522</v>
      </c>
      <c r="BI30" s="61">
        <f ca="1">AVERAGE(OFFSET($BH$3,0,0,'Données projet'!$E$11+1,1))-AVERAGE(OFFSET($H$3,0,0,'Données projet'!$E$11+1,1))</f>
        <v>194.70144071323648</v>
      </c>
      <c r="BJ30" s="61">
        <f t="shared" si="38"/>
        <v>175.03530497415395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8.8000000000000007</v>
      </c>
      <c r="BY30" s="13">
        <f>IF('Données projet'!$A$114&gt;35,BY29+BX30-CG29,IF(A30&lt;'Données projet'!$A$114,$BV$205^A30,IF(A30='Données projet'!$A$114,'Données projet'!$B$114,BY29+BX30-CG29)))</f>
        <v>119.59999999999997</v>
      </c>
      <c r="BZ30" s="14">
        <f>BY30*VLOOKUP('Données projet'!$B$12,Paramètres!$A$1:$I$89,3,0)*VLOOKUP('Données projet'!$B$12,Paramètres!$A$1:$I$89,5,0)</f>
        <v>97.019519999999986</v>
      </c>
      <c r="CA30" s="14">
        <f t="shared" si="39"/>
        <v>26.250693712468323</v>
      </c>
      <c r="CB30" s="22">
        <f t="shared" si="10"/>
        <v>214.69562221588228</v>
      </c>
      <c r="CC30" s="61">
        <f t="shared" si="11"/>
        <v>447.21346508844579</v>
      </c>
      <c r="CD30" s="61">
        <f ca="1">AVERAGE(OFFSET($CC$3,0,0,'Données projet'!$E$12+1,1))-AVERAGE(OFFSET($H$3,0,0,'Données projet'!$E$12+1,1))</f>
        <v>272.69564942740931</v>
      </c>
      <c r="CE30" s="61">
        <f t="shared" si="40"/>
        <v>316.57989180609252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1">
        <f t="shared" si="14"/>
        <v>421.28005757985397</v>
      </c>
      <c r="CY30" s="61">
        <f ca="1">AVERAGE(OFFSET($CX$3,0,0,'Données projet'!$E$13+1,1))-AVERAGE(OFFSET($H$3,0,0,'Données projet'!$E$13+1,1))</f>
        <v>312.59632808777332</v>
      </c>
      <c r="CZ30" s="61">
        <f t="shared" si="42"/>
        <v>302.59481222418219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6.9230769230769225</v>
      </c>
      <c r="DO30" s="13">
        <f>IF('Données projet'!$A$166&gt;35,DO29+DN30-DW29,IF(A30&lt;'Données projet'!$A$166,$DL$205^A30,IF(A30='Données projet'!$A$166,'Données projet'!$B$166,DO29+DN30-DW29)))</f>
        <v>93.974358974358964</v>
      </c>
      <c r="DP30" s="18">
        <f>DO30*VLOOKUP('Données projet'!$B$14,Paramètres!$A$1:$I$89,3,0)*VLOOKUP('Données projet'!$B$14,Paramètres!$A$1:$I$89,5,0)</f>
        <v>63.037999999999997</v>
      </c>
      <c r="DQ30" s="14">
        <f t="shared" si="43"/>
        <v>17.93414878320046</v>
      </c>
      <c r="DR30" s="22">
        <f t="shared" si="16"/>
        <v>141.02649246407412</v>
      </c>
      <c r="DS30" s="61">
        <f t="shared" si="17"/>
        <v>373.54433533663763</v>
      </c>
      <c r="DT30" s="61">
        <f ca="1">AVERAGE(OFFSET($DS$3,0,0,'Données projet'!$E$14+1,1))-AVERAGE(OFFSET($H$3,0,0,'Données projet'!$E$14+1,1))</f>
        <v>293.89870611180356</v>
      </c>
      <c r="DU30" s="61">
        <f t="shared" si="44"/>
        <v>227.09257037860894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1" t="e">
        <f t="shared" si="20"/>
        <v>#N/A</v>
      </c>
      <c r="EO30" s="61" t="e">
        <f ca="1">AVERAGE(OFFSET($EN$3,0,0,'Données projet'!$E$15+1,1))-AVERAGE(OFFSET($H$3,0,0,'Données projet'!$E$15+1,1))</f>
        <v>#N/A</v>
      </c>
      <c r="EP30" s="61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1" t="e">
        <f t="shared" si="23"/>
        <v>#N/A</v>
      </c>
      <c r="FJ30" s="61" t="e">
        <f ca="1">AVERAGE(OFFSET($FI$3,0,0,'Données projet'!$E$16+1,1))-AVERAGE(OFFSET($H$3,0,0,'Données projet'!$E$16+1,1))</f>
        <v>#N/A</v>
      </c>
      <c r="FK30" s="61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84</v>
      </c>
      <c r="GA30" s="18">
        <f>FZ30*VLOOKUP('Données projet'!$B$17,Paramètres!$A$1:$I$89,3,0)*VLOOKUP('Données projet'!$B$17,Paramètres!$A$1:$I$89,5,0)</f>
        <v>81.244799999999998</v>
      </c>
      <c r="GB30" s="14">
        <f t="shared" si="49"/>
        <v>22.441270156928962</v>
      </c>
      <c r="GC30" s="22">
        <f t="shared" si="25"/>
        <v>180.58657218998462</v>
      </c>
      <c r="GD30" s="61">
        <f t="shared" si="26"/>
        <v>413.10441506254813</v>
      </c>
      <c r="GE30" s="61">
        <f ca="1">AVERAGE(OFFSET($GD$3,0,0,'Données projet'!$E$17+1,1))-AVERAGE(OFFSET($H$3,0,0,'Données projet'!$E$17+1,1))</f>
        <v>496.33873798282525</v>
      </c>
      <c r="GF30" s="61">
        <f t="shared" si="50"/>
        <v>280.25465074992246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7</v>
      </c>
      <c r="GU30" s="13">
        <f>IF('Données projet'!$A$270&gt;35,GU29+GT30-HC29,IF(A30&lt;'Données projet'!$A$270,$GR$205^A30,IF(A30='Données projet'!$A$270,'Données projet'!$B$270,GU29+GT30-HC29)))</f>
        <v>84</v>
      </c>
      <c r="GV30" s="18">
        <f>GU30*VLOOKUP('Données projet'!$B$18,Paramètres!$A$1:$I$89,3,0)*VLOOKUP('Données projet'!$B$18,Paramètres!$A$1:$I$89,5,0)</f>
        <v>90.417599999999993</v>
      </c>
      <c r="GW30" s="14">
        <f t="shared" si="51"/>
        <v>24.665912907068826</v>
      </c>
      <c r="GX30" s="22">
        <f t="shared" si="28"/>
        <v>200.43711831314488</v>
      </c>
      <c r="GY30" s="61">
        <f t="shared" si="29"/>
        <v>432.95496118570838</v>
      </c>
      <c r="GZ30" s="61">
        <f ca="1">AVERAGE(OFFSET($GY$3,0,0,'Données projet'!$E$18+1,1))-AVERAGE(OFFSET($H$3,0,0,'Données projet'!$E$18+1,1))</f>
        <v>542.90832990875208</v>
      </c>
      <c r="HA30" s="61">
        <f t="shared" si="52"/>
        <v>304.94365539329362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1">
        <f t="shared" si="0"/>
        <v>417.68376972810944</v>
      </c>
      <c r="S31" s="61">
        <f ca="1">AVERAGE(OFFSET($R$3,0,0,'Données projet'!$E$9+1,1))-AVERAGE(OFFSET($H$3,0,0,'Données projet'!$E$9+1,1))</f>
        <v>469.67944008675863</v>
      </c>
      <c r="T31" s="61">
        <f t="shared" si="34"/>
        <v>266.11908070867173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1">
        <f t="shared" si="5"/>
        <v>439.18025065150329</v>
      </c>
      <c r="AN31" s="61">
        <f ca="1">AVERAGE(OFFSET($AM$3,0,0,'Données projet'!$E$10+1,1))-AVERAGE(OFFSET($H$3,0,0,'Données projet'!$E$10+1,1))</f>
        <v>516.30971934066179</v>
      </c>
      <c r="AO31" s="61">
        <f t="shared" si="36"/>
        <v>290.84286505723571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</v>
      </c>
      <c r="BD31" s="13">
        <f>IF('Données projet'!$A$88&gt;35,BD30+BC31-BL30,IF(A31&lt;'Données projet'!$A$88,$BA$205^A31,IF(A31='Données projet'!$A$88,'Données projet'!$B$88,BD30+BC31-BL30)))</f>
        <v>73</v>
      </c>
      <c r="BE31" s="14">
        <f>BD31*VLOOKUP('Données projet'!$B$11,Paramètres!$A$1:$I$89,3,0)*VLOOKUP('Données projet'!$B$11,Paramètres!$A$1:$I$89,5,0)</f>
        <v>47.829599999999999</v>
      </c>
      <c r="BF31" s="14">
        <f t="shared" si="37"/>
        <v>14.051804929211587</v>
      </c>
      <c r="BG31" s="22">
        <f t="shared" si="7"/>
        <v>107.77678025171018</v>
      </c>
      <c r="BH31" s="61">
        <f t="shared" si="8"/>
        <v>342.50824967369425</v>
      </c>
      <c r="BI31" s="61">
        <f ca="1">AVERAGE(OFFSET($BH$3,0,0,'Données projet'!$E$11+1,1))-AVERAGE(OFFSET($H$3,0,0,'Données projet'!$E$11+1,1))</f>
        <v>194.70144071323648</v>
      </c>
      <c r="BJ31" s="61">
        <f t="shared" si="38"/>
        <v>175.03530497415395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8.8000000000000007</v>
      </c>
      <c r="BY31" s="13">
        <f>IF('Données projet'!$A$114&gt;35,BY30+BX31-CG30,IF(A31&lt;'Données projet'!$A$114,$BV$205^A31,IF(A31='Données projet'!$A$114,'Données projet'!$B$114,BY30+BX31-CG30)))</f>
        <v>128.39999999999998</v>
      </c>
      <c r="BZ31" s="14">
        <f>BY31*VLOOKUP('Données projet'!$B$12,Paramètres!$A$1:$I$89,3,0)*VLOOKUP('Données projet'!$B$12,Paramètres!$A$1:$I$89,5,0)</f>
        <v>104.15807999999998</v>
      </c>
      <c r="CA31" s="14">
        <f t="shared" si="39"/>
        <v>27.950241801489337</v>
      </c>
      <c r="CB31" s="22">
        <f t="shared" si="10"/>
        <v>230.08866047092724</v>
      </c>
      <c r="CC31" s="61">
        <f t="shared" si="11"/>
        <v>464.82012989291132</v>
      </c>
      <c r="CD31" s="61">
        <f ca="1">AVERAGE(OFFSET($CC$3,0,0,'Données projet'!$E$12+1,1))-AVERAGE(OFFSET($H$3,0,0,'Données projet'!$E$12+1,1))</f>
        <v>272.69564942740931</v>
      </c>
      <c r="CE31" s="61">
        <f t="shared" si="40"/>
        <v>316.57989180609252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1">
        <f t="shared" si="14"/>
        <v>442.88689003637364</v>
      </c>
      <c r="CY31" s="61">
        <f ca="1">AVERAGE(OFFSET($CX$3,0,0,'Données projet'!$E$13+1,1))-AVERAGE(OFFSET($H$3,0,0,'Données projet'!$E$13+1,1))</f>
        <v>312.59632808777332</v>
      </c>
      <c r="CZ31" s="61">
        <f t="shared" si="42"/>
        <v>302.59481222418219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6.9230769230769225</v>
      </c>
      <c r="DO31" s="13">
        <f>IF('Données projet'!$A$166&gt;35,DO30+DN31-DW30,IF(A31&lt;'Données projet'!$A$166,$DL$205^A31,IF(A31='Données projet'!$A$166,'Données projet'!$B$166,DO30+DN31-DW30)))</f>
        <v>100.89743589743588</v>
      </c>
      <c r="DP31" s="18">
        <f>DO31*VLOOKUP('Données projet'!$B$14,Paramètres!$A$1:$I$89,3,0)*VLOOKUP('Données projet'!$B$14,Paramètres!$A$1:$I$89,5,0)</f>
        <v>67.681999999999988</v>
      </c>
      <c r="DQ31" s="14">
        <f t="shared" si="43"/>
        <v>19.096693153956942</v>
      </c>
      <c r="DR31" s="22">
        <f t="shared" si="16"/>
        <v>151.13955724314167</v>
      </c>
      <c r="DS31" s="61">
        <f t="shared" si="17"/>
        <v>385.87102666512578</v>
      </c>
      <c r="DT31" s="61">
        <f ca="1">AVERAGE(OFFSET($DS$3,0,0,'Données projet'!$E$14+1,1))-AVERAGE(OFFSET($H$3,0,0,'Données projet'!$E$14+1,1))</f>
        <v>293.89870611180356</v>
      </c>
      <c r="DU31" s="61">
        <f t="shared" si="44"/>
        <v>227.09257037860894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1" t="e">
        <f t="shared" si="20"/>
        <v>#N/A</v>
      </c>
      <c r="EO31" s="61" t="e">
        <f ca="1">AVERAGE(OFFSET($EN$3,0,0,'Données projet'!$E$15+1,1))-AVERAGE(OFFSET($H$3,0,0,'Données projet'!$E$15+1,1))</f>
        <v>#N/A</v>
      </c>
      <c r="EP31" s="61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1" t="e">
        <f t="shared" si="23"/>
        <v>#N/A</v>
      </c>
      <c r="FJ31" s="61" t="e">
        <f ca="1">AVERAGE(OFFSET($FI$3,0,0,'Données projet'!$E$16+1,1))-AVERAGE(OFFSET($H$3,0,0,'Données projet'!$E$16+1,1))</f>
        <v>#N/A</v>
      </c>
      <c r="FK31" s="61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91</v>
      </c>
      <c r="GA31" s="18">
        <f>FZ31*VLOOKUP('Données projet'!$B$17,Paramètres!$A$1:$I$89,3,0)*VLOOKUP('Données projet'!$B$17,Paramètres!$A$1:$I$89,5,0)</f>
        <v>88.015200000000007</v>
      </c>
      <c r="GB31" s="14">
        <f t="shared" si="49"/>
        <v>24.085919530575829</v>
      </c>
      <c r="GC31" s="22">
        <f t="shared" si="25"/>
        <v>195.24278318241954</v>
      </c>
      <c r="GD31" s="61">
        <f t="shared" si="26"/>
        <v>429.97425260440366</v>
      </c>
      <c r="GE31" s="61">
        <f ca="1">AVERAGE(OFFSET($GD$3,0,0,'Données projet'!$E$17+1,1))-AVERAGE(OFFSET($H$3,0,0,'Données projet'!$E$17+1,1))</f>
        <v>496.33873798282525</v>
      </c>
      <c r="GF31" s="61">
        <f t="shared" si="50"/>
        <v>280.25465074992246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7</v>
      </c>
      <c r="GU31" s="13">
        <f>IF('Données projet'!$A$270&gt;35,GU30+GT31-HC30,IF(A31&lt;'Données projet'!$A$270,$GR$205^A31,IF(A31='Données projet'!$A$270,'Données projet'!$B$270,GU30+GT31-HC30)))</f>
        <v>91</v>
      </c>
      <c r="GV31" s="18">
        <f>GU31*VLOOKUP('Données projet'!$B$18,Paramètres!$A$1:$I$89,3,0)*VLOOKUP('Données projet'!$B$18,Paramètres!$A$1:$I$89,5,0)</f>
        <v>97.952399999999997</v>
      </c>
      <c r="GW31" s="14">
        <f t="shared" si="51"/>
        <v>26.473599278177087</v>
      </c>
      <c r="GX31" s="22">
        <f t="shared" si="28"/>
        <v>216.70861540949173</v>
      </c>
      <c r="GY31" s="61">
        <f t="shared" si="29"/>
        <v>451.44008483147582</v>
      </c>
      <c r="GZ31" s="61">
        <f ca="1">AVERAGE(OFFSET($GY$3,0,0,'Données projet'!$E$18+1,1))-AVERAGE(OFFSET($H$3,0,0,'Données projet'!$E$18+1,1))</f>
        <v>542.90832990875208</v>
      </c>
      <c r="HA31" s="61">
        <f t="shared" si="52"/>
        <v>304.94365539329362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1">
        <f t="shared" si="0"/>
        <v>433.58763209221468</v>
      </c>
      <c r="S32" s="61">
        <f ca="1">AVERAGE(OFFSET($R$3,0,0,'Données projet'!$E$9+1,1))-AVERAGE(OFFSET($H$3,0,0,'Données projet'!$E$9+1,1))</f>
        <v>469.67944008675863</v>
      </c>
      <c r="T32" s="61">
        <f t="shared" si="34"/>
        <v>266.11908070867173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1">
        <f t="shared" si="5"/>
        <v>456.69893943145496</v>
      </c>
      <c r="AN32" s="61">
        <f ca="1">AVERAGE(OFFSET($AM$3,0,0,'Données projet'!$E$10+1,1))-AVERAGE(OFFSET($H$3,0,0,'Données projet'!$E$10+1,1))</f>
        <v>516.30971934066179</v>
      </c>
      <c r="AO32" s="61">
        <f t="shared" si="36"/>
        <v>290.84286505723571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</v>
      </c>
      <c r="BD32" s="13">
        <f>IF('Données projet'!$A$88&gt;35,BD31+BC32-BL31,IF(A32&lt;'Données projet'!$A$88,$BA$205^A32,IF(A32='Données projet'!$A$88,'Données projet'!$B$88,BD31+BC32-BL31)))</f>
        <v>77</v>
      </c>
      <c r="BE32" s="14">
        <f>BD32*VLOOKUP('Données projet'!$B$11,Paramètres!$A$1:$I$89,3,0)*VLOOKUP('Données projet'!$B$11,Paramètres!$A$1:$I$89,5,0)</f>
        <v>50.450399999999995</v>
      </c>
      <c r="BF32" s="14">
        <f t="shared" si="37"/>
        <v>14.730016649594965</v>
      </c>
      <c r="BG32" s="22">
        <f t="shared" si="7"/>
        <v>113.52255899804454</v>
      </c>
      <c r="BH32" s="61">
        <f t="shared" si="8"/>
        <v>350.45045632082036</v>
      </c>
      <c r="BI32" s="61">
        <f ca="1">AVERAGE(OFFSET($BH$3,0,0,'Données projet'!$E$11+1,1))-AVERAGE(OFFSET($H$3,0,0,'Données projet'!$E$11+1,1))</f>
        <v>194.70144071323648</v>
      </c>
      <c r="BJ32" s="61">
        <f t="shared" si="38"/>
        <v>175.03530497415395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8.8000000000000007</v>
      </c>
      <c r="BY32" s="13">
        <f>IF('Données projet'!$A$114&gt;35,BY31+BX32-CG31,IF(A32&lt;'Données projet'!$A$114,$BV$205^A32,IF(A32='Données projet'!$A$114,'Données projet'!$B$114,BY31+BX32-CG31)))</f>
        <v>137.19999999999999</v>
      </c>
      <c r="BZ32" s="14">
        <f>BY32*VLOOKUP('Données projet'!$B$12,Paramètres!$A$1:$I$89,3,0)*VLOOKUP('Données projet'!$B$12,Paramètres!$A$1:$I$89,5,0)</f>
        <v>111.29664</v>
      </c>
      <c r="CA32" s="14">
        <f t="shared" si="39"/>
        <v>29.636274399319777</v>
      </c>
      <c r="CB32" s="22">
        <f t="shared" si="10"/>
        <v>245.45815924548194</v>
      </c>
      <c r="CC32" s="61">
        <f t="shared" si="11"/>
        <v>482.3860565682578</v>
      </c>
      <c r="CD32" s="61">
        <f ca="1">AVERAGE(OFFSET($CC$3,0,0,'Données projet'!$E$12+1,1))-AVERAGE(OFFSET($H$3,0,0,'Données projet'!$E$12+1,1))</f>
        <v>272.69564942740931</v>
      </c>
      <c r="CE32" s="61">
        <f t="shared" si="40"/>
        <v>316.57989180609252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1">
        <f t="shared" si="14"/>
        <v>464.43480392109495</v>
      </c>
      <c r="CY32" s="61">
        <f ca="1">AVERAGE(OFFSET($CX$3,0,0,'Données projet'!$E$13+1,1))-AVERAGE(OFFSET($H$3,0,0,'Données projet'!$E$13+1,1))</f>
        <v>312.59632808777332</v>
      </c>
      <c r="CZ32" s="61">
        <f t="shared" si="42"/>
        <v>302.59481222418219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6.9230769230769225</v>
      </c>
      <c r="DO32" s="13">
        <f>IF('Données projet'!$A$166&gt;35,DO31+DN32-DW31,IF(A32&lt;'Données projet'!$A$166,$DL$205^A32,IF(A32='Données projet'!$A$166,'Données projet'!$B$166,DO31+DN32-DW31)))</f>
        <v>107.8205128205128</v>
      </c>
      <c r="DP32" s="18">
        <f>DO32*VLOOKUP('Données projet'!$B$14,Paramètres!$A$1:$I$89,3,0)*VLOOKUP('Données projet'!$B$14,Paramètres!$A$1:$I$89,5,0)</f>
        <v>72.325999999999993</v>
      </c>
      <c r="DQ32" s="14">
        <f t="shared" si="43"/>
        <v>20.249981849133913</v>
      </c>
      <c r="DR32" s="22">
        <f t="shared" si="16"/>
        <v>161.23650172057486</v>
      </c>
      <c r="DS32" s="61">
        <f t="shared" si="17"/>
        <v>398.16439904335073</v>
      </c>
      <c r="DT32" s="61">
        <f ca="1">AVERAGE(OFFSET($DS$3,0,0,'Données projet'!$E$14+1,1))-AVERAGE(OFFSET($H$3,0,0,'Données projet'!$E$14+1,1))</f>
        <v>293.89870611180356</v>
      </c>
      <c r="DU32" s="61">
        <f t="shared" si="44"/>
        <v>227.09257037860894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1" t="e">
        <f t="shared" si="20"/>
        <v>#N/A</v>
      </c>
      <c r="EO32" s="61" t="e">
        <f ca="1">AVERAGE(OFFSET($EN$3,0,0,'Données projet'!$E$15+1,1))-AVERAGE(OFFSET($H$3,0,0,'Données projet'!$E$15+1,1))</f>
        <v>#N/A</v>
      </c>
      <c r="EP32" s="61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1" t="e">
        <f t="shared" si="23"/>
        <v>#N/A</v>
      </c>
      <c r="FJ32" s="61" t="e">
        <f ca="1">AVERAGE(OFFSET($FI$3,0,0,'Données projet'!$E$16+1,1))-AVERAGE(OFFSET($H$3,0,0,'Données projet'!$E$16+1,1))</f>
        <v>#N/A</v>
      </c>
      <c r="FK32" s="61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98</v>
      </c>
      <c r="GA32" s="18">
        <f>FZ32*VLOOKUP('Données projet'!$B$17,Paramètres!$A$1:$I$89,3,0)*VLOOKUP('Données projet'!$B$17,Paramètres!$A$1:$I$89,5,0)</f>
        <v>94.785600000000002</v>
      </c>
      <c r="GB32" s="14">
        <f t="shared" si="49"/>
        <v>25.715893428674526</v>
      </c>
      <c r="GC32" s="22">
        <f t="shared" si="25"/>
        <v>209.87343438827483</v>
      </c>
      <c r="GD32" s="61">
        <f t="shared" si="26"/>
        <v>446.80133171105069</v>
      </c>
      <c r="GE32" s="61">
        <f ca="1">AVERAGE(OFFSET($GD$3,0,0,'Données projet'!$E$17+1,1))-AVERAGE(OFFSET($H$3,0,0,'Données projet'!$E$17+1,1))</f>
        <v>496.33873798282525</v>
      </c>
      <c r="GF32" s="61">
        <f t="shared" si="50"/>
        <v>280.25465074992246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7</v>
      </c>
      <c r="GU32" s="13">
        <f>IF('Données projet'!$A$270&gt;35,GU31+GT32-HC31,IF(A32&lt;'Données projet'!$A$270,$GR$205^A32,IF(A32='Données projet'!$A$270,'Données projet'!$B$270,GU31+GT32-HC31)))</f>
        <v>98</v>
      </c>
      <c r="GV32" s="18">
        <f>GU32*VLOOKUP('Données projet'!$B$18,Paramètres!$A$1:$I$89,3,0)*VLOOKUP('Données projet'!$B$18,Paramètres!$A$1:$I$89,5,0)</f>
        <v>105.48719999999999</v>
      </c>
      <c r="GW32" s="14">
        <f t="shared" si="51"/>
        <v>28.265155367923839</v>
      </c>
      <c r="GX32" s="22">
        <f t="shared" si="28"/>
        <v>232.95201893246733</v>
      </c>
      <c r="GY32" s="61">
        <f t="shared" si="29"/>
        <v>469.87991625524319</v>
      </c>
      <c r="GZ32" s="61">
        <f ca="1">AVERAGE(OFFSET($GY$3,0,0,'Données projet'!$E$18+1,1))-AVERAGE(OFFSET($H$3,0,0,'Données projet'!$E$18+1,1))</f>
        <v>542.90832990875208</v>
      </c>
      <c r="HA32" s="61">
        <f t="shared" si="52"/>
        <v>304.94365539329362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1">
        <f t="shared" si="0"/>
        <v>449.45241404200505</v>
      </c>
      <c r="S33" s="61">
        <f ca="1">AVERAGE(OFFSET($R$3,0,0,'Données projet'!$E$9+1,1))-AVERAGE(OFFSET($H$3,0,0,'Données projet'!$E$9+1,1))</f>
        <v>469.67944008675863</v>
      </c>
      <c r="T33" s="61">
        <f t="shared" si="34"/>
        <v>266.11908070867173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1">
        <f t="shared" si="5"/>
        <v>474.17619839056903</v>
      </c>
      <c r="AN33" s="61">
        <f ca="1">AVERAGE(OFFSET($AM$3,0,0,'Données projet'!$E$10+1,1))-AVERAGE(OFFSET($H$3,0,0,'Données projet'!$E$10+1,1))</f>
        <v>516.30971934066179</v>
      </c>
      <c r="AO33" s="61">
        <f t="shared" si="36"/>
        <v>290.84286505723571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81</v>
      </c>
      <c r="BB33" s="13">
        <f>VLOOKUP(A33,'Données projet'!$A$87:$I$107,9,0)</f>
        <v>4</v>
      </c>
      <c r="BC33" s="13">
        <f t="array" ref="BC33">INDEX(BB:BB,MIN(IF(ISNUMBER(BB33:BB229),ROW(BB33:BB229),"")))</f>
        <v>4</v>
      </c>
      <c r="BD33" s="13">
        <f>IF('Données projet'!$A$88&gt;35,BD32+BC33-BL32,IF(A33&lt;'Données projet'!$A$88,$BA$205^A33,IF(A33='Données projet'!$A$88,'Données projet'!$B$88,BD32+BC33-BL32)))</f>
        <v>81</v>
      </c>
      <c r="BE33" s="14">
        <f>BD33*VLOOKUP('Données projet'!$B$11,Paramètres!$A$1:$I$89,3,0)*VLOOKUP('Données projet'!$B$11,Paramètres!$A$1:$I$89,5,0)</f>
        <v>53.071199999999997</v>
      </c>
      <c r="BF33" s="14">
        <f t="shared" si="37"/>
        <v>15.404137822648016</v>
      </c>
      <c r="BG33" s="22">
        <f t="shared" si="7"/>
        <v>119.26121337444529</v>
      </c>
      <c r="BH33" s="61">
        <f t="shared" si="8"/>
        <v>358.36863830748729</v>
      </c>
      <c r="BI33" s="61">
        <f ca="1">AVERAGE(OFFSET($BH$3,0,0,'Données projet'!$E$11+1,1))-AVERAGE(OFFSET($H$3,0,0,'Données projet'!$E$11+1,1))</f>
        <v>194.70144071323648</v>
      </c>
      <c r="BJ33" s="61">
        <f t="shared" si="38"/>
        <v>175.03530497415395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</v>
      </c>
      <c r="BW33" s="13">
        <f>VLOOKUP(A33,'Données projet'!$A$113:$I$133,9,0)</f>
        <v>8.8000000000000007</v>
      </c>
      <c r="BX33" s="13">
        <f t="array" ref="BX33">INDEX(BW:BW,MIN(IF(ISNUMBER(BW33:BW229),ROW(BW33:BW229),"")))</f>
        <v>8.8000000000000007</v>
      </c>
      <c r="BY33" s="13">
        <f>IF('Données projet'!$A$114&gt;35,BY32+BX33-CG32,IF(A33&lt;'Données projet'!$A$114,$BV$205^A33,IF(A33='Données projet'!$A$114,'Données projet'!$B$114,BY32+BX33-CG32)))</f>
        <v>146</v>
      </c>
      <c r="BZ33" s="14">
        <f>BY33*VLOOKUP('Données projet'!$B$12,Paramètres!$A$1:$I$89,3,0)*VLOOKUP('Données projet'!$B$12,Paramètres!$A$1:$I$89,5,0)</f>
        <v>118.43520000000001</v>
      </c>
      <c r="CA33" s="14">
        <f t="shared" si="39"/>
        <v>31.309757056296963</v>
      </c>
      <c r="CB33" s="22">
        <f t="shared" si="10"/>
        <v>260.80580020638394</v>
      </c>
      <c r="CC33" s="61">
        <f t="shared" si="11"/>
        <v>499.91322513942589</v>
      </c>
      <c r="CD33" s="61">
        <f ca="1">AVERAGE(OFFSET($CC$3,0,0,'Données projet'!$E$12+1,1))-AVERAGE(OFFSET($H$3,0,0,'Données projet'!$E$12+1,1))</f>
        <v>272.69564942740931</v>
      </c>
      <c r="CE33" s="61">
        <f t="shared" si="40"/>
        <v>316.57989180609252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1">
        <f t="shared" si="14"/>
        <v>485.92814555751556</v>
      </c>
      <c r="CY33" s="61">
        <f ca="1">AVERAGE(OFFSET($CX$3,0,0,'Données projet'!$E$13+1,1))-AVERAGE(OFFSET($H$3,0,0,'Données projet'!$E$13+1,1))</f>
        <v>312.59632808777332</v>
      </c>
      <c r="CZ33" s="61">
        <f t="shared" si="42"/>
        <v>302.59481222418219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114.74358974358974</v>
      </c>
      <c r="DM33" s="13">
        <f>VLOOKUP(A33,'Données projet'!$A$165:$I$185,9,0)</f>
        <v>6.9230769230769225</v>
      </c>
      <c r="DN33" s="13">
        <f t="array" ref="DN33">INDEX(DM:DM,MIN(IF(ISNUMBER(DM33:DM229),ROW(DM33:DM229),"")))</f>
        <v>6.9230769230769225</v>
      </c>
      <c r="DO33" s="13">
        <f>IF('Données projet'!$A$166&gt;35,DO32+DN33-DW32,IF(A33&lt;'Données projet'!$A$166,$DL$205^A33,IF(A33='Données projet'!$A$166,'Données projet'!$B$166,DO32+DN33-DW32)))</f>
        <v>114.74358974358972</v>
      </c>
      <c r="DP33" s="18">
        <f>DO33*VLOOKUP('Données projet'!$B$14,Paramètres!$A$1:$I$89,3,0)*VLOOKUP('Données projet'!$B$14,Paramètres!$A$1:$I$89,5,0)</f>
        <v>76.969999999999985</v>
      </c>
      <c r="DQ33" s="14">
        <f t="shared" si="43"/>
        <v>21.394676810851863</v>
      </c>
      <c r="DR33" s="22">
        <f t="shared" si="16"/>
        <v>171.31847877890027</v>
      </c>
      <c r="DS33" s="61">
        <f t="shared" si="17"/>
        <v>410.42590371194228</v>
      </c>
      <c r="DT33" s="61">
        <f ca="1">AVERAGE(OFFSET($DS$3,0,0,'Données projet'!$E$14+1,1))-AVERAGE(OFFSET($H$3,0,0,'Données projet'!$E$14+1,1))</f>
        <v>293.89870611180356</v>
      </c>
      <c r="DU33" s="61">
        <f t="shared" si="44"/>
        <v>227.09257037860894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26.282051282051281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1" t="e">
        <f t="shared" si="20"/>
        <v>#N/A</v>
      </c>
      <c r="EO33" s="61" t="e">
        <f ca="1">AVERAGE(OFFSET($EN$3,0,0,'Données projet'!$E$15+1,1))-AVERAGE(OFFSET($H$3,0,0,'Données projet'!$E$15+1,1))</f>
        <v>#N/A</v>
      </c>
      <c r="EP33" s="61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1" t="e">
        <f t="shared" si="23"/>
        <v>#N/A</v>
      </c>
      <c r="FJ33" s="61" t="e">
        <f ca="1">AVERAGE(OFFSET($FI$3,0,0,'Données projet'!$E$16+1,1))-AVERAGE(OFFSET($H$3,0,0,'Données projet'!$E$16+1,1))</f>
        <v>#N/A</v>
      </c>
      <c r="FK33" s="61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105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105</v>
      </c>
      <c r="GA33" s="18">
        <f>FZ33*VLOOKUP('Données projet'!$B$17,Paramètres!$A$1:$I$89,3,0)*VLOOKUP('Données projet'!$B$17,Paramètres!$A$1:$I$89,5,0)</f>
        <v>101.556</v>
      </c>
      <c r="GB33" s="14">
        <f t="shared" si="49"/>
        <v>27.332359320696909</v>
      </c>
      <c r="GC33" s="22">
        <f t="shared" si="25"/>
        <v>224.48055915021379</v>
      </c>
      <c r="GD33" s="61">
        <f t="shared" si="26"/>
        <v>463.58798408325578</v>
      </c>
      <c r="GE33" s="61">
        <f ca="1">AVERAGE(OFFSET($GD$3,0,0,'Données projet'!$E$17+1,1))-AVERAGE(OFFSET($H$3,0,0,'Données projet'!$E$17+1,1))</f>
        <v>496.33873798282525</v>
      </c>
      <c r="GF33" s="61">
        <f t="shared" si="50"/>
        <v>280.25465074992246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29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105</v>
      </c>
      <c r="GS33" s="13">
        <f>VLOOKUP(A33,'Données projet'!$A$269:$I$289,9,0)</f>
        <v>7</v>
      </c>
      <c r="GT33" s="13">
        <f t="array" ref="GT33">INDEX(GS:GS,MIN(IF(ISNUMBER(GS33:GS229),ROW(GS33:GS229),"")))</f>
        <v>7</v>
      </c>
      <c r="GU33" s="13">
        <f>IF('Données projet'!$A$270&gt;35,GU32+GT33-HC32,IF(A33&lt;'Données projet'!$A$270,$GR$205^A33,IF(A33='Données projet'!$A$270,'Données projet'!$B$270,GU32+GT33-HC32)))</f>
        <v>105</v>
      </c>
      <c r="GV33" s="18">
        <f>GU33*VLOOKUP('Données projet'!$B$18,Paramètres!$A$1:$I$89,3,0)*VLOOKUP('Données projet'!$B$18,Paramètres!$A$1:$I$89,5,0)</f>
        <v>113.02199999999999</v>
      </c>
      <c r="GW33" s="14">
        <f t="shared" si="51"/>
        <v>30.041864379091852</v>
      </c>
      <c r="GX33" s="22">
        <f t="shared" si="28"/>
        <v>249.16956379358496</v>
      </c>
      <c r="GY33" s="61">
        <f t="shared" si="29"/>
        <v>488.27698872662694</v>
      </c>
      <c r="GZ33" s="61">
        <f ca="1">AVERAGE(OFFSET($GY$3,0,0,'Données projet'!$E$18+1,1))-AVERAGE(OFFSET($H$3,0,0,'Données projet'!$E$18+1,1))</f>
        <v>542.90832990875208</v>
      </c>
      <c r="HA33" s="61">
        <f t="shared" si="52"/>
        <v>304.94365539329362</v>
      </c>
      <c r="HB33" s="16">
        <f>IF(ISNA(VLOOKUP(A33,'Données projet'!$A$269:$I$289,3,0)),0,VLOOKUP(A33,'Données projet'!$A$269:$I$289,3,0))</f>
        <v>1</v>
      </c>
      <c r="HC33" s="16">
        <f>IF(ISNA(VLOOKUP(A33,'Données projet'!$A$269:$I$289,4,0)),0,VLOOKUP(A33,'Données projet'!$A$269:$I$289,4,0))</f>
        <v>29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1">
        <f t="shared" si="0"/>
        <v>409.26889194888503</v>
      </c>
      <c r="S34" s="61">
        <f ca="1">AVERAGE(OFFSET($R$3,0,0,'Données projet'!$E$9+1,1))-AVERAGE(OFFSET($H$3,0,0,'Données projet'!$E$9+1,1))</f>
        <v>469.67944008675863</v>
      </c>
      <c r="T34" s="61">
        <f t="shared" si="34"/>
        <v>266.11908070867173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1">
        <f t="shared" si="5"/>
        <v>429.14799399548588</v>
      </c>
      <c r="AN34" s="61">
        <f ca="1">AVERAGE(OFFSET($AM$3,0,0,'Données projet'!$E$10+1,1))-AVERAGE(OFFSET($H$3,0,0,'Données projet'!$E$10+1,1))</f>
        <v>516.30971934066179</v>
      </c>
      <c r="AO34" s="61">
        <f t="shared" si="36"/>
        <v>290.84286505723571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3.2</v>
      </c>
      <c r="BD34" s="13">
        <f>IF('Données projet'!$A$88&gt;35,BD33+BC34-BL33,IF(A34&lt;'Données projet'!$A$88,$BA$205^A34,IF(A34='Données projet'!$A$88,'Données projet'!$B$88,BD33+BC34-BL33)))</f>
        <v>84.2</v>
      </c>
      <c r="BE34" s="14">
        <f>BD34*VLOOKUP('Données projet'!$B$11,Paramètres!$A$1:$I$89,3,0)*VLOOKUP('Données projet'!$B$11,Paramètres!$A$1:$I$89,5,0)</f>
        <v>55.167839999999998</v>
      </c>
      <c r="BF34" s="14">
        <f t="shared" si="37"/>
        <v>15.940641583495875</v>
      </c>
      <c r="BG34" s="22">
        <f t="shared" si="7"/>
        <v>123.84727209125531</v>
      </c>
      <c r="BH34" s="61">
        <f t="shared" si="8"/>
        <v>363.89539530407285</v>
      </c>
      <c r="BI34" s="61">
        <f ca="1">AVERAGE(OFFSET($BH$3,0,0,'Données projet'!$E$11+1,1))-AVERAGE(OFFSET($H$3,0,0,'Données projet'!$E$11+1,1))</f>
        <v>194.70144071323648</v>
      </c>
      <c r="BJ34" s="61">
        <f t="shared" si="38"/>
        <v>175.03530497415395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8.8000000000000007</v>
      </c>
      <c r="BY34" s="13">
        <f>IF('Données projet'!$A$114&gt;35,BY33+BX34-CG33,IF(A34&lt;'Données projet'!$A$114,$BV$205^A34,IF(A34='Données projet'!$A$114,'Données projet'!$B$114,BY33+BX34-CG33)))</f>
        <v>154.80000000000001</v>
      </c>
      <c r="BZ34" s="14">
        <f>BY34*VLOOKUP('Données projet'!$B$12,Paramètres!$A$1:$I$89,3,0)*VLOOKUP('Données projet'!$B$12,Paramètres!$A$1:$I$89,5,0)</f>
        <v>125.57376000000002</v>
      </c>
      <c r="CA34" s="14">
        <f t="shared" si="39"/>
        <v>32.97153235129214</v>
      </c>
      <c r="CB34" s="22">
        <f t="shared" si="10"/>
        <v>276.13305084516719</v>
      </c>
      <c r="CC34" s="61">
        <f t="shared" si="11"/>
        <v>516.18117405798478</v>
      </c>
      <c r="CD34" s="61">
        <f ca="1">AVERAGE(OFFSET($CC$3,0,0,'Données projet'!$E$12+1,1))-AVERAGE(OFFSET($H$3,0,0,'Données projet'!$E$12+1,1))</f>
        <v>272.69564942740931</v>
      </c>
      <c r="CE34" s="61">
        <f t="shared" si="40"/>
        <v>316.57989180609252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1">
        <f t="shared" si="14"/>
        <v>506.1483481458215</v>
      </c>
      <c r="CY34" s="61">
        <f ca="1">AVERAGE(OFFSET($CX$3,0,0,'Données projet'!$E$13+1,1))-AVERAGE(OFFSET($H$3,0,0,'Données projet'!$E$13+1,1))</f>
        <v>312.59632808777332</v>
      </c>
      <c r="CZ34" s="61">
        <f t="shared" si="42"/>
        <v>302.59481222418219</v>
      </c>
      <c r="DA34" s="16">
        <f>IF(ISNA(VLOOKUP(A34,'Données projet'!$A$139:$I$159,3,0)),0,VLOOKUP(A34,'Données projet'!$A$139:$I$159,3,0))</f>
        <v>2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6.5384615384615383</v>
      </c>
      <c r="DO34" s="13">
        <f>IF('Données projet'!$A$166&gt;35,DO33+DN34-DW33,IF(A34&lt;'Données projet'!$A$166,$DL$205^A34,IF(A34='Données projet'!$A$166,'Données projet'!$B$166,DO33+DN34-DW33)))</f>
        <v>94.999999999999972</v>
      </c>
      <c r="DP34" s="18">
        <f>DO34*VLOOKUP('Données projet'!$B$14,Paramètres!$A$1:$I$89,3,0)*VLOOKUP('Données projet'!$B$14,Paramètres!$A$1:$I$89,5,0)</f>
        <v>63.725999999999985</v>
      </c>
      <c r="DQ34" s="14">
        <f t="shared" si="43"/>
        <v>18.106990134115833</v>
      </c>
      <c r="DR34" s="22">
        <f t="shared" si="16"/>
        <v>142.52579115025171</v>
      </c>
      <c r="DS34" s="61">
        <f t="shared" si="17"/>
        <v>382.57391436306926</v>
      </c>
      <c r="DT34" s="61">
        <f ca="1">AVERAGE(OFFSET($DS$3,0,0,'Données projet'!$E$14+1,1))-AVERAGE(OFFSET($H$3,0,0,'Données projet'!$E$14+1,1))</f>
        <v>293.89870611180356</v>
      </c>
      <c r="DU34" s="61">
        <f t="shared" si="44"/>
        <v>227.09257037860894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1" t="e">
        <f t="shared" si="20"/>
        <v>#N/A</v>
      </c>
      <c r="EO34" s="61" t="e">
        <f ca="1">AVERAGE(OFFSET($EN$3,0,0,'Données projet'!$E$15+1,1))-AVERAGE(OFFSET($H$3,0,0,'Données projet'!$E$15+1,1))</f>
        <v>#N/A</v>
      </c>
      <c r="EP34" s="61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1" t="e">
        <f t="shared" si="23"/>
        <v>#N/A</v>
      </c>
      <c r="FJ34" s="61" t="e">
        <f ca="1">AVERAGE(OFFSET($FI$3,0,0,'Données projet'!$E$16+1,1))-AVERAGE(OFFSET($H$3,0,0,'Données projet'!$E$16+1,1))</f>
        <v>#N/A</v>
      </c>
      <c r="FK34" s="61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IF('Données projet'!$A$244&gt;35,FZ33+FY34-GH33,IF(A34&lt;'Données projet'!$A$244,$FW$205^A34,IF(A34='Données projet'!$A$244,'Données projet'!$B$244,FZ33+FY34-GH33)))</f>
        <v>84</v>
      </c>
      <c r="GA34" s="18">
        <f>FZ34*VLOOKUP('Données projet'!$B$17,Paramètres!$A$1:$I$89,3,0)*VLOOKUP('Données projet'!$B$17,Paramètres!$A$1:$I$89,5,0)</f>
        <v>81.244799999999998</v>
      </c>
      <c r="GB34" s="14">
        <f t="shared" si="49"/>
        <v>22.441270156928962</v>
      </c>
      <c r="GC34" s="22">
        <f t="shared" si="25"/>
        <v>180.58657218998462</v>
      </c>
      <c r="GD34" s="61">
        <f t="shared" si="26"/>
        <v>420.63469540280221</v>
      </c>
      <c r="GE34" s="61">
        <f ca="1">AVERAGE(OFFSET($GD$3,0,0,'Données projet'!$E$17+1,1))-AVERAGE(OFFSET($H$3,0,0,'Données projet'!$E$17+1,1))</f>
        <v>496.33873798282525</v>
      </c>
      <c r="GF34" s="61">
        <f t="shared" si="50"/>
        <v>280.25465074992246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</v>
      </c>
      <c r="GU34" s="13">
        <f>IF('Données projet'!$A$270&gt;35,GU33+GT34-HC33,IF(A34&lt;'Données projet'!$A$270,$GR$205^A34,IF(A34='Données projet'!$A$270,'Données projet'!$B$270,GU33+GT34-HC33)))</f>
        <v>84</v>
      </c>
      <c r="GV34" s="18">
        <f>GU34*VLOOKUP('Données projet'!$B$18,Paramètres!$A$1:$I$89,3,0)*VLOOKUP('Données projet'!$B$18,Paramètres!$A$1:$I$89,5,0)</f>
        <v>90.417599999999993</v>
      </c>
      <c r="GW34" s="14">
        <f t="shared" si="51"/>
        <v>24.665912907068826</v>
      </c>
      <c r="GX34" s="22">
        <f t="shared" si="28"/>
        <v>200.43711831314488</v>
      </c>
      <c r="GY34" s="61">
        <f t="shared" si="29"/>
        <v>440.48524152596246</v>
      </c>
      <c r="GZ34" s="61">
        <f ca="1">AVERAGE(OFFSET($GY$3,0,0,'Données projet'!$E$18+1,1))-AVERAGE(OFFSET($H$3,0,0,'Données projet'!$E$18+1,1))</f>
        <v>542.90832990875208</v>
      </c>
      <c r="HA34" s="61">
        <f t="shared" si="52"/>
        <v>304.94365539329362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1">
        <f t="shared" si="0"/>
        <v>425.88443501855801</v>
      </c>
      <c r="S35" s="61">
        <f ca="1">AVERAGE(OFFSET($R$3,0,0,'Données projet'!$E$9+1,1))-AVERAGE(OFFSET($H$3,0,0,'Données projet'!$E$9+1,1))</f>
        <v>469.67944008675863</v>
      </c>
      <c r="T35" s="61">
        <f t="shared" si="34"/>
        <v>266.11908070867173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1">
        <f t="shared" si="5"/>
        <v>447.61175661610503</v>
      </c>
      <c r="AN35" s="61">
        <f ca="1">AVERAGE(OFFSET($AM$3,0,0,'Données projet'!$E$10+1,1))-AVERAGE(OFFSET($H$3,0,0,'Données projet'!$E$10+1,1))</f>
        <v>516.30971934066179</v>
      </c>
      <c r="AO35" s="61">
        <f t="shared" si="36"/>
        <v>290.84286505723571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3.2</v>
      </c>
      <c r="BD35" s="13">
        <f>IF('Données projet'!$A$88&gt;35,BD34+BC35-BL34,IF(A35&lt;'Données projet'!$A$88,$BA$205^A35,IF(A35='Données projet'!$A$88,'Données projet'!$B$88,BD34+BC35-BL34)))</f>
        <v>87.4</v>
      </c>
      <c r="BE35" s="14">
        <f>BD35*VLOOKUP('Données projet'!$B$11,Paramètres!$A$1:$I$89,3,0)*VLOOKUP('Données projet'!$B$11,Paramètres!$A$1:$I$89,5,0)</f>
        <v>57.264479999999999</v>
      </c>
      <c r="BF35" s="14">
        <f t="shared" si="37"/>
        <v>16.474776623807379</v>
      </c>
      <c r="BG35" s="22">
        <f t="shared" si="7"/>
        <v>128.42920528646451</v>
      </c>
      <c r="BH35" s="61">
        <f t="shared" si="8"/>
        <v>369.40170776698983</v>
      </c>
      <c r="BI35" s="61">
        <f ca="1">AVERAGE(OFFSET($BH$3,0,0,'Données projet'!$E$11+1,1))-AVERAGE(OFFSET($H$3,0,0,'Données projet'!$E$11+1,1))</f>
        <v>194.70144071323648</v>
      </c>
      <c r="BJ35" s="61">
        <f t="shared" si="38"/>
        <v>175.03530497415395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8.8000000000000007</v>
      </c>
      <c r="BY35" s="13">
        <f>IF('Données projet'!$A$114&gt;35,BY34+BX35-CG34,IF(A35&lt;'Données projet'!$A$114,$BV$205^A35,IF(A35='Données projet'!$A$114,'Données projet'!$B$114,BY34+BX35-CG34)))</f>
        <v>163.60000000000002</v>
      </c>
      <c r="BZ35" s="14">
        <f>BY35*VLOOKUP('Données projet'!$B$12,Paramètres!$A$1:$I$89,3,0)*VLOOKUP('Données projet'!$B$12,Paramètres!$A$1:$I$89,5,0)</f>
        <v>132.71232000000003</v>
      </c>
      <c r="CA35" s="14">
        <f t="shared" si="39"/>
        <v>34.622341655285041</v>
      </c>
      <c r="CB35" s="22">
        <f t="shared" si="10"/>
        <v>291.44120238295483</v>
      </c>
      <c r="CC35" s="61">
        <f t="shared" si="11"/>
        <v>532.41370486348012</v>
      </c>
      <c r="CD35" s="61">
        <f ca="1">AVERAGE(OFFSET($CC$3,0,0,'Données projet'!$E$12+1,1))-AVERAGE(OFFSET($H$3,0,0,'Données projet'!$E$12+1,1))</f>
        <v>272.69564942740931</v>
      </c>
      <c r="CE35" s="61">
        <f t="shared" si="40"/>
        <v>316.57989180609252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1">
        <f t="shared" si="14"/>
        <v>465.95751746967971</v>
      </c>
      <c r="CY35" s="61">
        <f ca="1">AVERAGE(OFFSET($CX$3,0,0,'Données projet'!$E$13+1,1))-AVERAGE(OFFSET($H$3,0,0,'Données projet'!$E$13+1,1))</f>
        <v>312.59632808777332</v>
      </c>
      <c r="CZ35" s="61">
        <f t="shared" si="42"/>
        <v>302.59481222418219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6.5384615384615383</v>
      </c>
      <c r="DO35" s="13">
        <f>IF('Données projet'!$A$166&gt;35,DO34+DN35-DW34,IF(A35&lt;'Données projet'!$A$166,$DL$205^A35,IF(A35='Données projet'!$A$166,'Données projet'!$B$166,DO34+DN35-DW34)))</f>
        <v>101.5384615384615</v>
      </c>
      <c r="DP35" s="18">
        <f>DO35*VLOOKUP('Données projet'!$B$14,Paramètres!$A$1:$I$89,3,0)*VLOOKUP('Données projet'!$B$14,Paramètres!$A$1:$I$89,5,0)</f>
        <v>68.111999999999981</v>
      </c>
      <c r="DQ35" s="14">
        <f t="shared" si="43"/>
        <v>19.203857153488375</v>
      </c>
      <c r="DR35" s="22">
        <f t="shared" si="16"/>
        <v>152.07511787565889</v>
      </c>
      <c r="DS35" s="61">
        <f t="shared" si="17"/>
        <v>393.04762035618421</v>
      </c>
      <c r="DT35" s="61">
        <f ca="1">AVERAGE(OFFSET($DS$3,0,0,'Données projet'!$E$14+1,1))-AVERAGE(OFFSET($H$3,0,0,'Données projet'!$E$14+1,1))</f>
        <v>293.89870611180356</v>
      </c>
      <c r="DU35" s="61">
        <f t="shared" si="44"/>
        <v>227.09257037860894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1" t="e">
        <f t="shared" si="20"/>
        <v>#N/A</v>
      </c>
      <c r="EO35" s="61" t="e">
        <f ca="1">AVERAGE(OFFSET($EN$3,0,0,'Données projet'!$E$15+1,1))-AVERAGE(OFFSET($H$3,0,0,'Données projet'!$E$15+1,1))</f>
        <v>#N/A</v>
      </c>
      <c r="EP35" s="61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1" t="e">
        <f t="shared" si="23"/>
        <v>#N/A</v>
      </c>
      <c r="FJ35" s="61" t="e">
        <f ca="1">AVERAGE(OFFSET($FI$3,0,0,'Données projet'!$E$16+1,1))-AVERAGE(OFFSET($H$3,0,0,'Données projet'!$E$16+1,1))</f>
        <v>#N/A</v>
      </c>
      <c r="FK35" s="61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IF('Données projet'!$A$244&gt;35,FZ34+FY35-GH34,IF(A35&lt;'Données projet'!$A$244,$FW$205^A35,IF(A35='Données projet'!$A$244,'Données projet'!$B$244,FZ34+FY35-GH34)))</f>
        <v>92</v>
      </c>
      <c r="GA35" s="18">
        <f>FZ35*VLOOKUP('Données projet'!$B$17,Paramètres!$A$1:$I$89,3,0)*VLOOKUP('Données projet'!$B$17,Paramètres!$A$1:$I$89,5,0)</f>
        <v>88.982399999999998</v>
      </c>
      <c r="GB35" s="14">
        <f t="shared" si="49"/>
        <v>24.31964219550628</v>
      </c>
      <c r="GC35" s="22">
        <f t="shared" si="25"/>
        <v>197.3343901571734</v>
      </c>
      <c r="GD35" s="61">
        <f t="shared" si="26"/>
        <v>438.30689263769875</v>
      </c>
      <c r="GE35" s="61">
        <f ca="1">AVERAGE(OFFSET($GD$3,0,0,'Données projet'!$E$17+1,1))-AVERAGE(OFFSET($H$3,0,0,'Données projet'!$E$17+1,1))</f>
        <v>496.33873798282525</v>
      </c>
      <c r="GF35" s="61">
        <f t="shared" si="50"/>
        <v>280.25465074992246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</v>
      </c>
      <c r="GU35" s="13">
        <f>IF('Données projet'!$A$270&gt;35,GU34+GT35-HC34,IF(A35&lt;'Données projet'!$A$270,$GR$205^A35,IF(A35='Données projet'!$A$270,'Données projet'!$B$270,GU34+GT35-HC34)))</f>
        <v>92</v>
      </c>
      <c r="GV35" s="18">
        <f>GU35*VLOOKUP('Données projet'!$B$18,Paramètres!$A$1:$I$89,3,0)*VLOOKUP('Données projet'!$B$18,Paramètres!$A$1:$I$89,5,0)</f>
        <v>99.028800000000004</v>
      </c>
      <c r="GW35" s="14">
        <f t="shared" si="51"/>
        <v>26.730491283721712</v>
      </c>
      <c r="GX35" s="22">
        <f t="shared" si="28"/>
        <v>219.03076565248196</v>
      </c>
      <c r="GY35" s="61">
        <f t="shared" si="29"/>
        <v>460.00326813300728</v>
      </c>
      <c r="GZ35" s="61">
        <f ca="1">AVERAGE(OFFSET($GY$3,0,0,'Données projet'!$E$18+1,1))-AVERAGE(OFFSET($H$3,0,0,'Données projet'!$E$18+1,1))</f>
        <v>542.90832990875208</v>
      </c>
      <c r="HA35" s="61">
        <f t="shared" si="52"/>
        <v>304.94365539329362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1">
        <f t="shared" si="0"/>
        <v>442.45283997482329</v>
      </c>
      <c r="S36" s="61">
        <f ca="1">AVERAGE(OFFSET($R$3,0,0,'Données projet'!$E$9+1,1))-AVERAGE(OFFSET($H$3,0,0,'Données projet'!$E$9+1,1))</f>
        <v>469.67944008675863</v>
      </c>
      <c r="T36" s="61">
        <f t="shared" si="34"/>
        <v>266.11908070867173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1">
        <f t="shared" si="5"/>
        <v>466.02508665518945</v>
      </c>
      <c r="AN36" s="61">
        <f ca="1">AVERAGE(OFFSET($AM$3,0,0,'Données projet'!$E$10+1,1))-AVERAGE(OFFSET($H$3,0,0,'Données projet'!$E$10+1,1))</f>
        <v>516.30971934066179</v>
      </c>
      <c r="AO36" s="61">
        <f t="shared" si="36"/>
        <v>290.84286505723571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3.2</v>
      </c>
      <c r="BD36" s="13">
        <f>IF('Données projet'!$A$88&gt;35,BD35+BC36-BL35,IF(A36&lt;'Données projet'!$A$88,$BA$205^A36,IF(A36='Données projet'!$A$88,'Données projet'!$B$88,BD35+BC36-BL35)))</f>
        <v>90.600000000000009</v>
      </c>
      <c r="BE36" s="14">
        <f>BD36*VLOOKUP('Données projet'!$B$11,Paramètres!$A$1:$I$89,3,0)*VLOOKUP('Données projet'!$B$11,Paramètres!$A$1:$I$89,5,0)</f>
        <v>59.36112</v>
      </c>
      <c r="BF36" s="14">
        <f t="shared" si="37"/>
        <v>17.00663960308162</v>
      </c>
      <c r="BG36" s="22">
        <f t="shared" si="7"/>
        <v>133.0071813087005</v>
      </c>
      <c r="BH36" s="61">
        <f t="shared" si="8"/>
        <v>374.88802714324123</v>
      </c>
      <c r="BI36" s="61">
        <f ca="1">AVERAGE(OFFSET($BH$3,0,0,'Données projet'!$E$11+1,1))-AVERAGE(OFFSET($H$3,0,0,'Données projet'!$E$11+1,1))</f>
        <v>194.70144071323648</v>
      </c>
      <c r="BJ36" s="61">
        <f t="shared" si="38"/>
        <v>175.03530497415395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8.8000000000000007</v>
      </c>
      <c r="BY36" s="13">
        <f>IF('Données projet'!$A$114&gt;35,BY35+BX36-CG35,IF(A36&lt;'Données projet'!$A$114,$BV$205^A36,IF(A36='Données projet'!$A$114,'Données projet'!$B$114,BY35+BX36-CG35)))</f>
        <v>172.40000000000003</v>
      </c>
      <c r="BZ36" s="14">
        <f>BY36*VLOOKUP('Données projet'!$B$12,Paramètres!$A$1:$I$89,3,0)*VLOOKUP('Données projet'!$B$12,Paramètres!$A$1:$I$89,5,0)</f>
        <v>139.85088000000005</v>
      </c>
      <c r="CA36" s="14">
        <f t="shared" si="39"/>
        <v>36.262842078476233</v>
      </c>
      <c r="CB36" s="22">
        <f t="shared" si="10"/>
        <v>306.7313992866795</v>
      </c>
      <c r="CC36" s="61">
        <f t="shared" si="11"/>
        <v>548.61224512122021</v>
      </c>
      <c r="CD36" s="61">
        <f ca="1">AVERAGE(OFFSET($CC$3,0,0,'Données projet'!$E$12+1,1))-AVERAGE(OFFSET($H$3,0,0,'Données projet'!$E$12+1,1))</f>
        <v>272.69564942740931</v>
      </c>
      <c r="CE36" s="61">
        <f t="shared" si="40"/>
        <v>316.57989180609252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1">
        <f t="shared" si="14"/>
        <v>486.18438507298947</v>
      </c>
      <c r="CY36" s="61">
        <f ca="1">AVERAGE(OFFSET($CX$3,0,0,'Données projet'!$E$13+1,1))-AVERAGE(OFFSET($H$3,0,0,'Données projet'!$E$13+1,1))</f>
        <v>312.59632808777332</v>
      </c>
      <c r="CZ36" s="61">
        <f t="shared" si="42"/>
        <v>302.59481222418219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6.5384615384615383</v>
      </c>
      <c r="DO36" s="13">
        <f>IF('Données projet'!$A$166&gt;35,DO35+DN36-DW35,IF(A36&lt;'Données projet'!$A$166,$DL$205^A36,IF(A36='Données projet'!$A$166,'Données projet'!$B$166,DO35+DN36-DW35)))</f>
        <v>108.07692307692304</v>
      </c>
      <c r="DP36" s="18">
        <f>DO36*VLOOKUP('Données projet'!$B$14,Paramètres!$A$1:$I$89,3,0)*VLOOKUP('Données projet'!$B$14,Paramètres!$A$1:$I$89,5,0)</f>
        <v>72.497999999999976</v>
      </c>
      <c r="DQ36" s="14">
        <f t="shared" si="43"/>
        <v>20.292527413120823</v>
      </c>
      <c r="DR36" s="22">
        <f t="shared" si="16"/>
        <v>161.61016857785205</v>
      </c>
      <c r="DS36" s="61">
        <f t="shared" si="17"/>
        <v>403.49101441239281</v>
      </c>
      <c r="DT36" s="61">
        <f ca="1">AVERAGE(OFFSET($DS$3,0,0,'Données projet'!$E$14+1,1))-AVERAGE(OFFSET($H$3,0,0,'Données projet'!$E$14+1,1))</f>
        <v>293.89870611180356</v>
      </c>
      <c r="DU36" s="61">
        <f t="shared" si="44"/>
        <v>227.09257037860894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1" t="e">
        <f t="shared" si="20"/>
        <v>#N/A</v>
      </c>
      <c r="EO36" s="61" t="e">
        <f ca="1">AVERAGE(OFFSET($EN$3,0,0,'Données projet'!$E$15+1,1))-AVERAGE(OFFSET($H$3,0,0,'Données projet'!$E$15+1,1))</f>
        <v>#N/A</v>
      </c>
      <c r="EP36" s="61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1" t="e">
        <f t="shared" si="23"/>
        <v>#N/A</v>
      </c>
      <c r="FJ36" s="61" t="e">
        <f ca="1">AVERAGE(OFFSET($FI$3,0,0,'Données projet'!$E$16+1,1))-AVERAGE(OFFSET($H$3,0,0,'Données projet'!$E$16+1,1))</f>
        <v>#N/A</v>
      </c>
      <c r="FK36" s="61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IF('Données projet'!$A$244&gt;35,FZ35+FY36-GH35,IF(A36&lt;'Données projet'!$A$244,$FW$205^A36,IF(A36='Données projet'!$A$244,'Données projet'!$B$244,FZ35+FY36-GH35)))</f>
        <v>100</v>
      </c>
      <c r="GA36" s="18">
        <f>FZ36*VLOOKUP('Données projet'!$B$17,Paramètres!$A$1:$I$89,3,0)*VLOOKUP('Données projet'!$B$17,Paramètres!$A$1:$I$89,5,0)</f>
        <v>96.72</v>
      </c>
      <c r="GB36" s="14">
        <f t="shared" si="49"/>
        <v>26.179072558792139</v>
      </c>
      <c r="GC36" s="22">
        <f t="shared" si="25"/>
        <v>214.04921803989632</v>
      </c>
      <c r="GD36" s="61">
        <f t="shared" si="26"/>
        <v>455.93006387443705</v>
      </c>
      <c r="GE36" s="61">
        <f ca="1">AVERAGE(OFFSET($GD$3,0,0,'Données projet'!$E$17+1,1))-AVERAGE(OFFSET($H$3,0,0,'Données projet'!$E$17+1,1))</f>
        <v>496.33873798282525</v>
      </c>
      <c r="GF36" s="61">
        <f t="shared" si="50"/>
        <v>280.25465074992246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</v>
      </c>
      <c r="GU36" s="13">
        <f>IF('Données projet'!$A$270&gt;35,GU35+GT36-HC35,IF(A36&lt;'Données projet'!$A$270,$GR$205^A36,IF(A36='Données projet'!$A$270,'Données projet'!$B$270,GU35+GT36-HC35)))</f>
        <v>100</v>
      </c>
      <c r="GV36" s="18">
        <f>GU36*VLOOKUP('Données projet'!$B$18,Paramètres!$A$1:$I$89,3,0)*VLOOKUP('Données projet'!$B$18,Paramètres!$A$1:$I$89,5,0)</f>
        <v>107.64</v>
      </c>
      <c r="GW36" s="14">
        <f t="shared" si="51"/>
        <v>28.774250263353583</v>
      </c>
      <c r="GX36" s="22">
        <f t="shared" si="28"/>
        <v>237.58815254200749</v>
      </c>
      <c r="GY36" s="61">
        <f t="shared" si="29"/>
        <v>479.46899837654826</v>
      </c>
      <c r="GZ36" s="61">
        <f ca="1">AVERAGE(OFFSET($GY$3,0,0,'Données projet'!$E$18+1,1))-AVERAGE(OFFSET($H$3,0,0,'Données projet'!$E$18+1,1))</f>
        <v>542.90832990875208</v>
      </c>
      <c r="HA36" s="61">
        <f t="shared" si="52"/>
        <v>304.94365539329362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1">
        <f t="shared" si="0"/>
        <v>458.97715606387533</v>
      </c>
      <c r="S37" s="61">
        <f ca="1">AVERAGE(OFFSET($R$3,0,0,'Données projet'!$E$9+1,1))-AVERAGE(OFFSET($H$3,0,0,'Données projet'!$E$9+1,1))</f>
        <v>469.67944008675863</v>
      </c>
      <c r="T37" s="61">
        <f t="shared" si="34"/>
        <v>266.11908070867173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1">
        <f t="shared" si="5"/>
        <v>484.39132688046732</v>
      </c>
      <c r="AN37" s="61">
        <f ca="1">AVERAGE(OFFSET($AM$3,0,0,'Données projet'!$E$10+1,1))-AVERAGE(OFFSET($H$3,0,0,'Données projet'!$E$10+1,1))</f>
        <v>516.30971934066179</v>
      </c>
      <c r="AO37" s="61">
        <f t="shared" si="36"/>
        <v>290.84286505723571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3.2</v>
      </c>
      <c r="BD37" s="13">
        <f>IF('Données projet'!$A$88&gt;35,BD36+BC37-BL36,IF(A37&lt;'Données projet'!$A$88,$BA$205^A37,IF(A37='Données projet'!$A$88,'Données projet'!$B$88,BD36+BC37-BL36)))</f>
        <v>93.800000000000011</v>
      </c>
      <c r="BE37" s="14">
        <f>BD37*VLOOKUP('Données projet'!$B$11,Paramètres!$A$1:$I$89,3,0)*VLOOKUP('Données projet'!$B$11,Paramètres!$A$1:$I$89,5,0)</f>
        <v>61.45776</v>
      </c>
      <c r="BF37" s="14">
        <f t="shared" si="37"/>
        <v>17.536319965642669</v>
      </c>
      <c r="BG37" s="22">
        <f t="shared" si="7"/>
        <v>137.58135594016099</v>
      </c>
      <c r="BH37" s="61">
        <f t="shared" si="8"/>
        <v>380.35478740227654</v>
      </c>
      <c r="BI37" s="61">
        <f ca="1">AVERAGE(OFFSET($BH$3,0,0,'Données projet'!$E$11+1,1))-AVERAGE(OFFSET($H$3,0,0,'Données projet'!$E$11+1,1))</f>
        <v>194.70144071323648</v>
      </c>
      <c r="BJ37" s="61">
        <f t="shared" si="38"/>
        <v>175.03530497415395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8.8000000000000007</v>
      </c>
      <c r="BY37" s="13">
        <f>IF('Données projet'!$A$114&gt;35,BY36+BX37-CG36,IF(A37&lt;'Données projet'!$A$114,$BV$205^A37,IF(A37='Données projet'!$A$114,'Données projet'!$B$114,BY36+BX37-CG36)))</f>
        <v>181.20000000000005</v>
      </c>
      <c r="BZ37" s="14">
        <f>BY37*VLOOKUP('Données projet'!$B$12,Paramètres!$A$1:$I$89,3,0)*VLOOKUP('Données projet'!$B$12,Paramètres!$A$1:$I$89,5,0)</f>
        <v>146.98944000000006</v>
      </c>
      <c r="CA37" s="14">
        <f t="shared" si="39"/>
        <v>37.893619858723746</v>
      </c>
      <c r="CB37" s="22">
        <f t="shared" si="10"/>
        <v>322.00466258727732</v>
      </c>
      <c r="CC37" s="61">
        <f t="shared" si="11"/>
        <v>564.77809404939285</v>
      </c>
      <c r="CD37" s="61">
        <f ca="1">AVERAGE(OFFSET($CC$3,0,0,'Données projet'!$E$12+1,1))-AVERAGE(OFFSET($H$3,0,0,'Données projet'!$E$12+1,1))</f>
        <v>272.69564942740931</v>
      </c>
      <c r="CE37" s="61">
        <f t="shared" si="40"/>
        <v>316.57989180609252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1">
        <f t="shared" si="14"/>
        <v>506.36077943487572</v>
      </c>
      <c r="CY37" s="61">
        <f ca="1">AVERAGE(OFFSET($CX$3,0,0,'Données projet'!$E$13+1,1))-AVERAGE(OFFSET($H$3,0,0,'Données projet'!$E$13+1,1))</f>
        <v>312.59632808777332</v>
      </c>
      <c r="CZ37" s="61">
        <f t="shared" si="42"/>
        <v>302.59481222418219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6.5384615384615383</v>
      </c>
      <c r="DO37" s="13">
        <f>IF('Données projet'!$A$166&gt;35,DO36+DN37-DW36,IF(A37&lt;'Données projet'!$A$166,$DL$205^A37,IF(A37='Données projet'!$A$166,'Données projet'!$B$166,DO36+DN37-DW36)))</f>
        <v>114.61538461538457</v>
      </c>
      <c r="DP37" s="18">
        <f>DO37*VLOOKUP('Données projet'!$B$14,Paramètres!$A$1:$I$89,3,0)*VLOOKUP('Données projet'!$B$14,Paramètres!$A$1:$I$89,5,0)</f>
        <v>76.883999999999972</v>
      </c>
      <c r="DQ37" s="14">
        <f t="shared" si="43"/>
        <v>21.373553273140757</v>
      </c>
      <c r="DR37" s="22">
        <f t="shared" si="16"/>
        <v>171.13190528405343</v>
      </c>
      <c r="DS37" s="61">
        <f t="shared" si="17"/>
        <v>413.90533674616904</v>
      </c>
      <c r="DT37" s="61">
        <f ca="1">AVERAGE(OFFSET($DS$3,0,0,'Données projet'!$E$14+1,1))-AVERAGE(OFFSET($H$3,0,0,'Données projet'!$E$14+1,1))</f>
        <v>293.89870611180356</v>
      </c>
      <c r="DU37" s="61">
        <f t="shared" si="44"/>
        <v>227.09257037860894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1" t="e">
        <f t="shared" si="20"/>
        <v>#N/A</v>
      </c>
      <c r="EO37" s="61" t="e">
        <f ca="1">AVERAGE(OFFSET($EN$3,0,0,'Données projet'!$E$15+1,1))-AVERAGE(OFFSET($H$3,0,0,'Données projet'!$E$15+1,1))</f>
        <v>#N/A</v>
      </c>
      <c r="EP37" s="61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1" t="e">
        <f t="shared" si="23"/>
        <v>#N/A</v>
      </c>
      <c r="FJ37" s="61" t="e">
        <f ca="1">AVERAGE(OFFSET($FI$3,0,0,'Données projet'!$E$16+1,1))-AVERAGE(OFFSET($H$3,0,0,'Données projet'!$E$16+1,1))</f>
        <v>#N/A</v>
      </c>
      <c r="FK37" s="61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IF('Données projet'!$A$244&gt;35,FZ36+FY37-GH36,IF(A37&lt;'Données projet'!$A$244,$FW$205^A37,IF(A37='Données projet'!$A$244,'Données projet'!$B$244,FZ36+FY37-GH36)))</f>
        <v>108</v>
      </c>
      <c r="GA37" s="18">
        <f>FZ37*VLOOKUP('Données projet'!$B$17,Paramètres!$A$1:$I$89,3,0)*VLOOKUP('Données projet'!$B$17,Paramètres!$A$1:$I$89,5,0)</f>
        <v>104.4576</v>
      </c>
      <c r="GB37" s="14">
        <f t="shared" si="49"/>
        <v>28.021248860498272</v>
      </c>
      <c r="GC37" s="22">
        <f t="shared" si="25"/>
        <v>230.73399509870114</v>
      </c>
      <c r="GD37" s="61">
        <f t="shared" si="26"/>
        <v>473.50742656081673</v>
      </c>
      <c r="GE37" s="61">
        <f ca="1">AVERAGE(OFFSET($GD$3,0,0,'Données projet'!$E$17+1,1))-AVERAGE(OFFSET($H$3,0,0,'Données projet'!$E$17+1,1))</f>
        <v>496.33873798282525</v>
      </c>
      <c r="GF37" s="61">
        <f t="shared" si="50"/>
        <v>280.25465074992246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</v>
      </c>
      <c r="GU37" s="13">
        <f>IF('Données projet'!$A$270&gt;35,GU36+GT37-HC36,IF(A37&lt;'Données projet'!$A$270,$GR$205^A37,IF(A37='Données projet'!$A$270,'Données projet'!$B$270,GU36+GT37-HC36)))</f>
        <v>108</v>
      </c>
      <c r="GV37" s="18">
        <f>GU37*VLOOKUP('Données projet'!$B$18,Paramètres!$A$1:$I$89,3,0)*VLOOKUP('Données projet'!$B$18,Paramètres!$A$1:$I$89,5,0)</f>
        <v>116.2512</v>
      </c>
      <c r="GW37" s="14">
        <f t="shared" si="51"/>
        <v>30.799044755804328</v>
      </c>
      <c r="GX37" s="22">
        <f t="shared" si="28"/>
        <v>256.1125096163592</v>
      </c>
      <c r="GY37" s="61">
        <f t="shared" si="29"/>
        <v>498.88594107847479</v>
      </c>
      <c r="GZ37" s="61">
        <f ca="1">AVERAGE(OFFSET($GY$3,0,0,'Données projet'!$E$18+1,1))-AVERAGE(OFFSET($H$3,0,0,'Données projet'!$E$18+1,1))</f>
        <v>542.90832990875208</v>
      </c>
      <c r="HA37" s="61">
        <f t="shared" si="52"/>
        <v>304.94365539329362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1">
        <f t="shared" si="0"/>
        <v>475.45999389040423</v>
      </c>
      <c r="S38" s="61">
        <f ca="1">AVERAGE(OFFSET($R$3,0,0,'Données projet'!$E$9+1,1))-AVERAGE(OFFSET($H$3,0,0,'Données projet'!$E$9+1,1))</f>
        <v>469.67944008675863</v>
      </c>
      <c r="T38" s="61">
        <f t="shared" si="34"/>
        <v>266.11908070867173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1">
        <f t="shared" si="5"/>
        <v>502.71333546669905</v>
      </c>
      <c r="AN38" s="61">
        <f ca="1">AVERAGE(OFFSET($AM$3,0,0,'Données projet'!$E$10+1,1))-AVERAGE(OFFSET($H$3,0,0,'Données projet'!$E$10+1,1))</f>
        <v>516.30971934066179</v>
      </c>
      <c r="AO38" s="61">
        <f t="shared" si="36"/>
        <v>290.84286505723571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3.2</v>
      </c>
      <c r="BD38" s="13">
        <f>IF('Données projet'!$A$88&gt;35,BD37+BC38-BL37,IF(A38&lt;'Données projet'!$A$88,$BA$205^A38,IF(A38='Données projet'!$A$88,'Données projet'!$B$88,BD37+BC38-BL37)))</f>
        <v>97.000000000000014</v>
      </c>
      <c r="BE38" s="14">
        <f>BD38*VLOOKUP('Données projet'!$B$11,Paramètres!$A$1:$I$89,3,0)*VLOOKUP('Données projet'!$B$11,Paramètres!$A$1:$I$89,5,0)</f>
        <v>63.554400000000008</v>
      </c>
      <c r="BF38" s="14">
        <f t="shared" si="37"/>
        <v>18.063900706818366</v>
      </c>
      <c r="BG38" s="22">
        <f t="shared" si="7"/>
        <v>142.151873731042</v>
      </c>
      <c r="BH38" s="61">
        <f t="shared" si="8"/>
        <v>385.80240645561651</v>
      </c>
      <c r="BI38" s="61">
        <f ca="1">AVERAGE(OFFSET($BH$3,0,0,'Données projet'!$E$11+1,1))-AVERAGE(OFFSET($H$3,0,0,'Données projet'!$E$11+1,1))</f>
        <v>194.70144071323648</v>
      </c>
      <c r="BJ38" s="61">
        <f t="shared" si="38"/>
        <v>175.03530497415395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190</v>
      </c>
      <c r="BW38" s="13">
        <f>VLOOKUP(A38,'Données projet'!$A$113:$I$133,9,0)</f>
        <v>8.8000000000000007</v>
      </c>
      <c r="BX38" s="13">
        <f t="array" ref="BX38">INDEX(BW:BW,MIN(IF(ISNUMBER(BW38:BW234),ROW(BW38:BW234),"")))</f>
        <v>8.8000000000000007</v>
      </c>
      <c r="BY38" s="13">
        <f>IF('Données projet'!$A$114&gt;35,BY37+BX38-CG37,IF(A38&lt;'Données projet'!$A$114,$BV$205^A38,IF(A38='Données projet'!$A$114,'Données projet'!$B$114,BY37+BX38-CG37)))</f>
        <v>190.00000000000006</v>
      </c>
      <c r="BZ38" s="14">
        <f>BY38*VLOOKUP('Données projet'!$B$12,Paramètres!$A$1:$I$89,3,0)*VLOOKUP('Données projet'!$B$12,Paramètres!$A$1:$I$89,5,0)</f>
        <v>154.12800000000007</v>
      </c>
      <c r="CA38" s="14">
        <f t="shared" si="39"/>
        <v>39.51520107536119</v>
      </c>
      <c r="CB38" s="22">
        <f t="shared" si="10"/>
        <v>337.26190853958752</v>
      </c>
      <c r="CC38" s="61">
        <f t="shared" si="11"/>
        <v>580.912441264162</v>
      </c>
      <c r="CD38" s="61">
        <f ca="1">AVERAGE(OFFSET($CC$3,0,0,'Données projet'!$E$12+1,1))-AVERAGE(OFFSET($H$3,0,0,'Données projet'!$E$12+1,1))</f>
        <v>272.69564942740931</v>
      </c>
      <c r="CE38" s="61">
        <f t="shared" si="40"/>
        <v>316.57989180609252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76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1">
        <f t="shared" si="14"/>
        <v>526.48987049132359</v>
      </c>
      <c r="CY38" s="61">
        <f ca="1">AVERAGE(OFFSET($CX$3,0,0,'Données projet'!$E$13+1,1))-AVERAGE(OFFSET($H$3,0,0,'Données projet'!$E$13+1,1))</f>
        <v>312.59632808777332</v>
      </c>
      <c r="CZ38" s="61">
        <f t="shared" si="42"/>
        <v>302.59481222418219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121.15384615384615</v>
      </c>
      <c r="DM38" s="13">
        <f>VLOOKUP(A38,'Données projet'!$A$165:$I$185,9,0)</f>
        <v>6.5384615384615383</v>
      </c>
      <c r="DN38" s="13">
        <f t="array" ref="DN38">INDEX(DM:DM,MIN(IF(ISNUMBER(DM38:DM234),ROW(DM38:DM234),"")))</f>
        <v>6.5384615384615383</v>
      </c>
      <c r="DO38" s="13">
        <f>IF('Données projet'!$A$166&gt;35,DO37+DN38-DW37,IF(A38&lt;'Données projet'!$A$166,$DL$205^A38,IF(A38='Données projet'!$A$166,'Données projet'!$B$166,DO37+DN38-DW37)))</f>
        <v>121.1538461538461</v>
      </c>
      <c r="DP38" s="18">
        <f>DO38*VLOOKUP('Données projet'!$B$14,Paramètres!$A$1:$I$89,3,0)*VLOOKUP('Données projet'!$B$14,Paramètres!$A$1:$I$89,5,0)</f>
        <v>81.269999999999968</v>
      </c>
      <c r="DQ38" s="14">
        <f t="shared" si="43"/>
        <v>22.447420513130801</v>
      </c>
      <c r="DR38" s="22">
        <f t="shared" si="16"/>
        <v>180.64117406036942</v>
      </c>
      <c r="DS38" s="61">
        <f t="shared" si="17"/>
        <v>424.29170678494393</v>
      </c>
      <c r="DT38" s="61">
        <f ca="1">AVERAGE(OFFSET($DS$3,0,0,'Données projet'!$E$14+1,1))-AVERAGE(OFFSET($H$3,0,0,'Données projet'!$E$14+1,1))</f>
        <v>293.89870611180356</v>
      </c>
      <c r="DU38" s="61">
        <f t="shared" si="44"/>
        <v>227.09257037860894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1" t="e">
        <f t="shared" si="20"/>
        <v>#N/A</v>
      </c>
      <c r="EO38" s="61" t="e">
        <f ca="1">AVERAGE(OFFSET($EN$3,0,0,'Données projet'!$E$15+1,1))-AVERAGE(OFFSET($H$3,0,0,'Données projet'!$E$15+1,1))</f>
        <v>#N/A</v>
      </c>
      <c r="EP38" s="61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1" t="e">
        <f t="shared" si="23"/>
        <v>#N/A</v>
      </c>
      <c r="FJ38" s="61" t="e">
        <f ca="1">AVERAGE(OFFSET($FI$3,0,0,'Données projet'!$E$16+1,1))-AVERAGE(OFFSET($H$3,0,0,'Données projet'!$E$16+1,1))</f>
        <v>#N/A</v>
      </c>
      <c r="FK38" s="61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116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IF('Données projet'!$A$244&gt;35,FZ37+FY38-GH37,IF(A38&lt;'Données projet'!$A$244,$FW$205^A38,IF(A38='Données projet'!$A$244,'Données projet'!$B$244,FZ37+FY38-GH37)))</f>
        <v>116</v>
      </c>
      <c r="GA38" s="18">
        <f>FZ38*VLOOKUP('Données projet'!$B$17,Paramètres!$A$1:$I$89,3,0)*VLOOKUP('Données projet'!$B$17,Paramètres!$A$1:$I$89,5,0)</f>
        <v>112.1952</v>
      </c>
      <c r="GB38" s="14">
        <f t="shared" si="49"/>
        <v>29.847594514573263</v>
      </c>
      <c r="GC38" s="22">
        <f t="shared" si="25"/>
        <v>247.39120044621509</v>
      </c>
      <c r="GD38" s="61">
        <f t="shared" si="26"/>
        <v>491.0417331707896</v>
      </c>
      <c r="GE38" s="61">
        <f ca="1">AVERAGE(OFFSET($GD$3,0,0,'Données projet'!$E$17+1,1))-AVERAGE(OFFSET($H$3,0,0,'Données projet'!$E$17+1,1))</f>
        <v>496.33873798282525</v>
      </c>
      <c r="GF38" s="61">
        <f t="shared" si="50"/>
        <v>280.25465074992246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116</v>
      </c>
      <c r="GS38" s="13">
        <f>VLOOKUP(A38,'Données projet'!$A$269:$I$289,9,0)</f>
        <v>8</v>
      </c>
      <c r="GT38" s="13">
        <f t="array" ref="GT38">INDEX(GS:GS,MIN(IF(ISNUMBER(GS38:GS234),ROW(GS38:GS234),"")))</f>
        <v>8</v>
      </c>
      <c r="GU38" s="13">
        <f>IF('Données projet'!$A$270&gt;35,GU37+GT38-HC37,IF(A38&lt;'Données projet'!$A$270,$GR$205^A38,IF(A38='Données projet'!$A$270,'Données projet'!$B$270,GU37+GT38-HC37)))</f>
        <v>116</v>
      </c>
      <c r="GV38" s="18">
        <f>GU38*VLOOKUP('Données projet'!$B$18,Paramètres!$A$1:$I$89,3,0)*VLOOKUP('Données projet'!$B$18,Paramètres!$A$1:$I$89,5,0)</f>
        <v>124.86239999999999</v>
      </c>
      <c r="GW38" s="14">
        <f t="shared" si="51"/>
        <v>32.806439280561598</v>
      </c>
      <c r="GX38" s="22">
        <f t="shared" si="28"/>
        <v>274.60656174697812</v>
      </c>
      <c r="GY38" s="61">
        <f t="shared" si="29"/>
        <v>518.25709447155259</v>
      </c>
      <c r="GZ38" s="61">
        <f ca="1">AVERAGE(OFFSET($GY$3,0,0,'Données projet'!$E$18+1,1))-AVERAGE(OFFSET($H$3,0,0,'Données projet'!$E$18+1,1))</f>
        <v>542.90832990875208</v>
      </c>
      <c r="HA38" s="61">
        <f t="shared" si="52"/>
        <v>304.94365539329362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1">
        <f t="shared" si="0"/>
        <v>492.6821076688293</v>
      </c>
      <c r="S39" s="61">
        <f ca="1">AVERAGE(OFFSET($R$3,0,0,'Données projet'!$E$9+1,1))-AVERAGE(OFFSET($H$3,0,0,'Données projet'!$E$9+1,1))</f>
        <v>469.67944008675863</v>
      </c>
      <c r="T39" s="61">
        <f t="shared" si="34"/>
        <v>266.11908070867173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1">
        <f t="shared" si="5"/>
        <v>521.86384622048729</v>
      </c>
      <c r="AN39" s="61">
        <f ca="1">AVERAGE(OFFSET($AM$3,0,0,'Données projet'!$E$10+1,1))-AVERAGE(OFFSET($H$3,0,0,'Données projet'!$E$10+1,1))</f>
        <v>516.30971934066179</v>
      </c>
      <c r="AO39" s="61">
        <f t="shared" si="36"/>
        <v>290.84286505723571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3.2</v>
      </c>
      <c r="BD39" s="13">
        <f>IF('Données projet'!$A$88&gt;35,BD38+BC39-BL38,IF(A39&lt;'Données projet'!$A$88,$BA$205^A39,IF(A39='Données projet'!$A$88,'Données projet'!$B$88,BD38+BC39-BL38)))</f>
        <v>100.20000000000002</v>
      </c>
      <c r="BE39" s="14">
        <f>BD39*VLOOKUP('Données projet'!$B$11,Paramètres!$A$1:$I$89,3,0)*VLOOKUP('Données projet'!$B$11,Paramètres!$A$1:$I$89,5,0)</f>
        <v>65.651040000000009</v>
      </c>
      <c r="BF39" s="14">
        <f t="shared" si="37"/>
        <v>18.589459035175128</v>
      </c>
      <c r="BG39" s="22">
        <f t="shared" si="7"/>
        <v>146.71886915293001</v>
      </c>
      <c r="BH39" s="61">
        <f t="shared" si="8"/>
        <v>391.23128739396441</v>
      </c>
      <c r="BI39" s="61">
        <f ca="1">AVERAGE(OFFSET($BH$3,0,0,'Données projet'!$E$11+1,1))-AVERAGE(OFFSET($H$3,0,0,'Données projet'!$E$11+1,1))</f>
        <v>194.70144071323648</v>
      </c>
      <c r="BJ39" s="61">
        <f t="shared" si="38"/>
        <v>175.03530497415395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121.60000000000005</v>
      </c>
      <c r="BZ39" s="14">
        <f>BY39*VLOOKUP('Données projet'!$B$12,Paramètres!$A$1:$I$89,3,0)*VLOOKUP('Données projet'!$B$12,Paramètres!$A$1:$I$89,5,0)</f>
        <v>98.641920000000042</v>
      </c>
      <c r="CA39" s="14">
        <f t="shared" si="39"/>
        <v>26.638196684151392</v>
      </c>
      <c r="CB39" s="22">
        <f t="shared" si="10"/>
        <v>218.19620322489709</v>
      </c>
      <c r="CC39" s="61">
        <f t="shared" si="11"/>
        <v>462.70862146593151</v>
      </c>
      <c r="CD39" s="61">
        <f ca="1">AVERAGE(OFFSET($CC$3,0,0,'Données projet'!$E$12+1,1))-AVERAGE(OFFSET($H$3,0,0,'Données projet'!$E$12+1,1))</f>
        <v>272.69564942740931</v>
      </c>
      <c r="CE39" s="61">
        <f t="shared" si="40"/>
        <v>316.57989180609252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1">
        <f t="shared" si="14"/>
        <v>546.57439680656466</v>
      </c>
      <c r="CY39" s="61">
        <f ca="1">AVERAGE(OFFSET($CX$3,0,0,'Données projet'!$E$13+1,1))-AVERAGE(OFFSET($H$3,0,0,'Données projet'!$E$13+1,1))</f>
        <v>312.59632808777332</v>
      </c>
      <c r="CZ39" s="61">
        <f t="shared" si="42"/>
        <v>302.59481222418219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6.2820512820512846</v>
      </c>
      <c r="DO39" s="13">
        <f>IF('Données projet'!$A$166&gt;35,DO38+DN39-DW38,IF(A39&lt;'Données projet'!$A$166,$DL$205^A39,IF(A39='Données projet'!$A$166,'Données projet'!$B$166,DO38+DN39-DW38)))</f>
        <v>127.43589743589739</v>
      </c>
      <c r="DP39" s="18">
        <f>DO39*VLOOKUP('Données projet'!$B$14,Paramètres!$A$1:$I$89,3,0)*VLOOKUP('Données projet'!$B$14,Paramètres!$A$1:$I$89,5,0)</f>
        <v>85.483999999999966</v>
      </c>
      <c r="DQ39" s="14">
        <f t="shared" si="43"/>
        <v>23.472832821569867</v>
      </c>
      <c r="DR39" s="22">
        <f t="shared" si="16"/>
        <v>189.7664838309008</v>
      </c>
      <c r="DS39" s="61">
        <f t="shared" si="17"/>
        <v>434.27890207193525</v>
      </c>
      <c r="DT39" s="61">
        <f ca="1">AVERAGE(OFFSET($DS$3,0,0,'Données projet'!$E$14+1,1))-AVERAGE(OFFSET($H$3,0,0,'Données projet'!$E$14+1,1))</f>
        <v>293.89870611180356</v>
      </c>
      <c r="DU39" s="61">
        <f t="shared" si="44"/>
        <v>227.09257037860894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1" t="e">
        <f t="shared" si="20"/>
        <v>#N/A</v>
      </c>
      <c r="EO39" s="61" t="e">
        <f ca="1">AVERAGE(OFFSET($EN$3,0,0,'Données projet'!$E$15+1,1))-AVERAGE(OFFSET($H$3,0,0,'Données projet'!$E$15+1,1))</f>
        <v>#N/A</v>
      </c>
      <c r="EP39" s="61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1" t="e">
        <f t="shared" si="23"/>
        <v>#N/A</v>
      </c>
      <c r="FJ39" s="61" t="e">
        <f ca="1">AVERAGE(OFFSET($FI$3,0,0,'Données projet'!$E$16+1,1))-AVERAGE(OFFSET($H$3,0,0,'Données projet'!$E$16+1,1))</f>
        <v>#N/A</v>
      </c>
      <c r="FK39" s="61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IF('Données projet'!$A$244&gt;35,FZ38+FY39-GH38,IF(A39&lt;'Données projet'!$A$244,$FW$205^A39,IF(A39='Données projet'!$A$244,'Données projet'!$B$244,FZ38+FY39-GH38)))</f>
        <v>124.4</v>
      </c>
      <c r="GA39" s="18">
        <f>FZ39*VLOOKUP('Données projet'!$B$17,Paramètres!$A$1:$I$89,3,0)*VLOOKUP('Données projet'!$B$17,Paramètres!$A$1:$I$89,5,0)</f>
        <v>120.31968000000001</v>
      </c>
      <c r="GB39" s="14">
        <f t="shared" si="49"/>
        <v>31.74954785566829</v>
      </c>
      <c r="GC39" s="22">
        <f t="shared" si="25"/>
        <v>264.85390518195555</v>
      </c>
      <c r="GD39" s="61">
        <f t="shared" si="26"/>
        <v>509.36632342298998</v>
      </c>
      <c r="GE39" s="61">
        <f ca="1">AVERAGE(OFFSET($GD$3,0,0,'Données projet'!$E$17+1,1))-AVERAGE(OFFSET($H$3,0,0,'Données projet'!$E$17+1,1))</f>
        <v>496.33873798282525</v>
      </c>
      <c r="GF39" s="61">
        <f t="shared" si="50"/>
        <v>280.25465074992246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8.4</v>
      </c>
      <c r="GU39" s="13">
        <f>IF('Données projet'!$A$270&gt;35,GU38+GT39-HC38,IF(A39&lt;'Données projet'!$A$270,$GR$205^A39,IF(A39='Données projet'!$A$270,'Données projet'!$B$270,GU38+GT39-HC38)))</f>
        <v>124.4</v>
      </c>
      <c r="GV39" s="18">
        <f>GU39*VLOOKUP('Données projet'!$B$18,Paramètres!$A$1:$I$89,3,0)*VLOOKUP('Données projet'!$B$18,Paramètres!$A$1:$I$89,5,0)</f>
        <v>133.90415999999999</v>
      </c>
      <c r="GW39" s="14">
        <f t="shared" si="51"/>
        <v>34.896936615903982</v>
      </c>
      <c r="GX39" s="22">
        <f t="shared" si="28"/>
        <v>293.99524327269938</v>
      </c>
      <c r="GY39" s="61">
        <f t="shared" si="29"/>
        <v>538.50766151373386</v>
      </c>
      <c r="GZ39" s="61">
        <f ca="1">AVERAGE(OFFSET($GY$3,0,0,'Données projet'!$E$18+1,1))-AVERAGE(OFFSET($H$3,0,0,'Données projet'!$E$18+1,1))</f>
        <v>542.90832990875208</v>
      </c>
      <c r="HA39" s="61">
        <f t="shared" si="52"/>
        <v>304.94365539329362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1">
        <f t="shared" si="0"/>
        <v>509.86480003984718</v>
      </c>
      <c r="S40" s="61">
        <f ca="1">AVERAGE(OFFSET($R$3,0,0,'Données projet'!$E$9+1,1))-AVERAGE(OFFSET($H$3,0,0,'Données projet'!$E$9+1,1))</f>
        <v>469.67944008675863</v>
      </c>
      <c r="T40" s="61">
        <f t="shared" si="34"/>
        <v>266.11908070867173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1">
        <f t="shared" si="5"/>
        <v>540.97234364778126</v>
      </c>
      <c r="AN40" s="61">
        <f ca="1">AVERAGE(OFFSET($AM$3,0,0,'Données projet'!$E$10+1,1))-AVERAGE(OFFSET($H$3,0,0,'Données projet'!$E$10+1,1))</f>
        <v>516.30971934066179</v>
      </c>
      <c r="AO40" s="61">
        <f t="shared" si="36"/>
        <v>290.84286505723571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3.2</v>
      </c>
      <c r="BD40" s="13">
        <f>IF('Données projet'!$A$88&gt;35,BD39+BC40-BL39,IF(A40&lt;'Données projet'!$A$88,$BA$205^A40,IF(A40='Données projet'!$A$88,'Données projet'!$B$88,BD39+BC40-BL39)))</f>
        <v>103.40000000000002</v>
      </c>
      <c r="BE40" s="14">
        <f>BD40*VLOOKUP('Données projet'!$B$11,Paramètres!$A$1:$I$89,3,0)*VLOOKUP('Données projet'!$B$11,Paramètres!$A$1:$I$89,5,0)</f>
        <v>67.747680000000003</v>
      </c>
      <c r="BF40" s="14">
        <f t="shared" si="37"/>
        <v>19.113066947779238</v>
      </c>
      <c r="BG40" s="22">
        <f t="shared" si="7"/>
        <v>151.28246760071548</v>
      </c>
      <c r="BH40" s="61">
        <f t="shared" si="8"/>
        <v>396.64181957138658</v>
      </c>
      <c r="BI40" s="61">
        <f ca="1">AVERAGE(OFFSET($BH$3,0,0,'Données projet'!$E$11+1,1))-AVERAGE(OFFSET($H$3,0,0,'Données projet'!$E$11+1,1))</f>
        <v>194.70144071323648</v>
      </c>
      <c r="BJ40" s="61">
        <f t="shared" si="38"/>
        <v>175.03530497415395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129.20000000000005</v>
      </c>
      <c r="BZ40" s="14">
        <f>BY40*VLOOKUP('Données projet'!$B$12,Paramètres!$A$1:$I$89,3,0)*VLOOKUP('Données projet'!$B$12,Paramètres!$A$1:$I$89,5,0)</f>
        <v>104.80704000000004</v>
      </c>
      <c r="CA40" s="14">
        <f t="shared" si="39"/>
        <v>28.104060486002457</v>
      </c>
      <c r="CB40" s="22">
        <f t="shared" si="10"/>
        <v>231.48683334645435</v>
      </c>
      <c r="CC40" s="61">
        <f t="shared" si="11"/>
        <v>476.84618531712545</v>
      </c>
      <c r="CD40" s="61">
        <f ca="1">AVERAGE(OFFSET($CC$3,0,0,'Données projet'!$E$12+1,1))-AVERAGE(OFFSET($H$3,0,0,'Données projet'!$E$12+1,1))</f>
        <v>272.69564942740931</v>
      </c>
      <c r="CE40" s="61">
        <f t="shared" si="40"/>
        <v>316.57989180609252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1">
        <f t="shared" si="14"/>
        <v>566.61675222029544</v>
      </c>
      <c r="CY40" s="61">
        <f ca="1">AVERAGE(OFFSET($CX$3,0,0,'Données projet'!$E$13+1,1))-AVERAGE(OFFSET($H$3,0,0,'Données projet'!$E$13+1,1))</f>
        <v>312.59632808777332</v>
      </c>
      <c r="CZ40" s="61">
        <f t="shared" si="42"/>
        <v>302.59481222418219</v>
      </c>
      <c r="DA40" s="16">
        <f>IF(ISNA(VLOOKUP(A40,'Données projet'!$A$139:$I$159,3,0)),0,VLOOKUP(A40,'Données projet'!$A$139:$I$159,3,0))</f>
        <v>3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6.2820512820512846</v>
      </c>
      <c r="DO40" s="13">
        <f>IF('Données projet'!$A$166&gt;35,DO39+DN40-DW39,IF(A40&lt;'Données projet'!$A$166,$DL$205^A40,IF(A40='Données projet'!$A$166,'Données projet'!$B$166,DO39+DN40-DW39)))</f>
        <v>133.71794871794867</v>
      </c>
      <c r="DP40" s="18">
        <f>DO40*VLOOKUP('Données projet'!$B$14,Paramètres!$A$1:$I$89,3,0)*VLOOKUP('Données projet'!$B$14,Paramètres!$A$1:$I$89,5,0)</f>
        <v>89.697999999999979</v>
      </c>
      <c r="DQ40" s="14">
        <f t="shared" si="43"/>
        <v>24.492375624045465</v>
      </c>
      <c r="DR40" s="22">
        <f t="shared" si="16"/>
        <v>198.88157087854583</v>
      </c>
      <c r="DS40" s="61">
        <f t="shared" si="17"/>
        <v>444.24092284921693</v>
      </c>
      <c r="DT40" s="61">
        <f ca="1">AVERAGE(OFFSET($DS$3,0,0,'Données projet'!$E$14+1,1))-AVERAGE(OFFSET($H$3,0,0,'Données projet'!$E$14+1,1))</f>
        <v>293.89870611180356</v>
      </c>
      <c r="DU40" s="61">
        <f t="shared" si="44"/>
        <v>227.09257037860894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1" t="e">
        <f t="shared" si="20"/>
        <v>#N/A</v>
      </c>
      <c r="EO40" s="61" t="e">
        <f ca="1">AVERAGE(OFFSET($EN$3,0,0,'Données projet'!$E$15+1,1))-AVERAGE(OFFSET($H$3,0,0,'Données projet'!$E$15+1,1))</f>
        <v>#N/A</v>
      </c>
      <c r="EP40" s="61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1" t="e">
        <f t="shared" si="23"/>
        <v>#N/A</v>
      </c>
      <c r="FJ40" s="61" t="e">
        <f ca="1">AVERAGE(OFFSET($FI$3,0,0,'Données projet'!$E$16+1,1))-AVERAGE(OFFSET($H$3,0,0,'Données projet'!$E$16+1,1))</f>
        <v>#N/A</v>
      </c>
      <c r="FK40" s="61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IF('Données projet'!$A$244&gt;35,FZ39+FY40-GH39,IF(A40&lt;'Données projet'!$A$244,$FW$205^A40,IF(A40='Données projet'!$A$244,'Données projet'!$B$244,FZ39+FY40-GH39)))</f>
        <v>132.80000000000001</v>
      </c>
      <c r="GA40" s="18">
        <f>FZ40*VLOOKUP('Données projet'!$B$17,Paramètres!$A$1:$I$89,3,0)*VLOOKUP('Données projet'!$B$17,Paramètres!$A$1:$I$89,5,0)</f>
        <v>128.44416000000001</v>
      </c>
      <c r="GB40" s="14">
        <f t="shared" si="49"/>
        <v>33.636598855068925</v>
      </c>
      <c r="GC40" s="22">
        <f t="shared" si="25"/>
        <v>282.29065500591173</v>
      </c>
      <c r="GD40" s="61">
        <f t="shared" si="26"/>
        <v>527.65000697658286</v>
      </c>
      <c r="GE40" s="61">
        <f ca="1">AVERAGE(OFFSET($GD$3,0,0,'Données projet'!$E$17+1,1))-AVERAGE(OFFSET($H$3,0,0,'Données projet'!$E$17+1,1))</f>
        <v>496.33873798282525</v>
      </c>
      <c r="GF40" s="61">
        <f t="shared" si="50"/>
        <v>280.25465074992246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8.4</v>
      </c>
      <c r="GU40" s="13">
        <f>IF('Données projet'!$A$270&gt;35,GU39+GT40-HC39,IF(A40&lt;'Données projet'!$A$270,$GR$205^A40,IF(A40='Données projet'!$A$270,'Données projet'!$B$270,GU39+GT40-HC39)))</f>
        <v>132.80000000000001</v>
      </c>
      <c r="GV40" s="18">
        <f>GU40*VLOOKUP('Données projet'!$B$18,Paramètres!$A$1:$I$89,3,0)*VLOOKUP('Données projet'!$B$18,Paramètres!$A$1:$I$89,5,0)</f>
        <v>142.94592</v>
      </c>
      <c r="GW40" s="14">
        <f t="shared" si="51"/>
        <v>36.971054314096854</v>
      </c>
      <c r="GX40" s="22">
        <f t="shared" si="28"/>
        <v>313.35539693038533</v>
      </c>
      <c r="GY40" s="61">
        <f t="shared" si="29"/>
        <v>558.7147489010564</v>
      </c>
      <c r="GZ40" s="61">
        <f ca="1">AVERAGE(OFFSET($GY$3,0,0,'Données projet'!$E$18+1,1))-AVERAGE(OFFSET($H$3,0,0,'Données projet'!$E$18+1,1))</f>
        <v>542.90832990875208</v>
      </c>
      <c r="HA40" s="61">
        <f t="shared" si="52"/>
        <v>304.94365539329362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1">
        <f t="shared" si="0"/>
        <v>527.01005434747481</v>
      </c>
      <c r="S41" s="61">
        <f ca="1">AVERAGE(OFFSET($R$3,0,0,'Données projet'!$E$9+1,1))-AVERAGE(OFFSET($H$3,0,0,'Données projet'!$E$9+1,1))</f>
        <v>469.67944008675863</v>
      </c>
      <c r="T41" s="61">
        <f t="shared" si="34"/>
        <v>266.11908070867173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1">
        <f t="shared" si="5"/>
        <v>560.04099370168376</v>
      </c>
      <c r="AN41" s="61">
        <f ca="1">AVERAGE(OFFSET($AM$3,0,0,'Données projet'!$E$10+1,1))-AVERAGE(OFFSET($H$3,0,0,'Données projet'!$E$10+1,1))</f>
        <v>516.30971934066179</v>
      </c>
      <c r="AO41" s="61">
        <f t="shared" si="36"/>
        <v>290.84286505723571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3.2</v>
      </c>
      <c r="BD41" s="13">
        <f>IF('Données projet'!$A$88&gt;35,BD40+BC41-BL40,IF(A41&lt;'Données projet'!$A$88,$BA$205^A41,IF(A41='Données projet'!$A$88,'Données projet'!$B$88,BD40+BC41-BL40)))</f>
        <v>106.60000000000002</v>
      </c>
      <c r="BE41" s="14">
        <f>BD41*VLOOKUP('Données projet'!$B$11,Paramètres!$A$1:$I$89,3,0)*VLOOKUP('Données projet'!$B$11,Paramètres!$A$1:$I$89,5,0)</f>
        <v>69.84432000000001</v>
      </c>
      <c r="BF41" s="14">
        <f t="shared" si="37"/>
        <v>19.634791732245578</v>
      </c>
      <c r="BG41" s="22">
        <f t="shared" si="7"/>
        <v>155.84278626699441</v>
      </c>
      <c r="BH41" s="61">
        <f t="shared" si="8"/>
        <v>402.03437956055313</v>
      </c>
      <c r="BI41" s="61">
        <f ca="1">AVERAGE(OFFSET($BH$3,0,0,'Données projet'!$E$11+1,1))-AVERAGE(OFFSET($H$3,0,0,'Données projet'!$E$11+1,1))</f>
        <v>194.70144071323648</v>
      </c>
      <c r="BJ41" s="61">
        <f t="shared" si="38"/>
        <v>175.03530497415395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136.80000000000004</v>
      </c>
      <c r="BZ41" s="14">
        <f>BY41*VLOOKUP('Données projet'!$B$12,Paramètres!$A$1:$I$89,3,0)*VLOOKUP('Données projet'!$B$12,Paramètres!$A$1:$I$89,5,0)</f>
        <v>110.97216000000004</v>
      </c>
      <c r="CA41" s="14">
        <f t="shared" si="39"/>
        <v>29.559915623187329</v>
      </c>
      <c r="CB41" s="22">
        <f t="shared" si="10"/>
        <v>244.76003171038471</v>
      </c>
      <c r="CC41" s="61">
        <f t="shared" si="11"/>
        <v>490.95162500394343</v>
      </c>
      <c r="CD41" s="61">
        <f ca="1">AVERAGE(OFFSET($CC$3,0,0,'Données projet'!$E$12+1,1))-AVERAGE(OFFSET($H$3,0,0,'Données projet'!$E$12+1,1))</f>
        <v>272.69564942740931</v>
      </c>
      <c r="CE41" s="61">
        <f t="shared" si="40"/>
        <v>316.57989180609252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1">
        <f t="shared" si="14"/>
        <v>525.92396142935377</v>
      </c>
      <c r="CY41" s="61">
        <f ca="1">AVERAGE(OFFSET($CX$3,0,0,'Données projet'!$E$13+1,1))-AVERAGE(OFFSET($H$3,0,0,'Données projet'!$E$13+1,1))</f>
        <v>312.59632808777332</v>
      </c>
      <c r="CZ41" s="61">
        <f t="shared" si="42"/>
        <v>302.59481222418219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6.2820512820512846</v>
      </c>
      <c r="DO41" s="13">
        <f>IF('Données projet'!$A$166&gt;35,DO40+DN41-DW40,IF(A41&lt;'Données projet'!$A$166,$DL$205^A41,IF(A41='Données projet'!$A$166,'Données projet'!$B$166,DO40+DN41-DW40)))</f>
        <v>139.99999999999994</v>
      </c>
      <c r="DP41" s="18">
        <f>DO41*VLOOKUP('Données projet'!$B$14,Paramètres!$A$1:$I$89,3,0)*VLOOKUP('Données projet'!$B$14,Paramètres!$A$1:$I$89,5,0)</f>
        <v>93.911999999999964</v>
      </c>
      <c r="DQ41" s="14">
        <f t="shared" si="43"/>
        <v>25.506356157232645</v>
      </c>
      <c r="DR41" s="22">
        <f t="shared" si="16"/>
        <v>207.98697030718009</v>
      </c>
      <c r="DS41" s="61">
        <f t="shared" si="17"/>
        <v>454.17856360073881</v>
      </c>
      <c r="DT41" s="61">
        <f ca="1">AVERAGE(OFFSET($DS$3,0,0,'Données projet'!$E$14+1,1))-AVERAGE(OFFSET($H$3,0,0,'Données projet'!$E$14+1,1))</f>
        <v>293.89870611180356</v>
      </c>
      <c r="DU41" s="61">
        <f t="shared" si="44"/>
        <v>227.09257037860894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1" t="e">
        <f t="shared" si="20"/>
        <v>#N/A</v>
      </c>
      <c r="EO41" s="61" t="e">
        <f ca="1">AVERAGE(OFFSET($EN$3,0,0,'Données projet'!$E$15+1,1))-AVERAGE(OFFSET($H$3,0,0,'Données projet'!$E$15+1,1))</f>
        <v>#N/A</v>
      </c>
      <c r="EP41" s="61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1" t="e">
        <f t="shared" si="23"/>
        <v>#N/A</v>
      </c>
      <c r="FJ41" s="61" t="e">
        <f ca="1">AVERAGE(OFFSET($FI$3,0,0,'Données projet'!$E$16+1,1))-AVERAGE(OFFSET($H$3,0,0,'Données projet'!$E$16+1,1))</f>
        <v>#N/A</v>
      </c>
      <c r="FK41" s="61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IF('Données projet'!$A$244&gt;35,FZ40+FY41-GH40,IF(A41&lt;'Données projet'!$A$244,$FW$205^A41,IF(A41='Données projet'!$A$244,'Données projet'!$B$244,FZ40+FY41-GH40)))</f>
        <v>141.20000000000002</v>
      </c>
      <c r="GA41" s="18">
        <f>FZ41*VLOOKUP('Données projet'!$B$17,Paramètres!$A$1:$I$89,3,0)*VLOOKUP('Données projet'!$B$17,Paramètres!$A$1:$I$89,5,0)</f>
        <v>136.56864000000002</v>
      </c>
      <c r="GB41" s="14">
        <f t="shared" si="49"/>
        <v>35.509797430964703</v>
      </c>
      <c r="GC41" s="22">
        <f t="shared" si="25"/>
        <v>299.70327852559689</v>
      </c>
      <c r="GD41" s="61">
        <f t="shared" si="26"/>
        <v>545.89487181915558</v>
      </c>
      <c r="GE41" s="61">
        <f ca="1">AVERAGE(OFFSET($GD$3,0,0,'Données projet'!$E$17+1,1))-AVERAGE(OFFSET($H$3,0,0,'Données projet'!$E$17+1,1))</f>
        <v>496.33873798282525</v>
      </c>
      <c r="GF41" s="61">
        <f t="shared" si="50"/>
        <v>280.25465074992246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8.4</v>
      </c>
      <c r="GU41" s="13">
        <f>IF('Données projet'!$A$270&gt;35,GU40+GT41-HC40,IF(A41&lt;'Données projet'!$A$270,$GR$205^A41,IF(A41='Données projet'!$A$270,'Données projet'!$B$270,GU40+GT41-HC40)))</f>
        <v>141.20000000000002</v>
      </c>
      <c r="GV41" s="18">
        <f>GU41*VLOOKUP('Données projet'!$B$18,Paramètres!$A$1:$I$89,3,0)*VLOOKUP('Données projet'!$B$18,Paramètres!$A$1:$I$89,5,0)</f>
        <v>151.98768000000001</v>
      </c>
      <c r="GW41" s="14">
        <f t="shared" si="51"/>
        <v>39.029946373574369</v>
      </c>
      <c r="GX41" s="22">
        <f t="shared" si="28"/>
        <v>332.68903260064207</v>
      </c>
      <c r="GY41" s="61">
        <f t="shared" si="29"/>
        <v>578.88062589420076</v>
      </c>
      <c r="GZ41" s="61">
        <f ca="1">AVERAGE(OFFSET($GY$3,0,0,'Données projet'!$E$18+1,1))-AVERAGE(OFFSET($H$3,0,0,'Données projet'!$E$18+1,1))</f>
        <v>542.90832990875208</v>
      </c>
      <c r="HA41" s="61">
        <f t="shared" si="52"/>
        <v>304.94365539329362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1">
        <f t="shared" si="0"/>
        <v>544.11963273047024</v>
      </c>
      <c r="S42" s="61">
        <f ca="1">AVERAGE(OFFSET($R$3,0,0,'Données projet'!$E$9+1,1))-AVERAGE(OFFSET($H$3,0,0,'Données projet'!$E$9+1,1))</f>
        <v>469.67944008675863</v>
      </c>
      <c r="T42" s="61">
        <f t="shared" si="34"/>
        <v>266.11908070867173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1">
        <f t="shared" si="5"/>
        <v>579.0717181757243</v>
      </c>
      <c r="AN42" s="61">
        <f ca="1">AVERAGE(OFFSET($AM$3,0,0,'Données projet'!$E$10+1,1))-AVERAGE(OFFSET($H$3,0,0,'Données projet'!$E$10+1,1))</f>
        <v>516.30971934066179</v>
      </c>
      <c r="AO42" s="61">
        <f t="shared" si="36"/>
        <v>290.84286505723571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3.2</v>
      </c>
      <c r="BD42" s="13">
        <f>IF('Données projet'!$A$88&gt;35,BD41+BC42-BL41,IF(A42&lt;'Données projet'!$A$88,$BA$205^A42,IF(A42='Données projet'!$A$88,'Données projet'!$B$88,BD41+BC42-BL41)))</f>
        <v>109.80000000000003</v>
      </c>
      <c r="BE42" s="14">
        <f>BD42*VLOOKUP('Données projet'!$B$11,Paramètres!$A$1:$I$89,3,0)*VLOOKUP('Données projet'!$B$11,Paramètres!$A$1:$I$89,5,0)</f>
        <v>71.940960000000018</v>
      </c>
      <c r="BF42" s="14">
        <f t="shared" si="37"/>
        <v>20.154696406808874</v>
      </c>
      <c r="BG42" s="22">
        <f t="shared" si="7"/>
        <v>160.39993490852549</v>
      </c>
      <c r="BH42" s="61">
        <f t="shared" si="8"/>
        <v>407.40933199863264</v>
      </c>
      <c r="BI42" s="61">
        <f ca="1">AVERAGE(OFFSET($BH$3,0,0,'Données projet'!$E$11+1,1))-AVERAGE(OFFSET($H$3,0,0,'Données projet'!$E$11+1,1))</f>
        <v>194.70144071323648</v>
      </c>
      <c r="BJ42" s="61">
        <f t="shared" si="38"/>
        <v>175.03530497415395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144.40000000000003</v>
      </c>
      <c r="BZ42" s="14">
        <f>BY42*VLOOKUP('Données projet'!$B$12,Paramètres!$A$1:$I$89,3,0)*VLOOKUP('Données projet'!$B$12,Paramètres!$A$1:$I$89,5,0)</f>
        <v>117.13728000000003</v>
      </c>
      <c r="CA42" s="14">
        <f t="shared" si="39"/>
        <v>31.006381507018595</v>
      </c>
      <c r="CB42" s="22">
        <f t="shared" si="10"/>
        <v>258.01687712472409</v>
      </c>
      <c r="CC42" s="61">
        <f t="shared" si="11"/>
        <v>505.02627421483123</v>
      </c>
      <c r="CD42" s="61">
        <f ca="1">AVERAGE(OFFSET($CC$3,0,0,'Données projet'!$E$12+1,1))-AVERAGE(OFFSET($H$3,0,0,'Données projet'!$E$12+1,1))</f>
        <v>272.69564942740931</v>
      </c>
      <c r="CE42" s="61">
        <f t="shared" si="40"/>
        <v>316.57989180609252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1">
        <f t="shared" si="14"/>
        <v>545.37229937413281</v>
      </c>
      <c r="CY42" s="61">
        <f ca="1">AVERAGE(OFFSET($CX$3,0,0,'Données projet'!$E$13+1,1))-AVERAGE(OFFSET($H$3,0,0,'Données projet'!$E$13+1,1))</f>
        <v>312.59632808777332</v>
      </c>
      <c r="CZ42" s="61">
        <f t="shared" si="42"/>
        <v>302.59481222418219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6.2820512820512846</v>
      </c>
      <c r="DO42" s="13">
        <f>IF('Données projet'!$A$166&gt;35,DO41+DN42-DW41,IF(A42&lt;'Données projet'!$A$166,$DL$205^A42,IF(A42='Données projet'!$A$166,'Données projet'!$B$166,DO41+DN42-DW41)))</f>
        <v>146.28205128205121</v>
      </c>
      <c r="DP42" s="18">
        <f>DO42*VLOOKUP('Données projet'!$B$14,Paramètres!$A$1:$I$89,3,0)*VLOOKUP('Données projet'!$B$14,Paramètres!$A$1:$I$89,5,0)</f>
        <v>98.125999999999962</v>
      </c>
      <c r="DQ42" s="14">
        <f t="shared" si="43"/>
        <v>26.515052526532699</v>
      </c>
      <c r="DR42" s="22">
        <f t="shared" si="16"/>
        <v>217.08316648371104</v>
      </c>
      <c r="DS42" s="61">
        <f t="shared" si="17"/>
        <v>464.09256357381815</v>
      </c>
      <c r="DT42" s="61">
        <f ca="1">AVERAGE(OFFSET($DS$3,0,0,'Données projet'!$E$14+1,1))-AVERAGE(OFFSET($H$3,0,0,'Données projet'!$E$14+1,1))</f>
        <v>293.89870611180356</v>
      </c>
      <c r="DU42" s="61">
        <f t="shared" si="44"/>
        <v>227.09257037860894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1" t="e">
        <f t="shared" si="20"/>
        <v>#N/A</v>
      </c>
      <c r="EO42" s="61" t="e">
        <f ca="1">AVERAGE(OFFSET($EN$3,0,0,'Données projet'!$E$15+1,1))-AVERAGE(OFFSET($H$3,0,0,'Données projet'!$E$15+1,1))</f>
        <v>#N/A</v>
      </c>
      <c r="EP42" s="61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1" t="e">
        <f t="shared" si="23"/>
        <v>#N/A</v>
      </c>
      <c r="FJ42" s="61" t="e">
        <f ca="1">AVERAGE(OFFSET($FI$3,0,0,'Données projet'!$E$16+1,1))-AVERAGE(OFFSET($H$3,0,0,'Données projet'!$E$16+1,1))</f>
        <v>#N/A</v>
      </c>
      <c r="FK42" s="61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IF('Données projet'!$A$244&gt;35,FZ41+FY42-GH41,IF(A42&lt;'Données projet'!$A$244,$FW$205^A42,IF(A42='Données projet'!$A$244,'Données projet'!$B$244,FZ41+FY42-GH41)))</f>
        <v>149.60000000000002</v>
      </c>
      <c r="GA42" s="18">
        <f>FZ42*VLOOKUP('Données projet'!$B$17,Paramètres!$A$1:$I$89,3,0)*VLOOKUP('Données projet'!$B$17,Paramètres!$A$1:$I$89,5,0)</f>
        <v>144.69312000000002</v>
      </c>
      <c r="GB42" s="14">
        <f t="shared" si="49"/>
        <v>37.370061524802772</v>
      </c>
      <c r="GC42" s="22">
        <f t="shared" si="25"/>
        <v>317.09337448903148</v>
      </c>
      <c r="GD42" s="61">
        <f t="shared" si="26"/>
        <v>564.10277157913856</v>
      </c>
      <c r="GE42" s="61">
        <f ca="1">AVERAGE(OFFSET($GD$3,0,0,'Données projet'!$E$17+1,1))-AVERAGE(OFFSET($H$3,0,0,'Données projet'!$E$17+1,1))</f>
        <v>496.33873798282525</v>
      </c>
      <c r="GF42" s="61">
        <f t="shared" si="50"/>
        <v>280.25465074992246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8.4</v>
      </c>
      <c r="GU42" s="13">
        <f>IF('Données projet'!$A$270&gt;35,GU41+GT42-HC41,IF(A42&lt;'Données projet'!$A$270,$GR$205^A42,IF(A42='Données projet'!$A$270,'Données projet'!$B$270,GU41+GT42-HC41)))</f>
        <v>149.60000000000002</v>
      </c>
      <c r="GV42" s="18">
        <f>GU42*VLOOKUP('Données projet'!$B$18,Paramètres!$A$1:$I$89,3,0)*VLOOKUP('Données projet'!$B$18,Paramètres!$A$1:$I$89,5,0)</f>
        <v>161.02944000000002</v>
      </c>
      <c r="GW42" s="14">
        <f t="shared" si="51"/>
        <v>41.074621732940685</v>
      </c>
      <c r="GX42" s="22">
        <f t="shared" si="28"/>
        <v>351.99790751820501</v>
      </c>
      <c r="GY42" s="61">
        <f t="shared" si="29"/>
        <v>599.0073046083121</v>
      </c>
      <c r="GZ42" s="61">
        <f ca="1">AVERAGE(OFFSET($GY$3,0,0,'Données projet'!$E$18+1,1))-AVERAGE(OFFSET($H$3,0,0,'Données projet'!$E$18+1,1))</f>
        <v>542.90832990875208</v>
      </c>
      <c r="HA42" s="61">
        <f t="shared" si="52"/>
        <v>304.94365539329362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1">
        <f t="shared" si="0"/>
        <v>561.19511408161725</v>
      </c>
      <c r="S43" s="61">
        <f ca="1">AVERAGE(OFFSET($R$3,0,0,'Données projet'!$E$9+1,1))-AVERAGE(OFFSET($H$3,0,0,'Données projet'!$E$9+1,1))</f>
        <v>469.67944008675863</v>
      </c>
      <c r="T43" s="61">
        <f t="shared" si="34"/>
        <v>266.11908070867173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1">
        <f t="shared" si="5"/>
        <v>598.0662366756726</v>
      </c>
      <c r="AN43" s="61">
        <f ca="1">AVERAGE(OFFSET($AM$3,0,0,'Données projet'!$E$10+1,1))-AVERAGE(OFFSET($H$3,0,0,'Données projet'!$E$10+1,1))</f>
        <v>516.30971934066179</v>
      </c>
      <c r="AO43" s="61">
        <f t="shared" si="36"/>
        <v>290.84286505723571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113</v>
      </c>
      <c r="BB43" s="13">
        <f>VLOOKUP(A43,'Données projet'!$A$87:$I$107,9,0)</f>
        <v>3.2</v>
      </c>
      <c r="BC43" s="13">
        <f t="array" ref="BC43">INDEX(BB:BB,MIN(IF(ISNUMBER(BB43:BB239),ROW(BB43:BB239),"")))</f>
        <v>3.2</v>
      </c>
      <c r="BD43" s="13">
        <f>IF('Données projet'!$A$88&gt;35,BD42+BC43-BL42,IF(A43&lt;'Données projet'!$A$88,$BA$205^A43,IF(A43='Données projet'!$A$88,'Données projet'!$B$88,BD42+BC43-BL42)))</f>
        <v>113.00000000000003</v>
      </c>
      <c r="BE43" s="14">
        <f>BD43*VLOOKUP('Données projet'!$B$11,Paramètres!$A$1:$I$89,3,0)*VLOOKUP('Données projet'!$B$11,Paramètres!$A$1:$I$89,5,0)</f>
        <v>74.037600000000012</v>
      </c>
      <c r="BF43" s="14">
        <f t="shared" si="37"/>
        <v>20.67284010765167</v>
      </c>
      <c r="BG43" s="22">
        <f t="shared" si="7"/>
        <v>164.95401652082666</v>
      </c>
      <c r="BH43" s="61">
        <f t="shared" si="8"/>
        <v>412.7670303399475</v>
      </c>
      <c r="BI43" s="61">
        <f ca="1">AVERAGE(OFFSET($BH$3,0,0,'Données projet'!$E$11+1,1))-AVERAGE(OFFSET($H$3,0,0,'Données projet'!$E$11+1,1))</f>
        <v>194.70144071323648</v>
      </c>
      <c r="BJ43" s="61">
        <f t="shared" si="38"/>
        <v>175.03530497415395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152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152.00000000000003</v>
      </c>
      <c r="BZ43" s="14">
        <f>BY43*VLOOKUP('Données projet'!$B$12,Paramètres!$A$1:$I$89,3,0)*VLOOKUP('Données projet'!$B$12,Paramètres!$A$1:$I$89,5,0)</f>
        <v>123.30240000000003</v>
      </c>
      <c r="CA43" s="14">
        <f t="shared" si="39"/>
        <v>32.444008665071891</v>
      </c>
      <c r="CB43" s="22">
        <f t="shared" si="10"/>
        <v>271.25832842500023</v>
      </c>
      <c r="CC43" s="61">
        <f t="shared" si="11"/>
        <v>519.07134224412107</v>
      </c>
      <c r="CD43" s="61">
        <f ca="1">AVERAGE(OFFSET($CC$3,0,0,'Données projet'!$E$12+1,1))-AVERAGE(OFFSET($H$3,0,0,'Données projet'!$E$12+1,1))</f>
        <v>272.69564942740931</v>
      </c>
      <c r="CE43" s="61">
        <f t="shared" si="40"/>
        <v>316.57989180609252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1">
        <f t="shared" si="14"/>
        <v>564.78053359016747</v>
      </c>
      <c r="CY43" s="61">
        <f ca="1">AVERAGE(OFFSET($CX$3,0,0,'Données projet'!$E$13+1,1))-AVERAGE(OFFSET($H$3,0,0,'Données projet'!$E$13+1,1))</f>
        <v>312.59632808777332</v>
      </c>
      <c r="CZ43" s="61">
        <f t="shared" si="42"/>
        <v>302.59481222418219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152.56410256410257</v>
      </c>
      <c r="DM43" s="13">
        <f>VLOOKUP(A43,'Données projet'!$A$165:$I$185,9,0)</f>
        <v>6.2820512820512846</v>
      </c>
      <c r="DN43" s="13">
        <f t="array" ref="DN43">INDEX(DM:DM,MIN(IF(ISNUMBER(DM43:DM239),ROW(DM43:DM239),"")))</f>
        <v>6.2820512820512846</v>
      </c>
      <c r="DO43" s="13">
        <f>IF('Données projet'!$A$166&gt;35,DO42+DN43-DW42,IF(A43&lt;'Données projet'!$A$166,$DL$205^A43,IF(A43='Données projet'!$A$166,'Données projet'!$B$166,DO42+DN43-DW42)))</f>
        <v>152.56410256410248</v>
      </c>
      <c r="DP43" s="18">
        <f>DO43*VLOOKUP('Données projet'!$B$14,Paramètres!$A$1:$I$89,3,0)*VLOOKUP('Données projet'!$B$14,Paramètres!$A$1:$I$89,5,0)</f>
        <v>102.33999999999996</v>
      </c>
      <c r="DQ43" s="14">
        <f t="shared" si="43"/>
        <v>27.518717600046635</v>
      </c>
      <c r="DR43" s="22">
        <f t="shared" si="16"/>
        <v>226.17059982008115</v>
      </c>
      <c r="DS43" s="61">
        <f t="shared" si="17"/>
        <v>473.98361363920196</v>
      </c>
      <c r="DT43" s="61">
        <f ca="1">AVERAGE(OFFSET($DS$3,0,0,'Données projet'!$E$14+1,1))-AVERAGE(OFFSET($H$3,0,0,'Données projet'!$E$14+1,1))</f>
        <v>293.89870611180356</v>
      </c>
      <c r="DU43" s="61">
        <f t="shared" si="44"/>
        <v>227.09257037860894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28.205128205128204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1" t="e">
        <f t="shared" si="20"/>
        <v>#N/A</v>
      </c>
      <c r="EO43" s="61" t="e">
        <f ca="1">AVERAGE(OFFSET($EN$3,0,0,'Données projet'!$E$15+1,1))-AVERAGE(OFFSET($H$3,0,0,'Données projet'!$E$15+1,1))</f>
        <v>#N/A</v>
      </c>
      <c r="EP43" s="61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1" t="e">
        <f t="shared" si="23"/>
        <v>#N/A</v>
      </c>
      <c r="FJ43" s="61" t="e">
        <f ca="1">AVERAGE(OFFSET($FI$3,0,0,'Données projet'!$E$16+1,1))-AVERAGE(OFFSET($H$3,0,0,'Données projet'!$E$16+1,1))</f>
        <v>#N/A</v>
      </c>
      <c r="FK43" s="61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158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IF('Données projet'!$A$244&gt;35,FZ42+FY43-GH42,IF(A43&lt;'Données projet'!$A$244,$FW$205^A43,IF(A43='Données projet'!$A$244,'Données projet'!$B$244,FZ42+FY43-GH42)))</f>
        <v>158.00000000000003</v>
      </c>
      <c r="GA43" s="18">
        <f>FZ43*VLOOKUP('Données projet'!$B$17,Paramètres!$A$1:$I$89,3,0)*VLOOKUP('Données projet'!$B$17,Paramètres!$A$1:$I$89,5,0)</f>
        <v>152.81760000000003</v>
      </c>
      <c r="GB43" s="14">
        <f t="shared" si="49"/>
        <v>39.218200171484227</v>
      </c>
      <c r="GC43" s="22">
        <f t="shared" si="25"/>
        <v>334.46235196533502</v>
      </c>
      <c r="GD43" s="61">
        <f t="shared" si="26"/>
        <v>582.27536578445586</v>
      </c>
      <c r="GE43" s="61">
        <f ca="1">AVERAGE(OFFSET($GD$3,0,0,'Données projet'!$E$17+1,1))-AVERAGE(OFFSET($H$3,0,0,'Données projet'!$E$17+1,1))</f>
        <v>496.33873798282525</v>
      </c>
      <c r="GF43" s="61">
        <f t="shared" si="50"/>
        <v>280.25465074992246</v>
      </c>
      <c r="GG43" s="16">
        <f>IF(ISNA(VLOOKUP(A43,'Données projet'!$A$243:$I$263,3,0)),0,VLOOKUP(A43,'Données projet'!$A$243:$I$263,3,0))</f>
        <v>2</v>
      </c>
      <c r="GH43" s="16">
        <f>IF(ISNA(VLOOKUP(A43,'Données projet'!$A$243:$I$263,4,0)),0,VLOOKUP(A43,'Données projet'!$A$243:$I$263,4,0))</f>
        <v>42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158</v>
      </c>
      <c r="GS43" s="13">
        <f>VLOOKUP(A43,'Données projet'!$A$269:$I$289,9,0)</f>
        <v>8.4</v>
      </c>
      <c r="GT43" s="13">
        <f t="array" ref="GT43">INDEX(GS:GS,MIN(IF(ISNUMBER(GS43:GS239),ROW(GS43:GS239),"")))</f>
        <v>8.4</v>
      </c>
      <c r="GU43" s="13">
        <f>IF('Données projet'!$A$270&gt;35,GU42+GT43-HC42,IF(A43&lt;'Données projet'!$A$270,$GR$205^A43,IF(A43='Données projet'!$A$270,'Données projet'!$B$270,GU42+GT43-HC42)))</f>
        <v>158.00000000000003</v>
      </c>
      <c r="GV43" s="18">
        <f>GU43*VLOOKUP('Données projet'!$B$18,Paramètres!$A$1:$I$89,3,0)*VLOOKUP('Données projet'!$B$18,Paramètres!$A$1:$I$89,5,0)</f>
        <v>170.07120000000003</v>
      </c>
      <c r="GW43" s="14">
        <f t="shared" si="51"/>
        <v>43.10596962815594</v>
      </c>
      <c r="GX43" s="22">
        <f t="shared" si="28"/>
        <v>371.28357043570503</v>
      </c>
      <c r="GY43" s="61">
        <f t="shared" si="29"/>
        <v>619.09658425482587</v>
      </c>
      <c r="GZ43" s="61">
        <f ca="1">AVERAGE(OFFSET($GY$3,0,0,'Données projet'!$E$18+1,1))-AVERAGE(OFFSET($H$3,0,0,'Données projet'!$E$18+1,1))</f>
        <v>542.90832990875208</v>
      </c>
      <c r="HA43" s="61">
        <f t="shared" si="52"/>
        <v>304.94365539329362</v>
      </c>
      <c r="HB43" s="16">
        <f>IF(ISNA(VLOOKUP(A43,'Données projet'!$A$269:$I$289,3,0)),0,VLOOKUP(A43,'Données projet'!$A$269:$I$289,3,0))</f>
        <v>2</v>
      </c>
      <c r="HC43" s="16">
        <f>IF(ISNA(VLOOKUP(A43,'Données projet'!$A$269:$I$289,4,0)),0,VLOOKUP(A43,'Données projet'!$A$269:$I$289,4,0))</f>
        <v>42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1">
        <f t="shared" si="0"/>
        <v>496.77237902229894</v>
      </c>
      <c r="S44" s="61">
        <f ca="1">AVERAGE(OFFSET($R$3,0,0,'Données projet'!$E$9+1,1))-AVERAGE(OFFSET($H$3,0,0,'Données projet'!$E$9+1,1))</f>
        <v>469.67944008675863</v>
      </c>
      <c r="T44" s="61">
        <f t="shared" si="34"/>
        <v>266.11908070867173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1">
        <f t="shared" si="5"/>
        <v>525.95411757395698</v>
      </c>
      <c r="AN44" s="61">
        <f ca="1">AVERAGE(OFFSET($AM$3,0,0,'Données projet'!$E$10+1,1))-AVERAGE(OFFSET($H$3,0,0,'Données projet'!$E$10+1,1))</f>
        <v>516.30971934066179</v>
      </c>
      <c r="AO44" s="61">
        <f t="shared" si="36"/>
        <v>290.84286505723571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2.5</v>
      </c>
      <c r="BD44" s="13">
        <f>IF('Données projet'!$A$88&gt;35,BD43+BC44-BL43,IF(A44&lt;'Données projet'!$A$88,$BA$205^A44,IF(A44='Données projet'!$A$88,'Données projet'!$B$88,BD43+BC44-BL43)))</f>
        <v>115.50000000000003</v>
      </c>
      <c r="BE44" s="14">
        <f>BD44*VLOOKUP('Données projet'!$B$11,Paramètres!$A$1:$I$89,3,0)*VLOOKUP('Données projet'!$B$11,Paramètres!$A$1:$I$89,5,0)</f>
        <v>75.675600000000017</v>
      </c>
      <c r="BF44" s="14">
        <f t="shared" si="37"/>
        <v>21.076450566911173</v>
      </c>
      <c r="BG44" s="22">
        <f t="shared" si="7"/>
        <v>168.50982140403698</v>
      </c>
      <c r="BH44" s="61">
        <f t="shared" si="8"/>
        <v>417.11251099854098</v>
      </c>
      <c r="BI44" s="61">
        <f ca="1">AVERAGE(OFFSET($BH$3,0,0,'Données projet'!$E$11+1,1))-AVERAGE(OFFSET($H$3,0,0,'Données projet'!$E$11+1,1))</f>
        <v>194.70144071323648</v>
      </c>
      <c r="BJ44" s="61">
        <f t="shared" si="38"/>
        <v>175.03530497415395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7.6</v>
      </c>
      <c r="BY44" s="13">
        <f>IF('Données projet'!$A$114&gt;35,BY43+BX44-CG43,IF(A44&lt;'Données projet'!$A$114,$BV$205^A44,IF(A44='Données projet'!$A$114,'Données projet'!$B$114,BY43+BX44-CG43)))</f>
        <v>159.60000000000002</v>
      </c>
      <c r="BZ44" s="14">
        <f>BY44*VLOOKUP('Données projet'!$B$12,Paramètres!$A$1:$I$89,3,0)*VLOOKUP('Données projet'!$B$12,Paramètres!$A$1:$I$89,5,0)</f>
        <v>129.46752000000004</v>
      </c>
      <c r="CA44" s="14">
        <f t="shared" si="39"/>
        <v>33.873289462262882</v>
      </c>
      <c r="CB44" s="22">
        <f t="shared" si="10"/>
        <v>284.48524314677451</v>
      </c>
      <c r="CC44" s="61">
        <f t="shared" si="11"/>
        <v>533.08793274127845</v>
      </c>
      <c r="CD44" s="61">
        <f ca="1">AVERAGE(OFFSET($CC$3,0,0,'Données projet'!$E$12+1,1))-AVERAGE(OFFSET($H$3,0,0,'Données projet'!$E$12+1,1))</f>
        <v>272.69564942740931</v>
      </c>
      <c r="CE44" s="61">
        <f t="shared" si="40"/>
        <v>316.57989180609252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1">
        <f t="shared" si="14"/>
        <v>584.15064495096772</v>
      </c>
      <c r="CY44" s="61">
        <f ca="1">AVERAGE(OFFSET($CX$3,0,0,'Données projet'!$E$13+1,1))-AVERAGE(OFFSET($H$3,0,0,'Données projet'!$E$13+1,1))</f>
        <v>312.59632808777332</v>
      </c>
      <c r="CZ44" s="61">
        <f t="shared" si="42"/>
        <v>302.59481222418219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5.7692307692307683</v>
      </c>
      <c r="DO44" s="13">
        <f>IF('Données projet'!$A$166&gt;35,DO43+DN44-DW43,IF(A44&lt;'Données projet'!$A$166,$DL$205^A44,IF(A44='Données projet'!$A$166,'Données projet'!$B$166,DO43+DN44-DW43)))</f>
        <v>130.12820512820505</v>
      </c>
      <c r="DP44" s="18">
        <f>DO44*VLOOKUP('Données projet'!$B$14,Paramètres!$A$1:$I$89,3,0)*VLOOKUP('Données projet'!$B$14,Paramètres!$A$1:$I$89,5,0)</f>
        <v>87.289999999999949</v>
      </c>
      <c r="DQ44" s="14">
        <f t="shared" si="43"/>
        <v>23.910479818711725</v>
      </c>
      <c r="DR44" s="22">
        <f t="shared" si="16"/>
        <v>193.67416901758949</v>
      </c>
      <c r="DS44" s="61">
        <f t="shared" si="17"/>
        <v>442.27685861209346</v>
      </c>
      <c r="DT44" s="61">
        <f ca="1">AVERAGE(OFFSET($DS$3,0,0,'Données projet'!$E$14+1,1))-AVERAGE(OFFSET($H$3,0,0,'Données projet'!$E$14+1,1))</f>
        <v>293.89870611180356</v>
      </c>
      <c r="DU44" s="61">
        <f t="shared" si="44"/>
        <v>227.09257037860894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1" t="e">
        <f t="shared" si="20"/>
        <v>#N/A</v>
      </c>
      <c r="EO44" s="61" t="e">
        <f ca="1">AVERAGE(OFFSET($EN$3,0,0,'Données projet'!$E$15+1,1))-AVERAGE(OFFSET($H$3,0,0,'Données projet'!$E$15+1,1))</f>
        <v>#N/A</v>
      </c>
      <c r="EP44" s="61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1" t="e">
        <f t="shared" si="23"/>
        <v>#N/A</v>
      </c>
      <c r="FJ44" s="61" t="e">
        <f ca="1">AVERAGE(OFFSET($FI$3,0,0,'Données projet'!$E$16+1,1))-AVERAGE(OFFSET($H$3,0,0,'Données projet'!$E$16+1,1))</f>
        <v>#N/A</v>
      </c>
      <c r="FK44" s="61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IF('Données projet'!$A$244&gt;35,FZ43+FY44-GH43,IF(A44&lt;'Données projet'!$A$244,$FW$205^A44,IF(A44='Données projet'!$A$244,'Données projet'!$B$244,FZ43+FY44-GH43)))</f>
        <v>124.40000000000003</v>
      </c>
      <c r="GA44" s="18">
        <f>FZ44*VLOOKUP('Données projet'!$B$17,Paramètres!$A$1:$I$89,3,0)*VLOOKUP('Données projet'!$B$17,Paramètres!$A$1:$I$89,5,0)</f>
        <v>120.31968000000002</v>
      </c>
      <c r="GB44" s="14">
        <f t="shared" si="49"/>
        <v>31.74954785566829</v>
      </c>
      <c r="GC44" s="22">
        <f t="shared" si="25"/>
        <v>264.85390518195561</v>
      </c>
      <c r="GD44" s="61">
        <f t="shared" si="26"/>
        <v>513.45659477645961</v>
      </c>
      <c r="GE44" s="61">
        <f ca="1">AVERAGE(OFFSET($GD$3,0,0,'Données projet'!$E$17+1,1))-AVERAGE(OFFSET($H$3,0,0,'Données projet'!$E$17+1,1))</f>
        <v>496.33873798282525</v>
      </c>
      <c r="GF44" s="61">
        <f t="shared" si="50"/>
        <v>280.25465074992246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8.4</v>
      </c>
      <c r="GU44" s="13">
        <f>IF('Données projet'!$A$270&gt;35,GU43+GT44-HC43,IF(A44&lt;'Données projet'!$A$270,$GR$205^A44,IF(A44='Données projet'!$A$270,'Données projet'!$B$270,GU43+GT44-HC43)))</f>
        <v>124.40000000000003</v>
      </c>
      <c r="GV44" s="18">
        <f>GU44*VLOOKUP('Données projet'!$B$18,Paramètres!$A$1:$I$89,3,0)*VLOOKUP('Données projet'!$B$18,Paramètres!$A$1:$I$89,5,0)</f>
        <v>133.90416000000002</v>
      </c>
      <c r="GW44" s="14">
        <f t="shared" si="51"/>
        <v>34.896936615903982</v>
      </c>
      <c r="GX44" s="22">
        <f t="shared" si="28"/>
        <v>293.99524327269938</v>
      </c>
      <c r="GY44" s="61">
        <f t="shared" si="29"/>
        <v>542.59793286720333</v>
      </c>
      <c r="GZ44" s="61">
        <f ca="1">AVERAGE(OFFSET($GY$3,0,0,'Données projet'!$E$18+1,1))-AVERAGE(OFFSET($H$3,0,0,'Données projet'!$E$18+1,1))</f>
        <v>542.90832990875208</v>
      </c>
      <c r="HA44" s="61">
        <f t="shared" si="52"/>
        <v>304.94365539329362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1">
        <f t="shared" si="0"/>
        <v>513.88411432981093</v>
      </c>
      <c r="S45" s="61">
        <f ca="1">AVERAGE(OFFSET($R$3,0,0,'Données projet'!$E$9+1,1))-AVERAGE(OFFSET($H$3,0,0,'Données projet'!$E$9+1,1))</f>
        <v>469.67944008675863</v>
      </c>
      <c r="T45" s="61">
        <f t="shared" si="34"/>
        <v>266.11908070867173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1">
        <f t="shared" si="5"/>
        <v>544.991657937745</v>
      </c>
      <c r="AN45" s="61">
        <f ca="1">AVERAGE(OFFSET($AM$3,0,0,'Données projet'!$E$10+1,1))-AVERAGE(OFFSET($H$3,0,0,'Données projet'!$E$10+1,1))</f>
        <v>516.30971934066179</v>
      </c>
      <c r="AO45" s="61">
        <f t="shared" si="36"/>
        <v>290.84286505723571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2.5</v>
      </c>
      <c r="BD45" s="13">
        <f>IF('Données projet'!$A$88&gt;35,BD44+BC45-BL44,IF(A45&lt;'Données projet'!$A$88,$BA$205^A45,IF(A45='Données projet'!$A$88,'Données projet'!$B$88,BD44+BC45-BL44)))</f>
        <v>118.00000000000003</v>
      </c>
      <c r="BE45" s="14">
        <f>BD45*VLOOKUP('Données projet'!$B$11,Paramètres!$A$1:$I$89,3,0)*VLOOKUP('Données projet'!$B$11,Paramètres!$A$1:$I$89,5,0)</f>
        <v>77.313600000000022</v>
      </c>
      <c r="BF45" s="14">
        <f t="shared" si="37"/>
        <v>21.479045333592058</v>
      </c>
      <c r="BG45" s="22">
        <f t="shared" si="7"/>
        <v>172.06385728933955</v>
      </c>
      <c r="BH45" s="61">
        <f t="shared" si="8"/>
        <v>421.44252354997428</v>
      </c>
      <c r="BI45" s="61">
        <f ca="1">AVERAGE(OFFSET($BH$3,0,0,'Données projet'!$E$11+1,1))-AVERAGE(OFFSET($H$3,0,0,'Données projet'!$E$11+1,1))</f>
        <v>194.70144071323648</v>
      </c>
      <c r="BJ45" s="61">
        <f t="shared" si="38"/>
        <v>175.03530497415395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7.6</v>
      </c>
      <c r="BY45" s="13">
        <f>IF('Données projet'!$A$114&gt;35,BY44+BX45-CG44,IF(A45&lt;'Données projet'!$A$114,$BV$205^A45,IF(A45='Données projet'!$A$114,'Données projet'!$B$114,BY44+BX45-CG44)))</f>
        <v>167.20000000000002</v>
      </c>
      <c r="BZ45" s="14">
        <f>BY45*VLOOKUP('Données projet'!$B$12,Paramètres!$A$1:$I$89,3,0)*VLOOKUP('Données projet'!$B$12,Paramètres!$A$1:$I$89,5,0)</f>
        <v>135.63264000000004</v>
      </c>
      <c r="CA45" s="14">
        <f t="shared" si="39"/>
        <v>35.294666721954265</v>
      </c>
      <c r="CB45" s="22">
        <f t="shared" si="10"/>
        <v>297.69839254073707</v>
      </c>
      <c r="CC45" s="61">
        <f t="shared" si="11"/>
        <v>547.07705880137178</v>
      </c>
      <c r="CD45" s="61">
        <f ca="1">AVERAGE(OFFSET($CC$3,0,0,'Données projet'!$E$12+1,1))-AVERAGE(OFFSET($H$3,0,0,'Données projet'!$E$12+1,1))</f>
        <v>272.69564942740931</v>
      </c>
      <c r="CE45" s="61">
        <f t="shared" si="40"/>
        <v>316.57989180609252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1">
        <f t="shared" si="14"/>
        <v>603.48440227878518</v>
      </c>
      <c r="CY45" s="61">
        <f ca="1">AVERAGE(OFFSET($CX$3,0,0,'Données projet'!$E$13+1,1))-AVERAGE(OFFSET($H$3,0,0,'Données projet'!$E$13+1,1))</f>
        <v>312.59632808777332</v>
      </c>
      <c r="CZ45" s="61">
        <f t="shared" si="42"/>
        <v>302.59481222418219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5.7692307692307683</v>
      </c>
      <c r="DO45" s="13">
        <f>IF('Données projet'!$A$166&gt;35,DO44+DN45-DW44,IF(A45&lt;'Données projet'!$A$166,$DL$205^A45,IF(A45='Données projet'!$A$166,'Données projet'!$B$166,DO44+DN45-DW44)))</f>
        <v>135.89743589743583</v>
      </c>
      <c r="DP45" s="18">
        <f>DO45*VLOOKUP('Données projet'!$B$14,Paramètres!$A$1:$I$89,3,0)*VLOOKUP('Données projet'!$B$14,Paramètres!$A$1:$I$89,5,0)</f>
        <v>91.159999999999954</v>
      </c>
      <c r="DQ45" s="14">
        <f t="shared" si="43"/>
        <v>24.844780200578068</v>
      </c>
      <c r="DR45" s="22">
        <f t="shared" si="16"/>
        <v>202.04165884934005</v>
      </c>
      <c r="DS45" s="61">
        <f t="shared" si="17"/>
        <v>451.42032510997478</v>
      </c>
      <c r="DT45" s="61">
        <f ca="1">AVERAGE(OFFSET($DS$3,0,0,'Données projet'!$E$14+1,1))-AVERAGE(OFFSET($H$3,0,0,'Données projet'!$E$14+1,1))</f>
        <v>293.89870611180356</v>
      </c>
      <c r="DU45" s="61">
        <f t="shared" si="44"/>
        <v>227.09257037860894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1" t="e">
        <f t="shared" si="20"/>
        <v>#N/A</v>
      </c>
      <c r="EO45" s="61" t="e">
        <f ca="1">AVERAGE(OFFSET($EN$3,0,0,'Données projet'!$E$15+1,1))-AVERAGE(OFFSET($H$3,0,0,'Données projet'!$E$15+1,1))</f>
        <v>#N/A</v>
      </c>
      <c r="EP45" s="61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1" t="e">
        <f t="shared" si="23"/>
        <v>#N/A</v>
      </c>
      <c r="FJ45" s="61" t="e">
        <f ca="1">AVERAGE(OFFSET($FI$3,0,0,'Données projet'!$E$16+1,1))-AVERAGE(OFFSET($H$3,0,0,'Données projet'!$E$16+1,1))</f>
        <v>#N/A</v>
      </c>
      <c r="FK45" s="61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IF('Données projet'!$A$244&gt;35,FZ44+FY45-GH44,IF(A45&lt;'Données projet'!$A$244,$FW$205^A45,IF(A45='Données projet'!$A$244,'Données projet'!$B$244,FZ44+FY45-GH44)))</f>
        <v>132.80000000000004</v>
      </c>
      <c r="GA45" s="18">
        <f>FZ45*VLOOKUP('Données projet'!$B$17,Paramètres!$A$1:$I$89,3,0)*VLOOKUP('Données projet'!$B$17,Paramètres!$A$1:$I$89,5,0)</f>
        <v>128.44416000000004</v>
      </c>
      <c r="GB45" s="14">
        <f t="shared" si="49"/>
        <v>33.636598855068954</v>
      </c>
      <c r="GC45" s="22">
        <f t="shared" si="25"/>
        <v>282.29065500591184</v>
      </c>
      <c r="GD45" s="61">
        <f t="shared" si="26"/>
        <v>531.6693212665466</v>
      </c>
      <c r="GE45" s="61">
        <f ca="1">AVERAGE(OFFSET($GD$3,0,0,'Données projet'!$E$17+1,1))-AVERAGE(OFFSET($H$3,0,0,'Données projet'!$E$17+1,1))</f>
        <v>496.33873798282525</v>
      </c>
      <c r="GF45" s="61">
        <f t="shared" si="50"/>
        <v>280.25465074992246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8.4</v>
      </c>
      <c r="GU45" s="13">
        <f>IF('Données projet'!$A$270&gt;35,GU44+GT45-HC44,IF(A45&lt;'Données projet'!$A$270,$GR$205^A45,IF(A45='Données projet'!$A$270,'Données projet'!$B$270,GU44+GT45-HC44)))</f>
        <v>132.80000000000004</v>
      </c>
      <c r="GV45" s="18">
        <f>GU45*VLOOKUP('Données projet'!$B$18,Paramètres!$A$1:$I$89,3,0)*VLOOKUP('Données projet'!$B$18,Paramètres!$A$1:$I$89,5,0)</f>
        <v>142.94592000000003</v>
      </c>
      <c r="GW45" s="14">
        <f t="shared" si="51"/>
        <v>36.971054314096854</v>
      </c>
      <c r="GX45" s="22">
        <f t="shared" si="28"/>
        <v>313.35539693038538</v>
      </c>
      <c r="GY45" s="61">
        <f t="shared" si="29"/>
        <v>562.73406319102014</v>
      </c>
      <c r="GZ45" s="61">
        <f ca="1">AVERAGE(OFFSET($GY$3,0,0,'Données projet'!$E$18+1,1))-AVERAGE(OFFSET($H$3,0,0,'Données projet'!$E$18+1,1))</f>
        <v>542.90832990875208</v>
      </c>
      <c r="HA45" s="61">
        <f t="shared" si="52"/>
        <v>304.94365539329362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1">
        <f t="shared" si="0"/>
        <v>530.9596425203481</v>
      </c>
      <c r="S46" s="61">
        <f ca="1">AVERAGE(OFFSET($R$3,0,0,'Données projet'!$E$9+1,1))-AVERAGE(OFFSET($H$3,0,0,'Données projet'!$E$9+1,1))</f>
        <v>469.67944008675863</v>
      </c>
      <c r="T46" s="61">
        <f t="shared" si="34"/>
        <v>266.11908070867173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1">
        <f t="shared" si="5"/>
        <v>563.99058187455717</v>
      </c>
      <c r="AN46" s="61">
        <f ca="1">AVERAGE(OFFSET($AM$3,0,0,'Données projet'!$E$10+1,1))-AVERAGE(OFFSET($H$3,0,0,'Données projet'!$E$10+1,1))</f>
        <v>516.30971934066179</v>
      </c>
      <c r="AO46" s="61">
        <f t="shared" si="36"/>
        <v>290.84286505723571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2.5</v>
      </c>
      <c r="BD46" s="13">
        <f>IF('Données projet'!$A$88&gt;35,BD45+BC46-BL45,IF(A46&lt;'Données projet'!$A$88,$BA$205^A46,IF(A46='Données projet'!$A$88,'Données projet'!$B$88,BD45+BC46-BL45)))</f>
        <v>120.50000000000003</v>
      </c>
      <c r="BE46" s="14">
        <f>BD46*VLOOKUP('Données projet'!$B$11,Paramètres!$A$1:$I$89,3,0)*VLOOKUP('Données projet'!$B$11,Paramètres!$A$1:$I$89,5,0)</f>
        <v>78.951600000000013</v>
      </c>
      <c r="BF46" s="14">
        <f t="shared" si="37"/>
        <v>21.880648405433348</v>
      </c>
      <c r="BG46" s="22">
        <f t="shared" si="7"/>
        <v>175.61616597279644</v>
      </c>
      <c r="BH46" s="61">
        <f t="shared" si="8"/>
        <v>425.75734743922851</v>
      </c>
      <c r="BI46" s="61">
        <f ca="1">AVERAGE(OFFSET($BH$3,0,0,'Données projet'!$E$11+1,1))-AVERAGE(OFFSET($H$3,0,0,'Données projet'!$E$11+1,1))</f>
        <v>194.70144071323648</v>
      </c>
      <c r="BJ46" s="61">
        <f t="shared" si="38"/>
        <v>175.03530497415395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7.6</v>
      </c>
      <c r="BY46" s="13">
        <f>IF('Données projet'!$A$114&gt;35,BY45+BX46-CG45,IF(A46&lt;'Données projet'!$A$114,$BV$205^A46,IF(A46='Données projet'!$A$114,'Données projet'!$B$114,BY45+BX46-CG45)))</f>
        <v>174.8</v>
      </c>
      <c r="BZ46" s="14">
        <f>BY46*VLOOKUP('Données projet'!$B$12,Paramètres!$A$1:$I$89,3,0)*VLOOKUP('Données projet'!$B$12,Paramètres!$A$1:$I$89,5,0)</f>
        <v>141.79776000000004</v>
      </c>
      <c r="CA46" s="14">
        <f t="shared" si="39"/>
        <v>36.708540735279854</v>
      </c>
      <c r="CB46" s="22">
        <f t="shared" si="10"/>
        <v>310.89847378061245</v>
      </c>
      <c r="CC46" s="61">
        <f t="shared" si="11"/>
        <v>561.03965524704449</v>
      </c>
      <c r="CD46" s="61">
        <f ca="1">AVERAGE(OFFSET($CC$3,0,0,'Données projet'!$E$12+1,1))-AVERAGE(OFFSET($H$3,0,0,'Données projet'!$E$12+1,1))</f>
        <v>272.69564942740931</v>
      </c>
      <c r="CE46" s="61">
        <f t="shared" si="40"/>
        <v>316.57989180609252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1">
        <f t="shared" si="14"/>
        <v>622.78339711777676</v>
      </c>
      <c r="CY46" s="61">
        <f ca="1">AVERAGE(OFFSET($CX$3,0,0,'Données projet'!$E$13+1,1))-AVERAGE(OFFSET($H$3,0,0,'Données projet'!$E$13+1,1))</f>
        <v>312.59632808777332</v>
      </c>
      <c r="CZ46" s="61">
        <f t="shared" si="42"/>
        <v>302.59481222418219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5.7692307692307683</v>
      </c>
      <c r="DO46" s="13">
        <f>IF('Données projet'!$A$166&gt;35,DO45+DN46-DW45,IF(A46&lt;'Données projet'!$A$166,$DL$205^A46,IF(A46='Données projet'!$A$166,'Données projet'!$B$166,DO45+DN46-DW45)))</f>
        <v>141.6666666666666</v>
      </c>
      <c r="DP46" s="18">
        <f>DO46*VLOOKUP('Données projet'!$B$14,Paramètres!$A$1:$I$89,3,0)*VLOOKUP('Données projet'!$B$14,Paramètres!$A$1:$I$89,5,0)</f>
        <v>95.029999999999959</v>
      </c>
      <c r="DQ46" s="14">
        <f t="shared" si="43"/>
        <v>25.774473655280186</v>
      </c>
      <c r="DR46" s="22">
        <f t="shared" si="16"/>
        <v>210.40112494961292</v>
      </c>
      <c r="DS46" s="61">
        <f t="shared" si="17"/>
        <v>460.54230641604499</v>
      </c>
      <c r="DT46" s="61">
        <f ca="1">AVERAGE(OFFSET($DS$3,0,0,'Données projet'!$E$14+1,1))-AVERAGE(OFFSET($H$3,0,0,'Données projet'!$E$14+1,1))</f>
        <v>293.89870611180356</v>
      </c>
      <c r="DU46" s="61">
        <f t="shared" si="44"/>
        <v>227.09257037860894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1" t="e">
        <f t="shared" si="20"/>
        <v>#N/A</v>
      </c>
      <c r="EO46" s="61" t="e">
        <f ca="1">AVERAGE(OFFSET($EN$3,0,0,'Données projet'!$E$15+1,1))-AVERAGE(OFFSET($H$3,0,0,'Données projet'!$E$15+1,1))</f>
        <v>#N/A</v>
      </c>
      <c r="EP46" s="61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1" t="e">
        <f t="shared" si="23"/>
        <v>#N/A</v>
      </c>
      <c r="FJ46" s="61" t="e">
        <f ca="1">AVERAGE(OFFSET($FI$3,0,0,'Données projet'!$E$16+1,1))-AVERAGE(OFFSET($H$3,0,0,'Données projet'!$E$16+1,1))</f>
        <v>#N/A</v>
      </c>
      <c r="FK46" s="61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IF('Données projet'!$A$244&gt;35,FZ45+FY46-GH45,IF(A46&lt;'Données projet'!$A$244,$FW$205^A46,IF(A46='Données projet'!$A$244,'Données projet'!$B$244,FZ45+FY46-GH45)))</f>
        <v>141.20000000000005</v>
      </c>
      <c r="GA46" s="18">
        <f>FZ46*VLOOKUP('Données projet'!$B$17,Paramètres!$A$1:$I$89,3,0)*VLOOKUP('Données projet'!$B$17,Paramètres!$A$1:$I$89,5,0)</f>
        <v>136.56864000000004</v>
      </c>
      <c r="GB46" s="14">
        <f t="shared" si="49"/>
        <v>35.509797430964703</v>
      </c>
      <c r="GC46" s="22">
        <f t="shared" si="25"/>
        <v>299.70327852559694</v>
      </c>
      <c r="GD46" s="61">
        <f t="shared" si="26"/>
        <v>549.84445999202899</v>
      </c>
      <c r="GE46" s="61">
        <f ca="1">AVERAGE(OFFSET($GD$3,0,0,'Données projet'!$E$17+1,1))-AVERAGE(OFFSET($H$3,0,0,'Données projet'!$E$17+1,1))</f>
        <v>496.33873798282525</v>
      </c>
      <c r="GF46" s="61">
        <f t="shared" si="50"/>
        <v>280.25465074992246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8.4</v>
      </c>
      <c r="GU46" s="13">
        <f>IF('Données projet'!$A$270&gt;35,GU45+GT46-HC45,IF(A46&lt;'Données projet'!$A$270,$GR$205^A46,IF(A46='Données projet'!$A$270,'Données projet'!$B$270,GU45+GT46-HC45)))</f>
        <v>141.20000000000005</v>
      </c>
      <c r="GV46" s="18">
        <f>GU46*VLOOKUP('Données projet'!$B$18,Paramètres!$A$1:$I$89,3,0)*VLOOKUP('Données projet'!$B$18,Paramètres!$A$1:$I$89,5,0)</f>
        <v>151.98768000000004</v>
      </c>
      <c r="GW46" s="14">
        <f t="shared" si="51"/>
        <v>39.029946373574369</v>
      </c>
      <c r="GX46" s="22">
        <f t="shared" si="28"/>
        <v>332.68903260064207</v>
      </c>
      <c r="GY46" s="61">
        <f t="shared" si="29"/>
        <v>582.83021406707417</v>
      </c>
      <c r="GZ46" s="61">
        <f ca="1">AVERAGE(OFFSET($GY$3,0,0,'Données projet'!$E$18+1,1))-AVERAGE(OFFSET($H$3,0,0,'Données projet'!$E$18+1,1))</f>
        <v>542.90832990875208</v>
      </c>
      <c r="HA46" s="61">
        <f t="shared" si="52"/>
        <v>304.94365539329362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1">
        <f t="shared" si="0"/>
        <v>548.0007043785007</v>
      </c>
      <c r="S47" s="61">
        <f ca="1">AVERAGE(OFFSET($R$3,0,0,'Données projet'!$E$9+1,1))-AVERAGE(OFFSET($H$3,0,0,'Données projet'!$E$9+1,1))</f>
        <v>469.67944008675863</v>
      </c>
      <c r="T47" s="61">
        <f t="shared" si="34"/>
        <v>266.11908070867173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1">
        <f t="shared" si="5"/>
        <v>582.95278982375464</v>
      </c>
      <c r="AN47" s="61">
        <f ca="1">AVERAGE(OFFSET($AM$3,0,0,'Données projet'!$E$10+1,1))-AVERAGE(OFFSET($H$3,0,0,'Données projet'!$E$10+1,1))</f>
        <v>516.30971934066179</v>
      </c>
      <c r="AO47" s="61">
        <f t="shared" si="36"/>
        <v>290.84286505723571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2.5</v>
      </c>
      <c r="BD47" s="13">
        <f>IF('Données projet'!$A$88&gt;35,BD46+BC47-BL46,IF(A47&lt;'Données projet'!$A$88,$BA$205^A47,IF(A47='Données projet'!$A$88,'Données projet'!$B$88,BD46+BC47-BL46)))</f>
        <v>123.00000000000003</v>
      </c>
      <c r="BE47" s="14">
        <f>BD47*VLOOKUP('Données projet'!$B$11,Paramètres!$A$1:$I$89,3,0)*VLOOKUP('Données projet'!$B$11,Paramètres!$A$1:$I$89,5,0)</f>
        <v>80.589600000000019</v>
      </c>
      <c r="BF47" s="14">
        <f t="shared" si="37"/>
        <v>22.281282727508763</v>
      </c>
      <c r="BG47" s="22">
        <f t="shared" si="7"/>
        <v>179.16678741707778</v>
      </c>
      <c r="BH47" s="61">
        <f t="shared" si="8"/>
        <v>430.05725615521521</v>
      </c>
      <c r="BI47" s="61">
        <f ca="1">AVERAGE(OFFSET($BH$3,0,0,'Données projet'!$E$11+1,1))-AVERAGE(OFFSET($H$3,0,0,'Données projet'!$E$11+1,1))</f>
        <v>194.70144071323648</v>
      </c>
      <c r="BJ47" s="61">
        <f t="shared" si="38"/>
        <v>175.03530497415395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7.6</v>
      </c>
      <c r="BY47" s="13">
        <f>IF('Données projet'!$A$114&gt;35,BY46+BX47-CG46,IF(A47&lt;'Données projet'!$A$114,$BV$205^A47,IF(A47='Données projet'!$A$114,'Données projet'!$B$114,BY46+BX47-CG46)))</f>
        <v>182.4</v>
      </c>
      <c r="BZ47" s="14">
        <f>BY47*VLOOKUP('Données projet'!$B$12,Paramètres!$A$1:$I$89,3,0)*VLOOKUP('Données projet'!$B$12,Paramètres!$A$1:$I$89,5,0)</f>
        <v>147.96288000000001</v>
      </c>
      <c r="CA47" s="14">
        <f t="shared" si="39"/>
        <v>38.115275017059226</v>
      </c>
      <c r="CB47" s="22">
        <f t="shared" si="10"/>
        <v>324.0861199880448</v>
      </c>
      <c r="CC47" s="61">
        <f t="shared" si="11"/>
        <v>574.97658872618217</v>
      </c>
      <c r="CD47" s="61">
        <f ca="1">AVERAGE(OFFSET($CC$3,0,0,'Données projet'!$E$12+1,1))-AVERAGE(OFFSET($H$3,0,0,'Données projet'!$E$12+1,1))</f>
        <v>272.69564942740931</v>
      </c>
      <c r="CE47" s="61">
        <f t="shared" si="40"/>
        <v>316.57989180609252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1">
        <f t="shared" si="14"/>
        <v>642.04907123814814</v>
      </c>
      <c r="CY47" s="61">
        <f ca="1">AVERAGE(OFFSET($CX$3,0,0,'Données projet'!$E$13+1,1))-AVERAGE(OFFSET($H$3,0,0,'Données projet'!$E$13+1,1))</f>
        <v>312.59632808777332</v>
      </c>
      <c r="CZ47" s="61">
        <f t="shared" si="42"/>
        <v>302.59481222418219</v>
      </c>
      <c r="DA47" s="16">
        <f>IF(ISNA(VLOOKUP(A47,'Données projet'!$A$139:$I$159,3,0)),0,VLOOKUP(A47,'Données projet'!$A$139:$I$159,3,0))</f>
        <v>4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5.7692307692307683</v>
      </c>
      <c r="DO47" s="13">
        <f>IF('Données projet'!$A$166&gt;35,DO46+DN47-DW46,IF(A47&lt;'Données projet'!$A$166,$DL$205^A47,IF(A47='Données projet'!$A$166,'Données projet'!$B$166,DO46+DN47-DW46)))</f>
        <v>147.43589743589737</v>
      </c>
      <c r="DP47" s="18">
        <f>DO47*VLOOKUP('Données projet'!$B$14,Paramètres!$A$1:$I$89,3,0)*VLOOKUP('Données projet'!$B$14,Paramètres!$A$1:$I$89,5,0)</f>
        <v>98.899999999999963</v>
      </c>
      <c r="DQ47" s="14">
        <f t="shared" si="43"/>
        <v>26.699769255487553</v>
      </c>
      <c r="DR47" s="22">
        <f t="shared" si="16"/>
        <v>218.75293145330741</v>
      </c>
      <c r="DS47" s="61">
        <f t="shared" si="17"/>
        <v>469.64340019144481</v>
      </c>
      <c r="DT47" s="61">
        <f ca="1">AVERAGE(OFFSET($DS$3,0,0,'Données projet'!$E$14+1,1))-AVERAGE(OFFSET($H$3,0,0,'Données projet'!$E$14+1,1))</f>
        <v>293.89870611180356</v>
      </c>
      <c r="DU47" s="61">
        <f t="shared" si="44"/>
        <v>227.09257037860894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1" t="e">
        <f t="shared" si="20"/>
        <v>#N/A</v>
      </c>
      <c r="EO47" s="61" t="e">
        <f ca="1">AVERAGE(OFFSET($EN$3,0,0,'Données projet'!$E$15+1,1))-AVERAGE(OFFSET($H$3,0,0,'Données projet'!$E$15+1,1))</f>
        <v>#N/A</v>
      </c>
      <c r="EP47" s="61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1" t="e">
        <f t="shared" si="23"/>
        <v>#N/A</v>
      </c>
      <c r="FJ47" s="61" t="e">
        <f ca="1">AVERAGE(OFFSET($FI$3,0,0,'Données projet'!$E$16+1,1))-AVERAGE(OFFSET($H$3,0,0,'Données projet'!$E$16+1,1))</f>
        <v>#N/A</v>
      </c>
      <c r="FK47" s="61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IF('Données projet'!$A$244&gt;35,FZ46+FY47-GH46,IF(A47&lt;'Données projet'!$A$244,$FW$205^A47,IF(A47='Données projet'!$A$244,'Données projet'!$B$244,FZ46+FY47-GH46)))</f>
        <v>149.60000000000005</v>
      </c>
      <c r="GA47" s="18">
        <f>FZ47*VLOOKUP('Données projet'!$B$17,Paramètres!$A$1:$I$89,3,0)*VLOOKUP('Données projet'!$B$17,Paramètres!$A$1:$I$89,5,0)</f>
        <v>144.69312000000005</v>
      </c>
      <c r="GB47" s="14">
        <f t="shared" si="49"/>
        <v>37.370061524802772</v>
      </c>
      <c r="GC47" s="22">
        <f t="shared" si="25"/>
        <v>317.09337448903153</v>
      </c>
      <c r="GD47" s="61">
        <f t="shared" si="26"/>
        <v>567.98384322716902</v>
      </c>
      <c r="GE47" s="61">
        <f ca="1">AVERAGE(OFFSET($GD$3,0,0,'Données projet'!$E$17+1,1))-AVERAGE(OFFSET($H$3,0,0,'Données projet'!$E$17+1,1))</f>
        <v>496.33873798282525</v>
      </c>
      <c r="GF47" s="61">
        <f t="shared" si="50"/>
        <v>280.25465074992246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8.4</v>
      </c>
      <c r="GU47" s="13">
        <f>IF('Données projet'!$A$270&gt;35,GU46+GT47-HC46,IF(A47&lt;'Données projet'!$A$270,$GR$205^A47,IF(A47='Données projet'!$A$270,'Données projet'!$B$270,GU46+GT47-HC46)))</f>
        <v>149.60000000000005</v>
      </c>
      <c r="GV47" s="18">
        <f>GU47*VLOOKUP('Données projet'!$B$18,Paramètres!$A$1:$I$89,3,0)*VLOOKUP('Données projet'!$B$18,Paramètres!$A$1:$I$89,5,0)</f>
        <v>161.02944000000005</v>
      </c>
      <c r="GW47" s="14">
        <f t="shared" si="51"/>
        <v>41.074621732940727</v>
      </c>
      <c r="GX47" s="22">
        <f t="shared" si="28"/>
        <v>351.99790751820518</v>
      </c>
      <c r="GY47" s="61">
        <f t="shared" si="29"/>
        <v>602.88837625634255</v>
      </c>
      <c r="GZ47" s="61">
        <f ca="1">AVERAGE(OFFSET($GY$3,0,0,'Données projet'!$E$18+1,1))-AVERAGE(OFFSET($H$3,0,0,'Données projet'!$E$18+1,1))</f>
        <v>542.90832990875208</v>
      </c>
      <c r="HA47" s="61">
        <f t="shared" si="52"/>
        <v>304.94365539329362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1">
        <f t="shared" si="0"/>
        <v>565.00885781333056</v>
      </c>
      <c r="S48" s="61">
        <f ca="1">AVERAGE(OFFSET($R$3,0,0,'Données projet'!$E$9+1,1))-AVERAGE(OFFSET($H$3,0,0,'Données projet'!$E$9+1,1))</f>
        <v>469.67944008675863</v>
      </c>
      <c r="T48" s="61">
        <f t="shared" si="34"/>
        <v>266.11908070867173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1">
        <f t="shared" si="5"/>
        <v>601.87998040738603</v>
      </c>
      <c r="AN48" s="61">
        <f ca="1">AVERAGE(OFFSET($AM$3,0,0,'Données projet'!$E$10+1,1))-AVERAGE(OFFSET($H$3,0,0,'Données projet'!$E$10+1,1))</f>
        <v>516.30971934066179</v>
      </c>
      <c r="AO48" s="61">
        <f t="shared" si="36"/>
        <v>290.84286505723571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2.5</v>
      </c>
      <c r="BD48" s="13">
        <f>IF('Données projet'!$A$88&gt;35,BD47+BC48-BL47,IF(A48&lt;'Données projet'!$A$88,$BA$205^A48,IF(A48='Données projet'!$A$88,'Données projet'!$B$88,BD47+BC48-BL47)))</f>
        <v>125.50000000000003</v>
      </c>
      <c r="BE48" s="14">
        <f>BD48*VLOOKUP('Données projet'!$B$11,Paramètres!$A$1:$I$89,3,0)*VLOOKUP('Données projet'!$B$11,Paramètres!$A$1:$I$89,5,0)</f>
        <v>82.22760000000001</v>
      </c>
      <c r="BF48" s="14">
        <f t="shared" si="37"/>
        <v>22.68097025884375</v>
      </c>
      <c r="BG48" s="22">
        <f t="shared" si="7"/>
        <v>182.71575986748618</v>
      </c>
      <c r="BH48" s="61">
        <f t="shared" si="8"/>
        <v>434.34251741832031</v>
      </c>
      <c r="BI48" s="61">
        <f ca="1">AVERAGE(OFFSET($BH$3,0,0,'Données projet'!$E$11+1,1))-AVERAGE(OFFSET($H$3,0,0,'Données projet'!$E$11+1,1))</f>
        <v>194.70144071323648</v>
      </c>
      <c r="BJ48" s="61">
        <f t="shared" si="38"/>
        <v>175.03530497415395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</v>
      </c>
      <c r="BW48" s="13">
        <f>VLOOKUP(A48,'Données projet'!$A$113:$I$133,9,0)</f>
        <v>7.6</v>
      </c>
      <c r="BX48" s="13">
        <f t="array" ref="BX48">INDEX(BW:BW,MIN(IF(ISNUMBER(BW48:BW244),ROW(BW48:BW244),"")))</f>
        <v>7.6</v>
      </c>
      <c r="BY48" s="13">
        <f>IF('Données projet'!$A$114&gt;35,BY47+BX48-CG47,IF(A48&lt;'Données projet'!$A$114,$BV$205^A48,IF(A48='Données projet'!$A$114,'Données projet'!$B$114,BY47+BX48-CG47)))</f>
        <v>190</v>
      </c>
      <c r="BZ48" s="14">
        <f>BY48*VLOOKUP('Données projet'!$B$12,Paramètres!$A$1:$I$89,3,0)*VLOOKUP('Données projet'!$B$12,Paramètres!$A$1:$I$89,5,0)</f>
        <v>154.12800000000001</v>
      </c>
      <c r="CA48" s="14">
        <f t="shared" si="39"/>
        <v>39.515201075361155</v>
      </c>
      <c r="CB48" s="22">
        <f t="shared" si="10"/>
        <v>337.26190853958735</v>
      </c>
      <c r="CC48" s="61">
        <f t="shared" si="11"/>
        <v>588.88866609042145</v>
      </c>
      <c r="CD48" s="61">
        <f ca="1">AVERAGE(OFFSET($CC$3,0,0,'Données projet'!$E$12+1,1))-AVERAGE(OFFSET($H$3,0,0,'Données projet'!$E$12+1,1))</f>
        <v>272.69564942740931</v>
      </c>
      <c r="CE48" s="61">
        <f t="shared" si="40"/>
        <v>316.57989180609252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1">
        <f t="shared" si="14"/>
        <v>588.51375525898413</v>
      </c>
      <c r="CY48" s="61">
        <f ca="1">AVERAGE(OFFSET($CX$3,0,0,'Données projet'!$E$13+1,1))-AVERAGE(OFFSET($H$3,0,0,'Données projet'!$E$13+1,1))</f>
        <v>312.59632808777332</v>
      </c>
      <c r="CZ48" s="61">
        <f t="shared" si="42"/>
        <v>302.59481222418219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153.2051282051282</v>
      </c>
      <c r="DM48" s="13">
        <f>VLOOKUP(A48,'Données projet'!$A$165:$I$185,9,0)</f>
        <v>5.7692307692307683</v>
      </c>
      <c r="DN48" s="13">
        <f t="array" ref="DN48">INDEX(DM:DM,MIN(IF(ISNUMBER(DM48:DM244),ROW(DM48:DM244),"")))</f>
        <v>5.7692307692307683</v>
      </c>
      <c r="DO48" s="13">
        <f>IF('Données projet'!$A$166&gt;35,DO47+DN48-DW47,IF(A48&lt;'Données projet'!$A$166,$DL$205^A48,IF(A48='Données projet'!$A$166,'Données projet'!$B$166,DO47+DN48-DW47)))</f>
        <v>153.20512820512815</v>
      </c>
      <c r="DP48" s="18">
        <f>DO48*VLOOKUP('Données projet'!$B$14,Paramètres!$A$1:$I$89,3,0)*VLOOKUP('Données projet'!$B$14,Paramètres!$A$1:$I$89,5,0)</f>
        <v>102.76999999999995</v>
      </c>
      <c r="DQ48" s="14">
        <f t="shared" si="43"/>
        <v>27.62085878525345</v>
      </c>
      <c r="DR48" s="22">
        <f t="shared" si="16"/>
        <v>227.09741238431636</v>
      </c>
      <c r="DS48" s="61">
        <f t="shared" si="17"/>
        <v>478.72416993515048</v>
      </c>
      <c r="DT48" s="61">
        <f ca="1">AVERAGE(OFFSET($DS$3,0,0,'Données projet'!$E$14+1,1))-AVERAGE(OFFSET($H$3,0,0,'Données projet'!$E$14+1,1))</f>
        <v>293.89870611180356</v>
      </c>
      <c r="DU48" s="61">
        <f t="shared" si="44"/>
        <v>227.09257037860894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1" t="e">
        <f t="shared" si="20"/>
        <v>#N/A</v>
      </c>
      <c r="EO48" s="61" t="e">
        <f ca="1">AVERAGE(OFFSET($EN$3,0,0,'Données projet'!$E$15+1,1))-AVERAGE(OFFSET($H$3,0,0,'Données projet'!$E$15+1,1))</f>
        <v>#N/A</v>
      </c>
      <c r="EP48" s="61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1" t="e">
        <f t="shared" si="23"/>
        <v>#N/A</v>
      </c>
      <c r="FJ48" s="61" t="e">
        <f ca="1">AVERAGE(OFFSET($FI$3,0,0,'Données projet'!$E$16+1,1))-AVERAGE(OFFSET($H$3,0,0,'Données projet'!$E$16+1,1))</f>
        <v>#N/A</v>
      </c>
      <c r="FK48" s="61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158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IF('Données projet'!$A$244&gt;35,FZ47+FY48-GH47,IF(A48&lt;'Données projet'!$A$244,$FW$205^A48,IF(A48='Données projet'!$A$244,'Données projet'!$B$244,FZ47+FY48-GH47)))</f>
        <v>158.00000000000006</v>
      </c>
      <c r="GA48" s="18">
        <f>FZ48*VLOOKUP('Données projet'!$B$17,Paramètres!$A$1:$I$89,3,0)*VLOOKUP('Données projet'!$B$17,Paramètres!$A$1:$I$89,5,0)</f>
        <v>152.81760000000006</v>
      </c>
      <c r="GB48" s="14">
        <f t="shared" si="49"/>
        <v>39.218200171484227</v>
      </c>
      <c r="GC48" s="22">
        <f t="shared" si="25"/>
        <v>334.46235196533513</v>
      </c>
      <c r="GD48" s="61">
        <f t="shared" si="26"/>
        <v>586.08910951616929</v>
      </c>
      <c r="GE48" s="61">
        <f ca="1">AVERAGE(OFFSET($GD$3,0,0,'Données projet'!$E$17+1,1))-AVERAGE(OFFSET($H$3,0,0,'Données projet'!$E$17+1,1))</f>
        <v>496.33873798282525</v>
      </c>
      <c r="GF48" s="61">
        <f t="shared" si="50"/>
        <v>280.25465074992246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158</v>
      </c>
      <c r="GS48" s="13">
        <f>VLOOKUP(A48,'Données projet'!$A$269:$I$289,9,0)</f>
        <v>8.4</v>
      </c>
      <c r="GT48" s="13">
        <f t="array" ref="GT48">INDEX(GS:GS,MIN(IF(ISNUMBER(GS48:GS244),ROW(GS48:GS244),"")))</f>
        <v>8.4</v>
      </c>
      <c r="GU48" s="13">
        <f>IF('Données projet'!$A$270&gt;35,GU47+GT48-HC47,IF(A48&lt;'Données projet'!$A$270,$GR$205^A48,IF(A48='Données projet'!$A$270,'Données projet'!$B$270,GU47+GT48-HC47)))</f>
        <v>158.00000000000006</v>
      </c>
      <c r="GV48" s="18">
        <f>GU48*VLOOKUP('Données projet'!$B$18,Paramètres!$A$1:$I$89,3,0)*VLOOKUP('Données projet'!$B$18,Paramètres!$A$1:$I$89,5,0)</f>
        <v>170.07120000000003</v>
      </c>
      <c r="GW48" s="14">
        <f t="shared" si="51"/>
        <v>43.10596962815594</v>
      </c>
      <c r="GX48" s="22">
        <f t="shared" si="28"/>
        <v>371.28357043570503</v>
      </c>
      <c r="GY48" s="61">
        <f t="shared" si="29"/>
        <v>622.91032798653919</v>
      </c>
      <c r="GZ48" s="61">
        <f ca="1">AVERAGE(OFFSET($GY$3,0,0,'Données projet'!$E$18+1,1))-AVERAGE(OFFSET($H$3,0,0,'Données projet'!$E$18+1,1))</f>
        <v>542.90832990875208</v>
      </c>
      <c r="HA48" s="61">
        <f t="shared" si="52"/>
        <v>304.94365539329362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1">
        <f t="shared" si="0"/>
        <v>581.59873753522481</v>
      </c>
      <c r="S49" s="61">
        <f ca="1">AVERAGE(OFFSET($R$3,0,0,'Données projet'!$E$9+1,1))-AVERAGE(OFFSET($H$3,0,0,'Données projet'!$E$9+1,1))</f>
        <v>469.67944008675863</v>
      </c>
      <c r="T49" s="61">
        <f t="shared" si="34"/>
        <v>266.11908070867173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1">
        <f t="shared" si="5"/>
        <v>620.34129129946962</v>
      </c>
      <c r="AN49" s="61">
        <f ca="1">AVERAGE(OFFSET($AM$3,0,0,'Données projet'!$E$10+1,1))-AVERAGE(OFFSET($H$3,0,0,'Données projet'!$E$10+1,1))</f>
        <v>516.30971934066179</v>
      </c>
      <c r="AO49" s="61">
        <f t="shared" si="36"/>
        <v>290.84286505723571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2.5</v>
      </c>
      <c r="BD49" s="13">
        <f>IF('Données projet'!$A$88&gt;35,BD48+BC49-BL48,IF(A49&lt;'Données projet'!$A$88,$BA$205^A49,IF(A49='Données projet'!$A$88,'Données projet'!$B$88,BD48+BC49-BL48)))</f>
        <v>128.00000000000003</v>
      </c>
      <c r="BE49" s="14">
        <f>BD49*VLOOKUP('Données projet'!$B$11,Paramètres!$A$1:$I$89,3,0)*VLOOKUP('Données projet'!$B$11,Paramètres!$A$1:$I$89,5,0)</f>
        <v>83.865600000000029</v>
      </c>
      <c r="BF49" s="14">
        <f t="shared" si="37"/>
        <v>23.079732033574274</v>
      </c>
      <c r="BG49" s="22">
        <f t="shared" si="7"/>
        <v>186.26311995847524</v>
      </c>
      <c r="BH49" s="61">
        <f t="shared" si="8"/>
        <v>438.61339335720089</v>
      </c>
      <c r="BI49" s="61">
        <f ca="1">AVERAGE(OFFSET($BH$3,0,0,'Données projet'!$E$11+1,1))-AVERAGE(OFFSET($H$3,0,0,'Données projet'!$E$11+1,1))</f>
        <v>194.70144071323648</v>
      </c>
      <c r="BJ49" s="61">
        <f t="shared" si="38"/>
        <v>175.03530497415395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7.6</v>
      </c>
      <c r="BY49" s="13">
        <f>IF('Données projet'!$A$114&gt;35,BY48+BX49-CG48,IF(A49&lt;'Données projet'!$A$114,$BV$205^A49,IF(A49='Données projet'!$A$114,'Données projet'!$B$114,BY48+BX49-CG48)))</f>
        <v>197.6</v>
      </c>
      <c r="BZ49" s="14">
        <f>BY49*VLOOKUP('Données projet'!$B$12,Paramètres!$A$1:$I$89,3,0)*VLOOKUP('Données projet'!$B$12,Paramètres!$A$1:$I$89,5,0)</f>
        <v>160.29311999999999</v>
      </c>
      <c r="CA49" s="14">
        <f t="shared" si="39"/>
        <v>40.908622396455648</v>
      </c>
      <c r="CB49" s="22">
        <f t="shared" si="10"/>
        <v>350.42636800716019</v>
      </c>
      <c r="CC49" s="61">
        <f t="shared" si="11"/>
        <v>602.77664140588581</v>
      </c>
      <c r="CD49" s="61">
        <f ca="1">AVERAGE(OFFSET($CC$3,0,0,'Données projet'!$E$12+1,1))-AVERAGE(OFFSET($H$3,0,0,'Données projet'!$E$12+1,1))</f>
        <v>272.69564942740931</v>
      </c>
      <c r="CE49" s="61">
        <f t="shared" si="40"/>
        <v>316.57989180609252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1">
        <f t="shared" si="14"/>
        <v>606.51545455576593</v>
      </c>
      <c r="CY49" s="61">
        <f ca="1">AVERAGE(OFFSET($CX$3,0,0,'Données projet'!$E$13+1,1))-AVERAGE(OFFSET($H$3,0,0,'Données projet'!$E$13+1,1))</f>
        <v>312.59632808777332</v>
      </c>
      <c r="CZ49" s="61">
        <f t="shared" si="42"/>
        <v>302.59481222418219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5.5128205128205137</v>
      </c>
      <c r="DO49" s="13">
        <f>IF('Données projet'!$A$166&gt;35,DO48+DN49-DW48,IF(A49&lt;'Données projet'!$A$166,$DL$205^A49,IF(A49='Données projet'!$A$166,'Données projet'!$B$166,DO48+DN49-DW48)))</f>
        <v>158.71794871794867</v>
      </c>
      <c r="DP49" s="18">
        <f>DO49*VLOOKUP('Données projet'!$B$14,Paramètres!$A$1:$I$89,3,0)*VLOOKUP('Données projet'!$B$14,Paramètres!$A$1:$I$89,5,0)</f>
        <v>106.46799999999996</v>
      </c>
      <c r="DQ49" s="14">
        <f t="shared" si="43"/>
        <v>28.497243809169849</v>
      </c>
      <c r="DR49" s="22">
        <f t="shared" si="16"/>
        <v>235.06446630097074</v>
      </c>
      <c r="DS49" s="61">
        <f t="shared" si="17"/>
        <v>487.41473969969638</v>
      </c>
      <c r="DT49" s="61">
        <f ca="1">AVERAGE(OFFSET($DS$3,0,0,'Données projet'!$E$14+1,1))-AVERAGE(OFFSET($H$3,0,0,'Données projet'!$E$14+1,1))</f>
        <v>293.89870611180356</v>
      </c>
      <c r="DU49" s="61">
        <f t="shared" si="44"/>
        <v>227.09257037860894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1" t="e">
        <f t="shared" si="20"/>
        <v>#N/A</v>
      </c>
      <c r="EO49" s="61" t="e">
        <f ca="1">AVERAGE(OFFSET($EN$3,0,0,'Données projet'!$E$15+1,1))-AVERAGE(OFFSET($H$3,0,0,'Données projet'!$E$15+1,1))</f>
        <v>#N/A</v>
      </c>
      <c r="EP49" s="61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1" t="e">
        <f t="shared" si="23"/>
        <v>#N/A</v>
      </c>
      <c r="FJ49" s="61" t="e">
        <f ca="1">AVERAGE(OFFSET($FI$3,0,0,'Données projet'!$E$16+1,1))-AVERAGE(OFFSET($H$3,0,0,'Données projet'!$E$16+1,1))</f>
        <v>#N/A</v>
      </c>
      <c r="FK49" s="61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IF('Données projet'!$A$244&gt;35,FZ48+FY49-GH48,IF(A49&lt;'Données projet'!$A$244,$FW$205^A49,IF(A49='Données projet'!$A$244,'Données projet'!$B$244,FZ48+FY49-GH48)))</f>
        <v>166.20000000000005</v>
      </c>
      <c r="GA49" s="18">
        <f>FZ49*VLOOKUP('Données projet'!$B$17,Paramètres!$A$1:$I$89,3,0)*VLOOKUP('Données projet'!$B$17,Paramètres!$A$1:$I$89,5,0)</f>
        <v>160.74864000000005</v>
      </c>
      <c r="GB49" s="14">
        <f t="shared" si="49"/>
        <v>41.011327345272264</v>
      </c>
      <c r="GC49" s="22">
        <f t="shared" si="25"/>
        <v>351.39860979301596</v>
      </c>
      <c r="GD49" s="61">
        <f t="shared" si="26"/>
        <v>603.74888319174158</v>
      </c>
      <c r="GE49" s="61">
        <f ca="1">AVERAGE(OFFSET($GD$3,0,0,'Données projet'!$E$17+1,1))-AVERAGE(OFFSET($H$3,0,0,'Données projet'!$E$17+1,1))</f>
        <v>496.33873798282525</v>
      </c>
      <c r="GF49" s="61">
        <f t="shared" si="50"/>
        <v>280.25465074992246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8.1999999999999993</v>
      </c>
      <c r="GU49" s="13">
        <f>IF('Données projet'!$A$270&gt;35,GU48+GT49-HC48,IF(A49&lt;'Données projet'!$A$270,$GR$205^A49,IF(A49='Données projet'!$A$270,'Données projet'!$B$270,GU48+GT49-HC48)))</f>
        <v>166.20000000000005</v>
      </c>
      <c r="GV49" s="18">
        <f>GU49*VLOOKUP('Données projet'!$B$18,Paramètres!$A$1:$I$89,3,0)*VLOOKUP('Données projet'!$B$18,Paramètres!$A$1:$I$89,5,0)</f>
        <v>178.89768000000004</v>
      </c>
      <c r="GW49" s="14">
        <f t="shared" si="51"/>
        <v>45.076852665999411</v>
      </c>
      <c r="GX49" s="22">
        <f t="shared" si="28"/>
        <v>390.08897772661572</v>
      </c>
      <c r="GY49" s="61">
        <f t="shared" si="29"/>
        <v>642.43925112534134</v>
      </c>
      <c r="GZ49" s="61">
        <f ca="1">AVERAGE(OFFSET($GY$3,0,0,'Données projet'!$E$18+1,1))-AVERAGE(OFFSET($H$3,0,0,'Données projet'!$E$18+1,1))</f>
        <v>542.90832990875208</v>
      </c>
      <c r="HA49" s="61">
        <f t="shared" si="52"/>
        <v>304.94365539329362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1">
        <f t="shared" si="0"/>
        <v>598.15919804455507</v>
      </c>
      <c r="S50" s="61">
        <f ca="1">AVERAGE(OFFSET($R$3,0,0,'Données projet'!$E$9+1,1))-AVERAGE(OFFSET($H$3,0,0,'Données projet'!$E$9+1,1))</f>
        <v>469.67944008675863</v>
      </c>
      <c r="T50" s="61">
        <f t="shared" si="34"/>
        <v>266.11908070867173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1">
        <f t="shared" si="5"/>
        <v>638.7713962716407</v>
      </c>
      <c r="AN50" s="61">
        <f ca="1">AVERAGE(OFFSET($AM$3,0,0,'Données projet'!$E$10+1,1))-AVERAGE(OFFSET($H$3,0,0,'Données projet'!$E$10+1,1))</f>
        <v>516.30971934066179</v>
      </c>
      <c r="AO50" s="61">
        <f t="shared" si="36"/>
        <v>290.84286505723571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2.5</v>
      </c>
      <c r="BD50" s="13">
        <f>IF('Données projet'!$A$88&gt;35,BD49+BC50-BL49,IF(A50&lt;'Données projet'!$A$88,$BA$205^A50,IF(A50='Données projet'!$A$88,'Données projet'!$B$88,BD49+BC50-BL49)))</f>
        <v>130.50000000000003</v>
      </c>
      <c r="BE50" s="14">
        <f>BD50*VLOOKUP('Données projet'!$B$11,Paramètres!$A$1:$I$89,3,0)*VLOOKUP('Données projet'!$B$11,Paramètres!$A$1:$I$89,5,0)</f>
        <v>85.50360000000002</v>
      </c>
      <c r="BF50" s="14">
        <f t="shared" si="37"/>
        <v>23.477588217192526</v>
      </c>
      <c r="BG50" s="22">
        <f t="shared" si="7"/>
        <v>189.80890281161032</v>
      </c>
      <c r="BH50" s="61">
        <f t="shared" si="8"/>
        <v>442.87014067580571</v>
      </c>
      <c r="BI50" s="61">
        <f ca="1">AVERAGE(OFFSET($BH$3,0,0,'Données projet'!$E$11+1,1))-AVERAGE(OFFSET($H$3,0,0,'Données projet'!$E$11+1,1))</f>
        <v>194.70144071323648</v>
      </c>
      <c r="BJ50" s="61">
        <f t="shared" si="38"/>
        <v>175.03530497415395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7.6</v>
      </c>
      <c r="BY50" s="13">
        <f>IF('Données projet'!$A$114&gt;35,BY49+BX50-CG49,IF(A50&lt;'Données projet'!$A$114,$BV$205^A50,IF(A50='Données projet'!$A$114,'Données projet'!$B$114,BY49+BX50-CG49)))</f>
        <v>205.2</v>
      </c>
      <c r="BZ50" s="14">
        <f>BY50*VLOOKUP('Données projet'!$B$12,Paramètres!$A$1:$I$89,3,0)*VLOOKUP('Données projet'!$B$12,Paramètres!$A$1:$I$89,5,0)</f>
        <v>166.45823999999999</v>
      </c>
      <c r="CA50" s="14">
        <f t="shared" si="39"/>
        <v>42.295817799452642</v>
      </c>
      <c r="CB50" s="22">
        <f t="shared" si="10"/>
        <v>363.5799840007133</v>
      </c>
      <c r="CC50" s="61">
        <f t="shared" si="11"/>
        <v>616.64122186490863</v>
      </c>
      <c r="CD50" s="61">
        <f ca="1">AVERAGE(OFFSET($CC$3,0,0,'Données projet'!$E$12+1,1))-AVERAGE(OFFSET($H$3,0,0,'Données projet'!$E$12+1,1))</f>
        <v>272.69564942740931</v>
      </c>
      <c r="CE50" s="61">
        <f t="shared" si="40"/>
        <v>316.57989180609252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1">
        <f t="shared" si="14"/>
        <v>624.4861409514715</v>
      </c>
      <c r="CY50" s="61">
        <f ca="1">AVERAGE(OFFSET($CX$3,0,0,'Données projet'!$E$13+1,1))-AVERAGE(OFFSET($H$3,0,0,'Données projet'!$E$13+1,1))</f>
        <v>312.59632808777332</v>
      </c>
      <c r="CZ50" s="61">
        <f t="shared" si="42"/>
        <v>302.59481222418219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5.5128205128205137</v>
      </c>
      <c r="DO50" s="13">
        <f>IF('Données projet'!$A$166&gt;35,DO49+DN50-DW49,IF(A50&lt;'Données projet'!$A$166,$DL$205^A50,IF(A50='Données projet'!$A$166,'Données projet'!$B$166,DO49+DN50-DW49)))</f>
        <v>164.2307692307692</v>
      </c>
      <c r="DP50" s="18">
        <f>DO50*VLOOKUP('Données projet'!$B$14,Paramètres!$A$1:$I$89,3,0)*VLOOKUP('Données projet'!$B$14,Paramètres!$A$1:$I$89,5,0)</f>
        <v>110.16599999999998</v>
      </c>
      <c r="DQ50" s="14">
        <f t="shared" si="43"/>
        <v>29.370092034164426</v>
      </c>
      <c r="DR50" s="22">
        <f t="shared" si="16"/>
        <v>243.02536029283627</v>
      </c>
      <c r="DS50" s="61">
        <f t="shared" si="17"/>
        <v>496.08659815703163</v>
      </c>
      <c r="DT50" s="61">
        <f ca="1">AVERAGE(OFFSET($DS$3,0,0,'Données projet'!$E$14+1,1))-AVERAGE(OFFSET($H$3,0,0,'Données projet'!$E$14+1,1))</f>
        <v>293.89870611180356</v>
      </c>
      <c r="DU50" s="61">
        <f t="shared" si="44"/>
        <v>227.09257037860894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1" t="e">
        <f t="shared" si="20"/>
        <v>#N/A</v>
      </c>
      <c r="EO50" s="61" t="e">
        <f ca="1">AVERAGE(OFFSET($EN$3,0,0,'Données projet'!$E$15+1,1))-AVERAGE(OFFSET($H$3,0,0,'Données projet'!$E$15+1,1))</f>
        <v>#N/A</v>
      </c>
      <c r="EP50" s="61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1" t="e">
        <f t="shared" si="23"/>
        <v>#N/A</v>
      </c>
      <c r="FJ50" s="61" t="e">
        <f ca="1">AVERAGE(OFFSET($FI$3,0,0,'Données projet'!$E$16+1,1))-AVERAGE(OFFSET($H$3,0,0,'Données projet'!$E$16+1,1))</f>
        <v>#N/A</v>
      </c>
      <c r="FK50" s="61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IF('Données projet'!$A$244&gt;35,FZ49+FY50-GH49,IF(A50&lt;'Données projet'!$A$244,$FW$205^A50,IF(A50='Données projet'!$A$244,'Données projet'!$B$244,FZ49+FY50-GH49)))</f>
        <v>174.40000000000003</v>
      </c>
      <c r="GA50" s="18">
        <f>FZ50*VLOOKUP('Données projet'!$B$17,Paramètres!$A$1:$I$89,3,0)*VLOOKUP('Données projet'!$B$17,Paramètres!$A$1:$I$89,5,0)</f>
        <v>168.67968000000002</v>
      </c>
      <c r="GB50" s="14">
        <f t="shared" si="49"/>
        <v>42.794181774227013</v>
      </c>
      <c r="GC50" s="22">
        <f t="shared" si="25"/>
        <v>368.3169759234454</v>
      </c>
      <c r="GD50" s="61">
        <f t="shared" si="26"/>
        <v>621.37821378764079</v>
      </c>
      <c r="GE50" s="61">
        <f ca="1">AVERAGE(OFFSET($GD$3,0,0,'Données projet'!$E$17+1,1))-AVERAGE(OFFSET($H$3,0,0,'Données projet'!$E$17+1,1))</f>
        <v>496.33873798282525</v>
      </c>
      <c r="GF50" s="61">
        <f t="shared" si="50"/>
        <v>280.25465074992246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8.1999999999999993</v>
      </c>
      <c r="GU50" s="13">
        <f>IF('Données projet'!$A$270&gt;35,GU49+GT50-HC49,IF(A50&lt;'Données projet'!$A$270,$GR$205^A50,IF(A50='Données projet'!$A$270,'Données projet'!$B$270,GU49+GT50-HC49)))</f>
        <v>174.40000000000003</v>
      </c>
      <c r="GV50" s="18">
        <f>GU50*VLOOKUP('Données projet'!$B$18,Paramètres!$A$1:$I$89,3,0)*VLOOKUP('Données projet'!$B$18,Paramètres!$A$1:$I$89,5,0)</f>
        <v>187.72416000000004</v>
      </c>
      <c r="GW50" s="14">
        <f t="shared" si="51"/>
        <v>47.036444603668812</v>
      </c>
      <c r="GX50" s="22">
        <f t="shared" si="28"/>
        <v>408.87471968472323</v>
      </c>
      <c r="GY50" s="61">
        <f t="shared" si="29"/>
        <v>661.93595754891862</v>
      </c>
      <c r="GZ50" s="61">
        <f ca="1">AVERAGE(OFFSET($GY$3,0,0,'Données projet'!$E$18+1,1))-AVERAGE(OFFSET($H$3,0,0,'Données projet'!$E$18+1,1))</f>
        <v>542.90832990875208</v>
      </c>
      <c r="HA50" s="61">
        <f t="shared" si="52"/>
        <v>304.94365539329362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1">
        <f t="shared" si="0"/>
        <v>614.69134074117255</v>
      </c>
      <c r="S51" s="61">
        <f ca="1">AVERAGE(OFFSET($R$3,0,0,'Données projet'!$E$9+1,1))-AVERAGE(OFFSET($H$3,0,0,'Données projet'!$E$9+1,1))</f>
        <v>469.67944008675863</v>
      </c>
      <c r="T51" s="61">
        <f t="shared" si="34"/>
        <v>266.11908070867173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1">
        <f t="shared" si="5"/>
        <v>657.17149032466796</v>
      </c>
      <c r="AN51" s="61">
        <f ca="1">AVERAGE(OFFSET($AM$3,0,0,'Données projet'!$E$10+1,1))-AVERAGE(OFFSET($H$3,0,0,'Données projet'!$E$10+1,1))</f>
        <v>516.30971934066179</v>
      </c>
      <c r="AO51" s="61">
        <f t="shared" si="36"/>
        <v>290.84286505723571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2.5</v>
      </c>
      <c r="BD51" s="13">
        <f>IF('Données projet'!$A$88&gt;35,BD50+BC51-BL50,IF(A51&lt;'Données projet'!$A$88,$BA$205^A51,IF(A51='Données projet'!$A$88,'Données projet'!$B$88,BD50+BC51-BL50)))</f>
        <v>133.00000000000003</v>
      </c>
      <c r="BE51" s="14">
        <f>BD51*VLOOKUP('Données projet'!$B$11,Paramètres!$A$1:$I$89,3,0)*VLOOKUP('Données projet'!$B$11,Paramètres!$A$1:$I$89,5,0)</f>
        <v>87.141600000000011</v>
      </c>
      <c r="BF51" s="14">
        <f t="shared" si="37"/>
        <v>23.874558158360966</v>
      </c>
      <c r="BG51" s="22">
        <f t="shared" si="7"/>
        <v>193.35314212581204</v>
      </c>
      <c r="BH51" s="61">
        <f t="shared" si="8"/>
        <v>447.11301081147974</v>
      </c>
      <c r="BI51" s="61">
        <f ca="1">AVERAGE(OFFSET($BH$3,0,0,'Données projet'!$E$11+1,1))-AVERAGE(OFFSET($H$3,0,0,'Données projet'!$E$11+1,1))</f>
        <v>194.70144071323648</v>
      </c>
      <c r="BJ51" s="61">
        <f t="shared" si="38"/>
        <v>175.03530497415395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7.6</v>
      </c>
      <c r="BY51" s="13">
        <f>IF('Données projet'!$A$114&gt;35,BY50+BX51-CG50,IF(A51&lt;'Données projet'!$A$114,$BV$205^A51,IF(A51='Données projet'!$A$114,'Données projet'!$B$114,BY50+BX51-CG50)))</f>
        <v>212.79999999999998</v>
      </c>
      <c r="BZ51" s="14">
        <f>BY51*VLOOKUP('Données projet'!$B$12,Paramètres!$A$1:$I$89,3,0)*VLOOKUP('Données projet'!$B$12,Paramètres!$A$1:$I$89,5,0)</f>
        <v>172.62335999999999</v>
      </c>
      <c r="CA51" s="14">
        <f t="shared" si="39"/>
        <v>43.67704427998607</v>
      </c>
      <c r="CB51" s="22">
        <f t="shared" si="10"/>
        <v>376.72320412097571</v>
      </c>
      <c r="CC51" s="61">
        <f t="shared" si="11"/>
        <v>630.48307280664335</v>
      </c>
      <c r="CD51" s="61">
        <f ca="1">AVERAGE(OFFSET($CC$3,0,0,'Données projet'!$E$12+1,1))-AVERAGE(OFFSET($H$3,0,0,'Données projet'!$E$12+1,1))</f>
        <v>272.69564942740931</v>
      </c>
      <c r="CE51" s="61">
        <f t="shared" si="40"/>
        <v>316.57989180609252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1">
        <f t="shared" si="14"/>
        <v>642.4270105550172</v>
      </c>
      <c r="CY51" s="61">
        <f ca="1">AVERAGE(OFFSET($CX$3,0,0,'Données projet'!$E$13+1,1))-AVERAGE(OFFSET($H$3,0,0,'Données projet'!$E$13+1,1))</f>
        <v>312.59632808777332</v>
      </c>
      <c r="CZ51" s="61">
        <f t="shared" si="42"/>
        <v>302.59481222418219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5.5128205128205137</v>
      </c>
      <c r="DO51" s="13">
        <f>IF('Données projet'!$A$166&gt;35,DO50+DN51-DW50,IF(A51&lt;'Données projet'!$A$166,$DL$205^A51,IF(A51='Données projet'!$A$166,'Données projet'!$B$166,DO50+DN51-DW50)))</f>
        <v>169.74358974358972</v>
      </c>
      <c r="DP51" s="18">
        <f>DO51*VLOOKUP('Données projet'!$B$14,Paramètres!$A$1:$I$89,3,0)*VLOOKUP('Données projet'!$B$14,Paramètres!$A$1:$I$89,5,0)</f>
        <v>113.86399999999999</v>
      </c>
      <c r="DQ51" s="14">
        <f t="shared" si="43"/>
        <v>30.239535792902171</v>
      </c>
      <c r="DR51" s="22">
        <f t="shared" si="16"/>
        <v>250.98032483930456</v>
      </c>
      <c r="DS51" s="61">
        <f t="shared" si="17"/>
        <v>504.74019352497226</v>
      </c>
      <c r="DT51" s="61">
        <f ca="1">AVERAGE(OFFSET($DS$3,0,0,'Données projet'!$E$14+1,1))-AVERAGE(OFFSET($H$3,0,0,'Données projet'!$E$14+1,1))</f>
        <v>293.89870611180356</v>
      </c>
      <c r="DU51" s="61">
        <f t="shared" si="44"/>
        <v>227.09257037860894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1" t="e">
        <f t="shared" si="20"/>
        <v>#N/A</v>
      </c>
      <c r="EO51" s="61" t="e">
        <f ca="1">AVERAGE(OFFSET($EN$3,0,0,'Données projet'!$E$15+1,1))-AVERAGE(OFFSET($H$3,0,0,'Données projet'!$E$15+1,1))</f>
        <v>#N/A</v>
      </c>
      <c r="EP51" s="61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1" t="e">
        <f t="shared" si="23"/>
        <v>#N/A</v>
      </c>
      <c r="FJ51" s="61" t="e">
        <f ca="1">AVERAGE(OFFSET($FI$3,0,0,'Données projet'!$E$16+1,1))-AVERAGE(OFFSET($H$3,0,0,'Données projet'!$E$16+1,1))</f>
        <v>#N/A</v>
      </c>
      <c r="FK51" s="61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IF('Données projet'!$A$244&gt;35,FZ50+FY51-GH50,IF(A51&lt;'Données projet'!$A$244,$FW$205^A51,IF(A51='Données projet'!$A$244,'Données projet'!$B$244,FZ50+FY51-GH50)))</f>
        <v>182.60000000000002</v>
      </c>
      <c r="GA51" s="18">
        <f>FZ51*VLOOKUP('Données projet'!$B$17,Paramètres!$A$1:$I$89,3,0)*VLOOKUP('Données projet'!$B$17,Paramètres!$A$1:$I$89,5,0)</f>
        <v>176.61072000000004</v>
      </c>
      <c r="GB51" s="14">
        <f t="shared" si="49"/>
        <v>44.56730162053563</v>
      </c>
      <c r="GC51" s="22">
        <f t="shared" si="25"/>
        <v>385.21838765576626</v>
      </c>
      <c r="GD51" s="61">
        <f t="shared" si="26"/>
        <v>638.97825634143396</v>
      </c>
      <c r="GE51" s="61">
        <f ca="1">AVERAGE(OFFSET($GD$3,0,0,'Données projet'!$E$17+1,1))-AVERAGE(OFFSET($H$3,0,0,'Données projet'!$E$17+1,1))</f>
        <v>496.33873798282525</v>
      </c>
      <c r="GF51" s="61">
        <f t="shared" si="50"/>
        <v>280.25465074992246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8.1999999999999993</v>
      </c>
      <c r="GU51" s="13">
        <f>IF('Données projet'!$A$270&gt;35,GU50+GT51-HC50,IF(A51&lt;'Données projet'!$A$270,$GR$205^A51,IF(A51='Données projet'!$A$270,'Données projet'!$B$270,GU50+GT51-HC50)))</f>
        <v>182.60000000000002</v>
      </c>
      <c r="GV51" s="18">
        <f>GU51*VLOOKUP('Données projet'!$B$18,Paramètres!$A$1:$I$89,3,0)*VLOOKUP('Données projet'!$B$18,Paramètres!$A$1:$I$89,5,0)</f>
        <v>196.55064000000002</v>
      </c>
      <c r="GW51" s="14">
        <f t="shared" si="51"/>
        <v>48.985336952319578</v>
      </c>
      <c r="GX51" s="22">
        <f t="shared" si="28"/>
        <v>427.6418265252899</v>
      </c>
      <c r="GY51" s="61">
        <f t="shared" si="29"/>
        <v>681.40169521095754</v>
      </c>
      <c r="GZ51" s="61">
        <f ca="1">AVERAGE(OFFSET($GY$3,0,0,'Données projet'!$E$18+1,1))-AVERAGE(OFFSET($H$3,0,0,'Données projet'!$E$18+1,1))</f>
        <v>542.90832990875208</v>
      </c>
      <c r="HA51" s="61">
        <f t="shared" si="52"/>
        <v>304.94365539329362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1">
        <f t="shared" si="0"/>
        <v>631.19617939597038</v>
      </c>
      <c r="S52" s="61">
        <f ca="1">AVERAGE(OFFSET($R$3,0,0,'Données projet'!$E$9+1,1))-AVERAGE(OFFSET($H$3,0,0,'Données projet'!$E$9+1,1))</f>
        <v>469.67944008675863</v>
      </c>
      <c r="T52" s="61">
        <f t="shared" si="34"/>
        <v>266.11908070867173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1">
        <f t="shared" si="5"/>
        <v>675.54267194845841</v>
      </c>
      <c r="AN52" s="61">
        <f ca="1">AVERAGE(OFFSET($AM$3,0,0,'Données projet'!$E$10+1,1))-AVERAGE(OFFSET($H$3,0,0,'Données projet'!$E$10+1,1))</f>
        <v>516.30971934066179</v>
      </c>
      <c r="AO52" s="61">
        <f t="shared" si="36"/>
        <v>290.84286505723571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2.5</v>
      </c>
      <c r="BD52" s="13">
        <f>IF('Données projet'!$A$88&gt;35,BD51+BC52-BL51,IF(A52&lt;'Données projet'!$A$88,$BA$205^A52,IF(A52='Données projet'!$A$88,'Données projet'!$B$88,BD51+BC52-BL51)))</f>
        <v>135.50000000000003</v>
      </c>
      <c r="BE52" s="14">
        <f>BD52*VLOOKUP('Données projet'!$B$11,Paramètres!$A$1:$I$89,3,0)*VLOOKUP('Données projet'!$B$11,Paramètres!$A$1:$I$89,5,0)</f>
        <v>88.779600000000016</v>
      </c>
      <c r="BF52" s="14">
        <f t="shared" si="37"/>
        <v>24.270660436720163</v>
      </c>
      <c r="BG52" s="22">
        <f t="shared" si="7"/>
        <v>196.89587026062097</v>
      </c>
      <c r="BH52" s="61">
        <f t="shared" si="8"/>
        <v>451.34225008491296</v>
      </c>
      <c r="BI52" s="61">
        <f ca="1">AVERAGE(OFFSET($BH$3,0,0,'Données projet'!$E$11+1,1))-AVERAGE(OFFSET($H$3,0,0,'Données projet'!$E$11+1,1))</f>
        <v>194.70144071323648</v>
      </c>
      <c r="BJ52" s="61">
        <f t="shared" si="38"/>
        <v>175.03530497415395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7.6</v>
      </c>
      <c r="BY52" s="13">
        <f>IF('Données projet'!$A$114&gt;35,BY51+BX52-CG51,IF(A52&lt;'Données projet'!$A$114,$BV$205^A52,IF(A52='Données projet'!$A$114,'Données projet'!$B$114,BY51+BX52-CG51)))</f>
        <v>220.39999999999998</v>
      </c>
      <c r="BZ52" s="14">
        <f>BY52*VLOOKUP('Données projet'!$B$12,Paramètres!$A$1:$I$89,3,0)*VLOOKUP('Données projet'!$B$12,Paramètres!$A$1:$I$89,5,0)</f>
        <v>178.78847999999999</v>
      </c>
      <c r="CA52" s="14">
        <f t="shared" si="39"/>
        <v>45.052539436241446</v>
      </c>
      <c r="CB52" s="22">
        <f t="shared" si="10"/>
        <v>389.85644218478711</v>
      </c>
      <c r="CC52" s="61">
        <f t="shared" si="11"/>
        <v>644.30282200907914</v>
      </c>
      <c r="CD52" s="61">
        <f ca="1">AVERAGE(OFFSET($CC$3,0,0,'Données projet'!$E$12+1,1))-AVERAGE(OFFSET($H$3,0,0,'Données projet'!$E$12+1,1))</f>
        <v>272.69564942740931</v>
      </c>
      <c r="CE52" s="61">
        <f t="shared" si="40"/>
        <v>316.57989180609252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1">
        <f t="shared" si="14"/>
        <v>660.33916183043448</v>
      </c>
      <c r="CY52" s="61">
        <f ca="1">AVERAGE(OFFSET($CX$3,0,0,'Données projet'!$E$13+1,1))-AVERAGE(OFFSET($H$3,0,0,'Données projet'!$E$13+1,1))</f>
        <v>312.59632808777332</v>
      </c>
      <c r="CZ52" s="61">
        <f t="shared" si="42"/>
        <v>302.59481222418219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5.5128205128205137</v>
      </c>
      <c r="DO52" s="13">
        <f>IF('Données projet'!$A$166&gt;35,DO51+DN52-DW51,IF(A52&lt;'Données projet'!$A$166,$DL$205^A52,IF(A52='Données projet'!$A$166,'Données projet'!$B$166,DO51+DN52-DW51)))</f>
        <v>175.25641025641025</v>
      </c>
      <c r="DP52" s="18">
        <f>DO52*VLOOKUP('Données projet'!$B$14,Paramètres!$A$1:$I$89,3,0)*VLOOKUP('Données projet'!$B$14,Paramètres!$A$1:$I$89,5,0)</f>
        <v>117.56200000000001</v>
      </c>
      <c r="DQ52" s="14">
        <f t="shared" si="43"/>
        <v>31.10569833447618</v>
      </c>
      <c r="DR52" s="22">
        <f t="shared" si="16"/>
        <v>258.92957459921269</v>
      </c>
      <c r="DS52" s="61">
        <f t="shared" si="17"/>
        <v>513.37595442350471</v>
      </c>
      <c r="DT52" s="61">
        <f ca="1">AVERAGE(OFFSET($DS$3,0,0,'Données projet'!$E$14+1,1))-AVERAGE(OFFSET($H$3,0,0,'Données projet'!$E$14+1,1))</f>
        <v>293.89870611180356</v>
      </c>
      <c r="DU52" s="61">
        <f t="shared" si="44"/>
        <v>227.09257037860894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1" t="e">
        <f t="shared" si="20"/>
        <v>#N/A</v>
      </c>
      <c r="EO52" s="61" t="e">
        <f ca="1">AVERAGE(OFFSET($EN$3,0,0,'Données projet'!$E$15+1,1))-AVERAGE(OFFSET($H$3,0,0,'Données projet'!$E$15+1,1))</f>
        <v>#N/A</v>
      </c>
      <c r="EP52" s="61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1" t="e">
        <f t="shared" si="23"/>
        <v>#N/A</v>
      </c>
      <c r="FJ52" s="61" t="e">
        <f ca="1">AVERAGE(OFFSET($FI$3,0,0,'Données projet'!$E$16+1,1))-AVERAGE(OFFSET($H$3,0,0,'Données projet'!$E$16+1,1))</f>
        <v>#N/A</v>
      </c>
      <c r="FK52" s="61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IF('Données projet'!$A$244&gt;35,FZ51+FY52-GH51,IF(A52&lt;'Données projet'!$A$244,$FW$205^A52,IF(A52='Données projet'!$A$244,'Données projet'!$B$244,FZ51+FY52-GH51)))</f>
        <v>190.8</v>
      </c>
      <c r="GA52" s="18">
        <f>FZ52*VLOOKUP('Données projet'!$B$17,Paramètres!$A$1:$I$89,3,0)*VLOOKUP('Données projet'!$B$17,Paramètres!$A$1:$I$89,5,0)</f>
        <v>184.54176000000001</v>
      </c>
      <c r="GB52" s="14">
        <f t="shared" si="49"/>
        <v>46.33117397953523</v>
      </c>
      <c r="GC52" s="22">
        <f t="shared" si="25"/>
        <v>402.10369334769052</v>
      </c>
      <c r="GD52" s="61">
        <f t="shared" si="26"/>
        <v>656.55007317198249</v>
      </c>
      <c r="GE52" s="61">
        <f ca="1">AVERAGE(OFFSET($GD$3,0,0,'Données projet'!$E$17+1,1))-AVERAGE(OFFSET($H$3,0,0,'Données projet'!$E$17+1,1))</f>
        <v>496.33873798282525</v>
      </c>
      <c r="GF52" s="61">
        <f t="shared" si="50"/>
        <v>280.25465074992246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8.1999999999999993</v>
      </c>
      <c r="GU52" s="13">
        <f>IF('Données projet'!$A$270&gt;35,GU51+GT52-HC51,IF(A52&lt;'Données projet'!$A$270,$GR$205^A52,IF(A52='Données projet'!$A$270,'Données projet'!$B$270,GU51+GT52-HC51)))</f>
        <v>190.8</v>
      </c>
      <c r="GV52" s="18">
        <f>GU52*VLOOKUP('Données projet'!$B$18,Paramètres!$A$1:$I$89,3,0)*VLOOKUP('Données projet'!$B$18,Paramètres!$A$1:$I$89,5,0)</f>
        <v>205.37711999999999</v>
      </c>
      <c r="GW52" s="14">
        <f t="shared" si="51"/>
        <v>50.924065093909938</v>
      </c>
      <c r="GX52" s="22">
        <f t="shared" si="28"/>
        <v>446.39123070522641</v>
      </c>
      <c r="GY52" s="61">
        <f t="shared" si="29"/>
        <v>700.83761052951832</v>
      </c>
      <c r="GZ52" s="61">
        <f ca="1">AVERAGE(OFFSET($GY$3,0,0,'Données projet'!$E$18+1,1))-AVERAGE(OFFSET($H$3,0,0,'Données projet'!$E$18+1,1))</f>
        <v>542.90832990875208</v>
      </c>
      <c r="HA52" s="61">
        <f t="shared" si="52"/>
        <v>304.94365539329362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1">
        <f t="shared" si="0"/>
        <v>647.67465143324716</v>
      </c>
      <c r="S53" s="61">
        <f ca="1">AVERAGE(OFFSET($R$3,0,0,'Données projet'!$E$9+1,1))-AVERAGE(OFFSET($H$3,0,0,'Données projet'!$E$9+1,1))</f>
        <v>469.67944008675863</v>
      </c>
      <c r="T53" s="61">
        <f t="shared" si="34"/>
        <v>266.11908070867173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1">
        <f t="shared" si="5"/>
        <v>693.88595559255486</v>
      </c>
      <c r="AN53" s="61">
        <f ca="1">AVERAGE(OFFSET($AM$3,0,0,'Données projet'!$E$10+1,1))-AVERAGE(OFFSET($H$3,0,0,'Données projet'!$E$10+1,1))</f>
        <v>516.30971934066179</v>
      </c>
      <c r="AO53" s="61">
        <f t="shared" si="36"/>
        <v>290.84286505723571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138</v>
      </c>
      <c r="BB53" s="13">
        <f>VLOOKUP(A53,'Données projet'!$A$87:$I$107,9,0)</f>
        <v>2.5</v>
      </c>
      <c r="BC53" s="13">
        <f t="array" ref="BC53">INDEX(BB:BB,MIN(IF(ISNUMBER(BB53:BB249),ROW(BB53:BB249),"")))</f>
        <v>2.5</v>
      </c>
      <c r="BD53" s="13">
        <f>IF('Données projet'!$A$88&gt;35,BD52+BC53-BL52,IF(A53&lt;'Données projet'!$A$88,$BA$205^A53,IF(A53='Données projet'!$A$88,'Données projet'!$B$88,BD52+BC53-BL52)))</f>
        <v>138.00000000000003</v>
      </c>
      <c r="BE53" s="14">
        <f>BD53*VLOOKUP('Données projet'!$B$11,Paramètres!$A$1:$I$89,3,0)*VLOOKUP('Données projet'!$B$11,Paramètres!$A$1:$I$89,5,0)</f>
        <v>90.417600000000022</v>
      </c>
      <c r="BF53" s="14">
        <f t="shared" si="37"/>
        <v>24.665912907068826</v>
      </c>
      <c r="BG53" s="22">
        <f t="shared" si="7"/>
        <v>200.43711831314491</v>
      </c>
      <c r="BH53" s="61">
        <f t="shared" si="8"/>
        <v>455.55809984261498</v>
      </c>
      <c r="BI53" s="61">
        <f ca="1">AVERAGE(OFFSET($BH$3,0,0,'Données projet'!$E$11+1,1))-AVERAGE(OFFSET($H$3,0,0,'Données projet'!$E$11+1,1))</f>
        <v>194.70144071323648</v>
      </c>
      <c r="BJ53" s="61">
        <f t="shared" si="38"/>
        <v>175.03530497415395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228</v>
      </c>
      <c r="BW53" s="13">
        <f>VLOOKUP(A53,'Données projet'!$A$113:$I$133,9,0)</f>
        <v>7.6</v>
      </c>
      <c r="BX53" s="13">
        <f t="array" ref="BX53">INDEX(BW:BW,MIN(IF(ISNUMBER(BW53:BW249),ROW(BW53:BW249),"")))</f>
        <v>7.6</v>
      </c>
      <c r="BY53" s="13">
        <f>IF('Données projet'!$A$114&gt;35,BY52+BX53-CG52,IF(A53&lt;'Données projet'!$A$114,$BV$205^A53,IF(A53='Données projet'!$A$114,'Données projet'!$B$114,BY52+BX53-CG52)))</f>
        <v>227.99999999999997</v>
      </c>
      <c r="BZ53" s="14">
        <f>BY53*VLOOKUP('Données projet'!$B$12,Paramètres!$A$1:$I$89,3,0)*VLOOKUP('Données projet'!$B$12,Paramètres!$A$1:$I$89,5,0)</f>
        <v>184.95359999999999</v>
      </c>
      <c r="CA53" s="14">
        <f t="shared" si="39"/>
        <v>46.42252355095799</v>
      </c>
      <c r="CB53" s="22">
        <f t="shared" si="10"/>
        <v>402.98008185125178</v>
      </c>
      <c r="CC53" s="61">
        <f t="shared" si="11"/>
        <v>658.10106338072183</v>
      </c>
      <c r="CD53" s="61">
        <f ca="1">AVERAGE(OFFSET($CC$3,0,0,'Données projet'!$E$12+1,1))-AVERAGE(OFFSET($H$3,0,0,'Données projet'!$E$12+1,1))</f>
        <v>272.69564942740931</v>
      </c>
      <c r="CE53" s="61">
        <f t="shared" si="40"/>
        <v>316.57989180609252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1">
        <f t="shared" si="14"/>
        <v>678.223608352263</v>
      </c>
      <c r="CY53" s="61">
        <f ca="1">AVERAGE(OFFSET($CX$3,0,0,'Données projet'!$E$13+1,1))-AVERAGE(OFFSET($H$3,0,0,'Données projet'!$E$13+1,1))</f>
        <v>312.59632808777332</v>
      </c>
      <c r="CZ53" s="61">
        <f t="shared" si="42"/>
        <v>302.59481222418219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180.76923076923077</v>
      </c>
      <c r="DM53" s="13">
        <f>VLOOKUP(A53,'Données projet'!$A$165:$I$185,9,0)</f>
        <v>5.5128205128205137</v>
      </c>
      <c r="DN53" s="13">
        <f t="array" ref="DN53">INDEX(DM:DM,MIN(IF(ISNUMBER(DM53:DM249),ROW(DM53:DM249),"")))</f>
        <v>5.5128205128205137</v>
      </c>
      <c r="DO53" s="13">
        <f>IF('Données projet'!$A$166&gt;35,DO52+DN53-DW52,IF(A53&lt;'Données projet'!$A$166,$DL$205^A53,IF(A53='Données projet'!$A$166,'Données projet'!$B$166,DO52+DN53-DW52)))</f>
        <v>180.76923076923077</v>
      </c>
      <c r="DP53" s="18">
        <f>DO53*VLOOKUP('Données projet'!$B$14,Paramètres!$A$1:$I$89,3,0)*VLOOKUP('Données projet'!$B$14,Paramètres!$A$1:$I$89,5,0)</f>
        <v>121.25999999999999</v>
      </c>
      <c r="DQ53" s="14">
        <f t="shared" si="43"/>
        <v>31.968694713827716</v>
      </c>
      <c r="DR53" s="22">
        <f t="shared" si="16"/>
        <v>266.87330995991658</v>
      </c>
      <c r="DS53" s="61">
        <f t="shared" si="17"/>
        <v>521.99429148938668</v>
      </c>
      <c r="DT53" s="61">
        <f ca="1">AVERAGE(OFFSET($DS$3,0,0,'Données projet'!$E$14+1,1))-AVERAGE(OFFSET($H$3,0,0,'Données projet'!$E$14+1,1))</f>
        <v>293.89870611180356</v>
      </c>
      <c r="DU53" s="61">
        <f t="shared" si="44"/>
        <v>227.09257037860894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28.205128205128204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1" t="e">
        <f t="shared" si="20"/>
        <v>#N/A</v>
      </c>
      <c r="EO53" s="61" t="e">
        <f ca="1">AVERAGE(OFFSET($EN$3,0,0,'Données projet'!$E$15+1,1))-AVERAGE(OFFSET($H$3,0,0,'Données projet'!$E$15+1,1))</f>
        <v>#N/A</v>
      </c>
      <c r="EP53" s="61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1" t="e">
        <f t="shared" si="23"/>
        <v>#N/A</v>
      </c>
      <c r="FJ53" s="61" t="e">
        <f ca="1">AVERAGE(OFFSET($FI$3,0,0,'Données projet'!$E$16+1,1))-AVERAGE(OFFSET($H$3,0,0,'Données projet'!$E$16+1,1))</f>
        <v>#N/A</v>
      </c>
      <c r="FK53" s="61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199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IF('Données projet'!$A$244&gt;35,FZ52+FY53-GH52,IF(A53&lt;'Données projet'!$A$244,$FW$205^A53,IF(A53='Données projet'!$A$244,'Données projet'!$B$244,FZ52+FY53-GH52)))</f>
        <v>199</v>
      </c>
      <c r="GA53" s="18">
        <f>FZ53*VLOOKUP('Données projet'!$B$17,Paramètres!$A$1:$I$89,3,0)*VLOOKUP('Données projet'!$B$17,Paramètres!$A$1:$I$89,5,0)</f>
        <v>192.47280000000001</v>
      </c>
      <c r="GB53" s="14">
        <f t="shared" si="49"/>
        <v>48.086241710923829</v>
      </c>
      <c r="GC53" s="22">
        <f t="shared" si="25"/>
        <v>418.97366431319239</v>
      </c>
      <c r="GD53" s="61">
        <f t="shared" si="26"/>
        <v>674.09464584266243</v>
      </c>
      <c r="GE53" s="61">
        <f ca="1">AVERAGE(OFFSET($GD$3,0,0,'Données projet'!$E$17+1,1))-AVERAGE(OFFSET($H$3,0,0,'Données projet'!$E$17+1,1))</f>
        <v>496.33873798282525</v>
      </c>
      <c r="GF53" s="61">
        <f t="shared" si="50"/>
        <v>280.25465074992246</v>
      </c>
      <c r="GG53" s="16">
        <f>IF(ISNA(VLOOKUP(A53,'Données projet'!$A$243:$I$263,3,0)),0,VLOOKUP(A53,'Données projet'!$A$243:$I$263,3,0))</f>
        <v>3</v>
      </c>
      <c r="GH53" s="16">
        <f>IF(ISNA(VLOOKUP(A53,'Données projet'!$A$243:$I$263,4,0)),0,VLOOKUP(A53,'Données projet'!$A$243:$I$263,4,0))</f>
        <v>42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199</v>
      </c>
      <c r="GS53" s="13">
        <f>VLOOKUP(A53,'Données projet'!$A$269:$I$289,9,0)</f>
        <v>8.1999999999999993</v>
      </c>
      <c r="GT53" s="13">
        <f t="array" ref="GT53">INDEX(GS:GS,MIN(IF(ISNUMBER(GS53:GS249),ROW(GS53:GS249),"")))</f>
        <v>8.1999999999999993</v>
      </c>
      <c r="GU53" s="13">
        <f>IF('Données projet'!$A$270&gt;35,GU52+GT53-HC52,IF(A53&lt;'Données projet'!$A$270,$GR$205^A53,IF(A53='Données projet'!$A$270,'Données projet'!$B$270,GU52+GT53-HC52)))</f>
        <v>199</v>
      </c>
      <c r="GV53" s="18">
        <f>GU53*VLOOKUP('Données projet'!$B$18,Paramètres!$A$1:$I$89,3,0)*VLOOKUP('Données projet'!$B$18,Paramètres!$A$1:$I$89,5,0)</f>
        <v>214.20360000000002</v>
      </c>
      <c r="GW53" s="14">
        <f t="shared" si="51"/>
        <v>52.853115789602029</v>
      </c>
      <c r="GX53" s="22">
        <f t="shared" si="28"/>
        <v>465.12378000022358</v>
      </c>
      <c r="GY53" s="61">
        <f t="shared" si="29"/>
        <v>720.24476152969373</v>
      </c>
      <c r="GZ53" s="61">
        <f ca="1">AVERAGE(OFFSET($GY$3,0,0,'Données projet'!$E$18+1,1))-AVERAGE(OFFSET($H$3,0,0,'Données projet'!$E$18+1,1))</f>
        <v>542.90832990875208</v>
      </c>
      <c r="HA53" s="61">
        <f t="shared" si="52"/>
        <v>304.94365539329362</v>
      </c>
      <c r="HB53" s="16">
        <f>IF(ISNA(VLOOKUP(A53,'Données projet'!$A$269:$I$289,3,0)),0,VLOOKUP(A53,'Données projet'!$A$269:$I$289,3,0))</f>
        <v>3</v>
      </c>
      <c r="HC53" s="16">
        <f>IF(ISNA(VLOOKUP(A53,'Données projet'!$A$269:$I$289,4,0)),0,VLOOKUP(A53,'Données projet'!$A$269:$I$289,4,0))</f>
        <v>42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1">
        <f t="shared" si="0"/>
        <v>582.71151351155868</v>
      </c>
      <c r="S54" s="61">
        <f ca="1">AVERAGE(OFFSET($R$3,0,0,'Données projet'!$E$9+1,1))-AVERAGE(OFFSET($H$3,0,0,'Données projet'!$E$9+1,1))</f>
        <v>469.67944008675863</v>
      </c>
      <c r="T54" s="61">
        <f t="shared" si="34"/>
        <v>266.11908070867173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1">
        <f t="shared" si="5"/>
        <v>621.18031326116875</v>
      </c>
      <c r="AN54" s="61">
        <f ca="1">AVERAGE(OFFSET($AM$3,0,0,'Données projet'!$E$10+1,1))-AVERAGE(OFFSET($H$3,0,0,'Données projet'!$E$10+1,1))</f>
        <v>516.30971934066179</v>
      </c>
      <c r="AO54" s="61">
        <f t="shared" si="36"/>
        <v>290.84286505723571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1.8</v>
      </c>
      <c r="BD54" s="13">
        <f>IF('Données projet'!$A$88&gt;35,BD53+BC54-BL53,IF(A54&lt;'Données projet'!$A$88,$BA$205^A54,IF(A54='Données projet'!$A$88,'Données projet'!$B$88,BD53+BC54-BL53)))</f>
        <v>139.80000000000004</v>
      </c>
      <c r="BE54" s="14">
        <f>BD54*VLOOKUP('Données projet'!$B$11,Paramètres!$A$1:$I$89,3,0)*VLOOKUP('Données projet'!$B$11,Paramètres!$A$1:$I$89,5,0)</f>
        <v>91.596960000000024</v>
      </c>
      <c r="BF54" s="14">
        <f t="shared" si="37"/>
        <v>24.94997815020217</v>
      </c>
      <c r="BG54" s="22">
        <f t="shared" si="7"/>
        <v>202.98591727826883</v>
      </c>
      <c r="BH54" s="61">
        <f t="shared" si="8"/>
        <v>458.76979768151568</v>
      </c>
      <c r="BI54" s="61">
        <f ca="1">AVERAGE(OFFSET($BH$3,0,0,'Données projet'!$E$11+1,1))-AVERAGE(OFFSET($H$3,0,0,'Données projet'!$E$11+1,1))</f>
        <v>194.70144071323648</v>
      </c>
      <c r="BJ54" s="61">
        <f t="shared" si="38"/>
        <v>175.03530497415395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7.6</v>
      </c>
      <c r="BY54" s="13">
        <f>IF('Données projet'!$A$114&gt;35,BY53+BX54-CG53,IF(A54&lt;'Données projet'!$A$114,$BV$205^A54,IF(A54='Données projet'!$A$114,'Données projet'!$B$114,BY53+BX54-CG53)))</f>
        <v>235.59999999999997</v>
      </c>
      <c r="BZ54" s="14">
        <f>BY54*VLOOKUP('Données projet'!$B$12,Paramètres!$A$1:$I$89,3,0)*VLOOKUP('Données projet'!$B$12,Paramètres!$A$1:$I$89,5,0)</f>
        <v>191.11872</v>
      </c>
      <c r="CA54" s="14">
        <f t="shared" si="39"/>
        <v>47.787201388032145</v>
      </c>
      <c r="CB54" s="22">
        <f t="shared" si="10"/>
        <v>416.09447975082259</v>
      </c>
      <c r="CC54" s="61">
        <f t="shared" si="11"/>
        <v>671.87836015406947</v>
      </c>
      <c r="CD54" s="61">
        <f ca="1">AVERAGE(OFFSET($CC$3,0,0,'Données projet'!$E$12+1,1))-AVERAGE(OFFSET($H$3,0,0,'Données projet'!$E$12+1,1))</f>
        <v>272.69564942740931</v>
      </c>
      <c r="CE54" s="61">
        <f t="shared" si="40"/>
        <v>316.57989180609252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1">
        <f t="shared" si="14"/>
        <v>696.08128938741947</v>
      </c>
      <c r="CY54" s="61">
        <f ca="1">AVERAGE(OFFSET($CX$3,0,0,'Données projet'!$E$13+1,1))-AVERAGE(OFFSET($H$3,0,0,'Données projet'!$E$13+1,1))</f>
        <v>312.59632808777332</v>
      </c>
      <c r="CZ54" s="61">
        <f t="shared" si="42"/>
        <v>302.59481222418219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5.1282051282051269</v>
      </c>
      <c r="DO54" s="13">
        <f>IF('Données projet'!$A$166&gt;35,DO53+DN54-DW53,IF(A54&lt;'Données projet'!$A$166,$DL$205^A54,IF(A54='Données projet'!$A$166,'Données projet'!$B$166,DO53+DN54-DW53)))</f>
        <v>157.69230769230771</v>
      </c>
      <c r="DP54" s="18">
        <f>DO54*VLOOKUP('Données projet'!$B$14,Paramètres!$A$1:$I$89,3,0)*VLOOKUP('Données projet'!$B$14,Paramètres!$A$1:$I$89,5,0)</f>
        <v>105.78</v>
      </c>
      <c r="DQ54" s="14">
        <f t="shared" si="43"/>
        <v>28.334467347129131</v>
      </c>
      <c r="DR54" s="22">
        <f t="shared" si="16"/>
        <v>233.58269729624988</v>
      </c>
      <c r="DS54" s="61">
        <f t="shared" si="17"/>
        <v>489.3665776994967</v>
      </c>
      <c r="DT54" s="61">
        <f ca="1">AVERAGE(OFFSET($DS$3,0,0,'Données projet'!$E$14+1,1))-AVERAGE(OFFSET($H$3,0,0,'Données projet'!$E$14+1,1))</f>
        <v>293.89870611180356</v>
      </c>
      <c r="DU54" s="61">
        <f t="shared" si="44"/>
        <v>227.09257037860894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1" t="e">
        <f t="shared" si="20"/>
        <v>#N/A</v>
      </c>
      <c r="EO54" s="61" t="e">
        <f ca="1">AVERAGE(OFFSET($EN$3,0,0,'Données projet'!$E$15+1,1))-AVERAGE(OFFSET($H$3,0,0,'Données projet'!$E$15+1,1))</f>
        <v>#N/A</v>
      </c>
      <c r="EP54" s="61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1" t="e">
        <f t="shared" si="23"/>
        <v>#N/A</v>
      </c>
      <c r="FJ54" s="61" t="e">
        <f ca="1">AVERAGE(OFFSET($FI$3,0,0,'Données projet'!$E$16+1,1))-AVERAGE(OFFSET($H$3,0,0,'Données projet'!$E$16+1,1))</f>
        <v>#N/A</v>
      </c>
      <c r="FK54" s="61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IF('Données projet'!$A$244&gt;35,FZ53+FY54-GH53,IF(A54&lt;'Données projet'!$A$244,$FW$205^A54,IF(A54='Données projet'!$A$244,'Données projet'!$B$244,FZ53+FY54-GH53)))</f>
        <v>165</v>
      </c>
      <c r="GA54" s="18">
        <f>FZ54*VLOOKUP('Données projet'!$B$17,Paramètres!$A$1:$I$89,3,0)*VLOOKUP('Données projet'!$B$17,Paramètres!$A$1:$I$89,5,0)</f>
        <v>159.58799999999999</v>
      </c>
      <c r="GB54" s="14">
        <f t="shared" si="49"/>
        <v>40.74957371668588</v>
      </c>
      <c r="GC54" s="22">
        <f t="shared" si="25"/>
        <v>348.92127422322784</v>
      </c>
      <c r="GD54" s="61">
        <f t="shared" si="26"/>
        <v>604.70515462647472</v>
      </c>
      <c r="GE54" s="61">
        <f ca="1">AVERAGE(OFFSET($GD$3,0,0,'Données projet'!$E$17+1,1))-AVERAGE(OFFSET($H$3,0,0,'Données projet'!$E$17+1,1))</f>
        <v>496.33873798282525</v>
      </c>
      <c r="GF54" s="61">
        <f t="shared" si="50"/>
        <v>280.25465074992246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8</v>
      </c>
      <c r="GU54" s="13">
        <f>IF('Données projet'!$A$270&gt;35,GU53+GT54-HC53,IF(A54&lt;'Données projet'!$A$270,$GR$205^A54,IF(A54='Données projet'!$A$270,'Données projet'!$B$270,GU53+GT54-HC53)))</f>
        <v>165</v>
      </c>
      <c r="GV54" s="18">
        <f>GU54*VLOOKUP('Données projet'!$B$18,Paramètres!$A$1:$I$89,3,0)*VLOOKUP('Données projet'!$B$18,Paramètres!$A$1:$I$89,5,0)</f>
        <v>177.60599999999999</v>
      </c>
      <c r="GW54" s="14">
        <f t="shared" si="51"/>
        <v>44.789150937858665</v>
      </c>
      <c r="GX54" s="22">
        <f t="shared" si="28"/>
        <v>387.33822121677048</v>
      </c>
      <c r="GY54" s="61">
        <f t="shared" si="29"/>
        <v>643.12210162001725</v>
      </c>
      <c r="GZ54" s="61">
        <f ca="1">AVERAGE(OFFSET($GY$3,0,0,'Données projet'!$E$18+1,1))-AVERAGE(OFFSET($H$3,0,0,'Données projet'!$E$18+1,1))</f>
        <v>542.90832990875208</v>
      </c>
      <c r="HA54" s="61">
        <f t="shared" si="52"/>
        <v>304.94365539329362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1">
        <f t="shared" si="0"/>
        <v>598.8283829473753</v>
      </c>
      <c r="S55" s="61">
        <f ca="1">AVERAGE(OFFSET($R$3,0,0,'Données projet'!$E$9+1,1))-AVERAGE(OFFSET($H$3,0,0,'Données projet'!$E$9+1,1))</f>
        <v>469.67944008675863</v>
      </c>
      <c r="T55" s="61">
        <f t="shared" si="34"/>
        <v>266.11908070867173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1">
        <f t="shared" si="5"/>
        <v>639.12149590668082</v>
      </c>
      <c r="AN55" s="61">
        <f ca="1">AVERAGE(OFFSET($AM$3,0,0,'Données projet'!$E$10+1,1))-AVERAGE(OFFSET($H$3,0,0,'Données projet'!$E$10+1,1))</f>
        <v>516.30971934066179</v>
      </c>
      <c r="AO55" s="61">
        <f t="shared" si="36"/>
        <v>290.84286505723571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1.8</v>
      </c>
      <c r="BD55" s="13">
        <f>IF('Données projet'!$A$88&gt;35,BD54+BC55-BL54,IF(A55&lt;'Données projet'!$A$88,$BA$205^A55,IF(A55='Données projet'!$A$88,'Données projet'!$B$88,BD54+BC55-BL54)))</f>
        <v>141.60000000000005</v>
      </c>
      <c r="BE55" s="14">
        <f>BD55*VLOOKUP('Données projet'!$B$11,Paramètres!$A$1:$I$89,3,0)*VLOOKUP('Données projet'!$B$11,Paramètres!$A$1:$I$89,5,0)</f>
        <v>92.776320000000041</v>
      </c>
      <c r="BF55" s="14">
        <f t="shared" si="37"/>
        <v>25.233617967655977</v>
      </c>
      <c r="BG55" s="22">
        <f t="shared" si="7"/>
        <v>205.53397529366757</v>
      </c>
      <c r="BH55" s="61">
        <f t="shared" si="8"/>
        <v>461.96925475725095</v>
      </c>
      <c r="BI55" s="61">
        <f ca="1">AVERAGE(OFFSET($BH$3,0,0,'Données projet'!$E$11+1,1))-AVERAGE(OFFSET($H$3,0,0,'Données projet'!$E$11+1,1))</f>
        <v>194.70144071323648</v>
      </c>
      <c r="BJ55" s="61">
        <f t="shared" si="38"/>
        <v>175.03530497415395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7.6</v>
      </c>
      <c r="BY55" s="13">
        <f>IF('Données projet'!$A$114&gt;35,BY54+BX55-CG54,IF(A55&lt;'Données projet'!$A$114,$BV$205^A55,IF(A55='Données projet'!$A$114,'Données projet'!$B$114,BY54+BX55-CG54)))</f>
        <v>243.19999999999996</v>
      </c>
      <c r="BZ55" s="14">
        <f>BY55*VLOOKUP('Données projet'!$B$12,Paramètres!$A$1:$I$89,3,0)*VLOOKUP('Données projet'!$B$12,Paramètres!$A$1:$I$89,5,0)</f>
        <v>197.28383999999997</v>
      </c>
      <c r="CA55" s="14">
        <f t="shared" si="39"/>
        <v>49.146763750789503</v>
      </c>
      <c r="CB55" s="22">
        <f t="shared" si="10"/>
        <v>429.19996819929173</v>
      </c>
      <c r="CC55" s="61">
        <f t="shared" si="11"/>
        <v>685.63524766287514</v>
      </c>
      <c r="CD55" s="61">
        <f ca="1">AVERAGE(OFFSET($CC$3,0,0,'Données projet'!$E$12+1,1))-AVERAGE(OFFSET($H$3,0,0,'Données projet'!$E$12+1,1))</f>
        <v>272.69564942740931</v>
      </c>
      <c r="CE55" s="61">
        <f t="shared" si="40"/>
        <v>316.57989180609252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1">
        <f t="shared" si="14"/>
        <v>713.91307874744939</v>
      </c>
      <c r="CY55" s="61">
        <f ca="1">AVERAGE(OFFSET($CX$3,0,0,'Données projet'!$E$13+1,1))-AVERAGE(OFFSET($H$3,0,0,'Données projet'!$E$13+1,1))</f>
        <v>312.59632808777332</v>
      </c>
      <c r="CZ55" s="61">
        <f t="shared" si="42"/>
        <v>302.59481222418219</v>
      </c>
      <c r="DA55" s="16">
        <f>IF(ISNA(VLOOKUP(A55,'Données projet'!$A$139:$I$159,3,0)),0,VLOOKUP(A55,'Données projet'!$A$139:$I$159,3,0))</f>
        <v>5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5.1282051282051269</v>
      </c>
      <c r="DO55" s="13">
        <f>IF('Données projet'!$A$166&gt;35,DO54+DN55-DW54,IF(A55&lt;'Données projet'!$A$166,$DL$205^A55,IF(A55='Données projet'!$A$166,'Données projet'!$B$166,DO54+DN55-DW54)))</f>
        <v>162.82051282051285</v>
      </c>
      <c r="DP55" s="18">
        <f>DO55*VLOOKUP('Données projet'!$B$14,Paramètres!$A$1:$I$89,3,0)*VLOOKUP('Données projet'!$B$14,Paramètres!$A$1:$I$89,5,0)</f>
        <v>109.22000000000003</v>
      </c>
      <c r="DQ55" s="14">
        <f t="shared" si="43"/>
        <v>29.147134446007001</v>
      </c>
      <c r="DR55" s="22">
        <f t="shared" si="16"/>
        <v>240.98942582679555</v>
      </c>
      <c r="DS55" s="61">
        <f t="shared" si="17"/>
        <v>497.42470529037894</v>
      </c>
      <c r="DT55" s="61">
        <f ca="1">AVERAGE(OFFSET($DS$3,0,0,'Données projet'!$E$14+1,1))-AVERAGE(OFFSET($H$3,0,0,'Données projet'!$E$14+1,1))</f>
        <v>293.89870611180356</v>
      </c>
      <c r="DU55" s="61">
        <f t="shared" si="44"/>
        <v>227.09257037860894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1" t="e">
        <f t="shared" si="20"/>
        <v>#N/A</v>
      </c>
      <c r="EO55" s="61" t="e">
        <f ca="1">AVERAGE(OFFSET($EN$3,0,0,'Données projet'!$E$15+1,1))-AVERAGE(OFFSET($H$3,0,0,'Données projet'!$E$15+1,1))</f>
        <v>#N/A</v>
      </c>
      <c r="EP55" s="61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1" t="e">
        <f t="shared" si="23"/>
        <v>#N/A</v>
      </c>
      <c r="FJ55" s="61" t="e">
        <f ca="1">AVERAGE(OFFSET($FI$3,0,0,'Données projet'!$E$16+1,1))-AVERAGE(OFFSET($H$3,0,0,'Données projet'!$E$16+1,1))</f>
        <v>#N/A</v>
      </c>
      <c r="FK55" s="61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IF('Données projet'!$A$244&gt;35,FZ54+FY55-GH54,IF(A55&lt;'Données projet'!$A$244,$FW$205^A55,IF(A55='Données projet'!$A$244,'Données projet'!$B$244,FZ54+FY55-GH54)))</f>
        <v>173</v>
      </c>
      <c r="GA55" s="18">
        <f>FZ55*VLOOKUP('Données projet'!$B$17,Paramètres!$A$1:$I$89,3,0)*VLOOKUP('Données projet'!$B$17,Paramètres!$A$1:$I$89,5,0)</f>
        <v>167.32560000000001</v>
      </c>
      <c r="GB55" s="14">
        <f t="shared" si="49"/>
        <v>42.490495297127609</v>
      </c>
      <c r="GC55" s="22">
        <f t="shared" si="25"/>
        <v>365.42969930916388</v>
      </c>
      <c r="GD55" s="61">
        <f t="shared" si="26"/>
        <v>621.86497877274724</v>
      </c>
      <c r="GE55" s="61">
        <f ca="1">AVERAGE(OFFSET($GD$3,0,0,'Données projet'!$E$17+1,1))-AVERAGE(OFFSET($H$3,0,0,'Données projet'!$E$17+1,1))</f>
        <v>496.33873798282525</v>
      </c>
      <c r="GF55" s="61">
        <f t="shared" si="50"/>
        <v>280.25465074992246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8</v>
      </c>
      <c r="GU55" s="13">
        <f>IF('Données projet'!$A$270&gt;35,GU54+GT55-HC54,IF(A55&lt;'Données projet'!$A$270,$GR$205^A55,IF(A55='Données projet'!$A$270,'Données projet'!$B$270,GU54+GT55-HC54)))</f>
        <v>173</v>
      </c>
      <c r="GV55" s="18">
        <f>GU55*VLOOKUP('Données projet'!$B$18,Paramètres!$A$1:$I$89,3,0)*VLOOKUP('Données projet'!$B$18,Paramètres!$A$1:$I$89,5,0)</f>
        <v>186.21719999999999</v>
      </c>
      <c r="GW55" s="14">
        <f t="shared" si="51"/>
        <v>46.702653149673253</v>
      </c>
      <c r="GX55" s="22">
        <f t="shared" si="28"/>
        <v>405.66874423568089</v>
      </c>
      <c r="GY55" s="61">
        <f t="shared" si="29"/>
        <v>662.10402369926419</v>
      </c>
      <c r="GZ55" s="61">
        <f ca="1">AVERAGE(OFFSET($GY$3,0,0,'Données projet'!$E$18+1,1))-AVERAGE(OFFSET($H$3,0,0,'Données projet'!$E$18+1,1))</f>
        <v>542.90832990875208</v>
      </c>
      <c r="HA55" s="61">
        <f t="shared" si="52"/>
        <v>304.94365539329362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1">
        <f t="shared" si="0"/>
        <v>614.91860080847948</v>
      </c>
      <c r="S56" s="61">
        <f ca="1">AVERAGE(OFFSET($R$3,0,0,'Données projet'!$E$9+1,1))-AVERAGE(OFFSET($H$3,0,0,'Données projet'!$E$9+1,1))</f>
        <v>469.67944008675863</v>
      </c>
      <c r="T56" s="61">
        <f t="shared" si="34"/>
        <v>266.11908070867173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1">
        <f t="shared" si="5"/>
        <v>657.03440091152891</v>
      </c>
      <c r="AN56" s="61">
        <f ca="1">AVERAGE(OFFSET($AM$3,0,0,'Données projet'!$E$10+1,1))-AVERAGE(OFFSET($H$3,0,0,'Données projet'!$E$10+1,1))</f>
        <v>516.30971934066179</v>
      </c>
      <c r="AO56" s="61">
        <f t="shared" si="36"/>
        <v>290.84286505723571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1.8</v>
      </c>
      <c r="BD56" s="13">
        <f>IF('Données projet'!$A$88&gt;35,BD55+BC56-BL55,IF(A56&lt;'Données projet'!$A$88,$BA$205^A56,IF(A56='Données projet'!$A$88,'Données projet'!$B$88,BD55+BC56-BL55)))</f>
        <v>143.40000000000006</v>
      </c>
      <c r="BE56" s="14">
        <f>BD56*VLOOKUP('Données projet'!$B$11,Paramètres!$A$1:$I$89,3,0)*VLOOKUP('Données projet'!$B$11,Paramètres!$A$1:$I$89,5,0)</f>
        <v>93.955680000000044</v>
      </c>
      <c r="BF56" s="14">
        <f t="shared" si="37"/>
        <v>25.516838392731955</v>
      </c>
      <c r="BG56" s="22">
        <f t="shared" si="7"/>
        <v>208.08130286734158</v>
      </c>
      <c r="BH56" s="61">
        <f t="shared" si="8"/>
        <v>465.15668107387478</v>
      </c>
      <c r="BI56" s="61">
        <f ca="1">AVERAGE(OFFSET($BH$3,0,0,'Données projet'!$E$11+1,1))-AVERAGE(OFFSET($H$3,0,0,'Données projet'!$E$11+1,1))</f>
        <v>194.70144071323648</v>
      </c>
      <c r="BJ56" s="61">
        <f t="shared" si="38"/>
        <v>175.03530497415395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7.6</v>
      </c>
      <c r="BY56" s="13">
        <f>IF('Données projet'!$A$114&gt;35,BY55+BX56-CG55,IF(A56&lt;'Données projet'!$A$114,$BV$205^A56,IF(A56='Données projet'!$A$114,'Données projet'!$B$114,BY55+BX56-CG55)))</f>
        <v>250.79999999999995</v>
      </c>
      <c r="BZ56" s="14">
        <f>BY56*VLOOKUP('Données projet'!$B$12,Paramètres!$A$1:$I$89,3,0)*VLOOKUP('Données projet'!$B$12,Paramètres!$A$1:$I$89,5,0)</f>
        <v>203.44895999999997</v>
      </c>
      <c r="CA56" s="14">
        <f t="shared" si="39"/>
        <v>50.501388840000267</v>
      </c>
      <c r="CB56" s="22">
        <f t="shared" si="10"/>
        <v>442.2968575630004</v>
      </c>
      <c r="CC56" s="61">
        <f t="shared" si="11"/>
        <v>699.37223576953363</v>
      </c>
      <c r="CD56" s="61">
        <f ca="1">AVERAGE(OFFSET($CC$3,0,0,'Données projet'!$E$12+1,1))-AVERAGE(OFFSET($H$3,0,0,'Données projet'!$E$12+1,1))</f>
        <v>272.69564942740931</v>
      </c>
      <c r="CE56" s="61">
        <f t="shared" si="40"/>
        <v>316.57989180609252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1">
        <f t="shared" si="14"/>
        <v>650.51751710127576</v>
      </c>
      <c r="CY56" s="61">
        <f ca="1">AVERAGE(OFFSET($CX$3,0,0,'Données projet'!$E$13+1,1))-AVERAGE(OFFSET($H$3,0,0,'Données projet'!$E$13+1,1))</f>
        <v>312.59632808777332</v>
      </c>
      <c r="CZ56" s="61">
        <f t="shared" si="42"/>
        <v>302.59481222418219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5.1282051282051269</v>
      </c>
      <c r="DO56" s="13">
        <f>IF('Données projet'!$A$166&gt;35,DO55+DN56-DW55,IF(A56&lt;'Données projet'!$A$166,$DL$205^A56,IF(A56='Données projet'!$A$166,'Données projet'!$B$166,DO55+DN56-DW55)))</f>
        <v>167.94871794871798</v>
      </c>
      <c r="DP56" s="18">
        <f>DO56*VLOOKUP('Données projet'!$B$14,Paramètres!$A$1:$I$89,3,0)*VLOOKUP('Données projet'!$B$14,Paramètres!$A$1:$I$89,5,0)</f>
        <v>112.66000000000003</v>
      </c>
      <c r="DQ56" s="14">
        <f t="shared" si="43"/>
        <v>29.956827127251987</v>
      </c>
      <c r="DR56" s="22">
        <f t="shared" si="16"/>
        <v>248.39097391329724</v>
      </c>
      <c r="DS56" s="61">
        <f t="shared" si="17"/>
        <v>505.4663521198305</v>
      </c>
      <c r="DT56" s="61">
        <f ca="1">AVERAGE(OFFSET($DS$3,0,0,'Données projet'!$E$14+1,1))-AVERAGE(OFFSET($H$3,0,0,'Données projet'!$E$14+1,1))</f>
        <v>293.89870611180356</v>
      </c>
      <c r="DU56" s="61">
        <f t="shared" si="44"/>
        <v>227.09257037860894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1" t="e">
        <f t="shared" si="20"/>
        <v>#N/A</v>
      </c>
      <c r="EO56" s="61" t="e">
        <f ca="1">AVERAGE(OFFSET($EN$3,0,0,'Données projet'!$E$15+1,1))-AVERAGE(OFFSET($H$3,0,0,'Données projet'!$E$15+1,1))</f>
        <v>#N/A</v>
      </c>
      <c r="EP56" s="61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1" t="e">
        <f t="shared" si="23"/>
        <v>#N/A</v>
      </c>
      <c r="FJ56" s="61" t="e">
        <f ca="1">AVERAGE(OFFSET($FI$3,0,0,'Données projet'!$E$16+1,1))-AVERAGE(OFFSET($H$3,0,0,'Données projet'!$E$16+1,1))</f>
        <v>#N/A</v>
      </c>
      <c r="FK56" s="61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IF('Données projet'!$A$244&gt;35,FZ55+FY56-GH55,IF(A56&lt;'Données projet'!$A$244,$FW$205^A56,IF(A56='Données projet'!$A$244,'Données projet'!$B$244,FZ55+FY56-GH55)))</f>
        <v>181</v>
      </c>
      <c r="GA56" s="18">
        <f>FZ56*VLOOKUP('Données projet'!$B$17,Paramètres!$A$1:$I$89,3,0)*VLOOKUP('Données projet'!$B$17,Paramètres!$A$1:$I$89,5,0)</f>
        <v>175.06319999999999</v>
      </c>
      <c r="GB56" s="14">
        <f t="shared" si="49"/>
        <v>44.22206774682472</v>
      </c>
      <c r="GC56" s="22">
        <f t="shared" si="25"/>
        <v>381.9218413257197</v>
      </c>
      <c r="GD56" s="61">
        <f t="shared" si="26"/>
        <v>638.99721953225298</v>
      </c>
      <c r="GE56" s="61">
        <f ca="1">AVERAGE(OFFSET($GD$3,0,0,'Données projet'!$E$17+1,1))-AVERAGE(OFFSET($H$3,0,0,'Données projet'!$E$17+1,1))</f>
        <v>496.33873798282525</v>
      </c>
      <c r="GF56" s="61">
        <f t="shared" si="50"/>
        <v>280.25465074992246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8</v>
      </c>
      <c r="GU56" s="13">
        <f>IF('Données projet'!$A$270&gt;35,GU55+GT56-HC55,IF(A56&lt;'Données projet'!$A$270,$GR$205^A56,IF(A56='Données projet'!$A$270,'Données projet'!$B$270,GU55+GT56-HC55)))</f>
        <v>181</v>
      </c>
      <c r="GV56" s="18">
        <f>GU56*VLOOKUP('Données projet'!$B$18,Paramètres!$A$1:$I$89,3,0)*VLOOKUP('Données projet'!$B$18,Paramètres!$A$1:$I$89,5,0)</f>
        <v>194.82839999999999</v>
      </c>
      <c r="GW56" s="14">
        <f t="shared" si="51"/>
        <v>48.605879434898533</v>
      </c>
      <c r="GX56" s="22">
        <f t="shared" si="28"/>
        <v>423.98137001578152</v>
      </c>
      <c r="GY56" s="61">
        <f t="shared" si="29"/>
        <v>681.05674822231481</v>
      </c>
      <c r="GZ56" s="61">
        <f ca="1">AVERAGE(OFFSET($GY$3,0,0,'Données projet'!$E$18+1,1))-AVERAGE(OFFSET($H$3,0,0,'Données projet'!$E$18+1,1))</f>
        <v>542.90832990875208</v>
      </c>
      <c r="HA56" s="61">
        <f t="shared" si="52"/>
        <v>304.94365539329362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1">
        <f t="shared" si="0"/>
        <v>630.98311917461979</v>
      </c>
      <c r="S57" s="61">
        <f ca="1">AVERAGE(OFFSET($R$3,0,0,'Données projet'!$E$9+1,1))-AVERAGE(OFFSET($H$3,0,0,'Données projet'!$E$9+1,1))</f>
        <v>469.67944008675863</v>
      </c>
      <c r="T57" s="61">
        <f t="shared" si="34"/>
        <v>266.11908070867173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1">
        <f t="shared" si="5"/>
        <v>674.92006043868901</v>
      </c>
      <c r="AN57" s="61">
        <f ca="1">AVERAGE(OFFSET($AM$3,0,0,'Données projet'!$E$10+1,1))-AVERAGE(OFFSET($H$3,0,0,'Données projet'!$E$10+1,1))</f>
        <v>516.30971934066179</v>
      </c>
      <c r="AO57" s="61">
        <f t="shared" si="36"/>
        <v>290.84286505723571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1.8</v>
      </c>
      <c r="BD57" s="13">
        <f>IF('Données projet'!$A$88&gt;35,BD56+BC57-BL56,IF(A57&lt;'Données projet'!$A$88,$BA$205^A57,IF(A57='Données projet'!$A$88,'Données projet'!$B$88,BD56+BC57-BL56)))</f>
        <v>145.20000000000007</v>
      </c>
      <c r="BE57" s="14">
        <f>BD57*VLOOKUP('Données projet'!$B$11,Paramètres!$A$1:$I$89,3,0)*VLOOKUP('Données projet'!$B$11,Paramètres!$A$1:$I$89,5,0)</f>
        <v>95.135040000000046</v>
      </c>
      <c r="BF57" s="14">
        <f t="shared" si="37"/>
        <v>25.799645298557493</v>
      </c>
      <c r="BG57" s="22">
        <f t="shared" si="7"/>
        <v>210.62791022832104</v>
      </c>
      <c r="BH57" s="61">
        <f t="shared" si="8"/>
        <v>468.33228289566034</v>
      </c>
      <c r="BI57" s="61">
        <f ca="1">AVERAGE(OFFSET($BH$3,0,0,'Données projet'!$E$11+1,1))-AVERAGE(OFFSET($H$3,0,0,'Données projet'!$E$11+1,1))</f>
        <v>194.70144071323648</v>
      </c>
      <c r="BJ57" s="61">
        <f t="shared" si="38"/>
        <v>175.03530497415395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7.6</v>
      </c>
      <c r="BY57" s="13">
        <f>IF('Données projet'!$A$114&gt;35,BY56+BX57-CG56,IF(A57&lt;'Données projet'!$A$114,$BV$205^A57,IF(A57='Données projet'!$A$114,'Données projet'!$B$114,BY56+BX57-CG56)))</f>
        <v>258.39999999999998</v>
      </c>
      <c r="BZ57" s="14">
        <f>BY57*VLOOKUP('Données projet'!$B$12,Paramètres!$A$1:$I$89,3,0)*VLOOKUP('Données projet'!$B$12,Paramètres!$A$1:$I$89,5,0)</f>
        <v>209.61408</v>
      </c>
      <c r="CA57" s="14">
        <f t="shared" si="39"/>
        <v>51.851243442662593</v>
      </c>
      <c r="CB57" s="22">
        <f t="shared" si="10"/>
        <v>455.38543832930395</v>
      </c>
      <c r="CC57" s="61">
        <f t="shared" si="11"/>
        <v>713.08981099664334</v>
      </c>
      <c r="CD57" s="61">
        <f ca="1">AVERAGE(OFFSET($CC$3,0,0,'Données projet'!$E$12+1,1))-AVERAGE(OFFSET($H$3,0,0,'Données projet'!$E$12+1,1))</f>
        <v>272.69564942740931</v>
      </c>
      <c r="CE57" s="61">
        <f t="shared" si="40"/>
        <v>316.57989180609252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1">
        <f t="shared" si="14"/>
        <v>666.70851470769094</v>
      </c>
      <c r="CY57" s="61">
        <f ca="1">AVERAGE(OFFSET($CX$3,0,0,'Données projet'!$E$13+1,1))-AVERAGE(OFFSET($H$3,0,0,'Données projet'!$E$13+1,1))</f>
        <v>312.59632808777332</v>
      </c>
      <c r="CZ57" s="61">
        <f t="shared" si="42"/>
        <v>302.59481222418219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5.1282051282051269</v>
      </c>
      <c r="DO57" s="13">
        <f>IF('Données projet'!$A$166&gt;35,DO56+DN57-DW56,IF(A57&lt;'Données projet'!$A$166,$DL$205^A57,IF(A57='Données projet'!$A$166,'Données projet'!$B$166,DO56+DN57-DW56)))</f>
        <v>173.07692307692312</v>
      </c>
      <c r="DP57" s="18">
        <f>DO57*VLOOKUP('Données projet'!$B$14,Paramètres!$A$1:$I$89,3,0)*VLOOKUP('Données projet'!$B$14,Paramètres!$A$1:$I$89,5,0)</f>
        <v>116.10000000000004</v>
      </c>
      <c r="DQ57" s="14">
        <f t="shared" si="43"/>
        <v>30.763646636385982</v>
      </c>
      <c r="DR57" s="22">
        <f t="shared" si="16"/>
        <v>255.78751789170562</v>
      </c>
      <c r="DS57" s="61">
        <f t="shared" si="17"/>
        <v>513.49189055904492</v>
      </c>
      <c r="DT57" s="61">
        <f ca="1">AVERAGE(OFFSET($DS$3,0,0,'Données projet'!$E$14+1,1))-AVERAGE(OFFSET($H$3,0,0,'Données projet'!$E$14+1,1))</f>
        <v>293.89870611180356</v>
      </c>
      <c r="DU57" s="61">
        <f t="shared" si="44"/>
        <v>227.09257037860894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1" t="e">
        <f t="shared" si="20"/>
        <v>#N/A</v>
      </c>
      <c r="EO57" s="61" t="e">
        <f ca="1">AVERAGE(OFFSET($EN$3,0,0,'Données projet'!$E$15+1,1))-AVERAGE(OFFSET($H$3,0,0,'Données projet'!$E$15+1,1))</f>
        <v>#N/A</v>
      </c>
      <c r="EP57" s="61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1" t="e">
        <f t="shared" si="23"/>
        <v>#N/A</v>
      </c>
      <c r="FJ57" s="61" t="e">
        <f ca="1">AVERAGE(OFFSET($FI$3,0,0,'Données projet'!$E$16+1,1))-AVERAGE(OFFSET($H$3,0,0,'Données projet'!$E$16+1,1))</f>
        <v>#N/A</v>
      </c>
      <c r="FK57" s="61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IF('Données projet'!$A$244&gt;35,FZ56+FY57-GH56,IF(A57&lt;'Données projet'!$A$244,$FW$205^A57,IF(A57='Données projet'!$A$244,'Données projet'!$B$244,FZ56+FY57-GH56)))</f>
        <v>189</v>
      </c>
      <c r="GA57" s="18">
        <f>FZ57*VLOOKUP('Données projet'!$B$17,Paramètres!$A$1:$I$89,3,0)*VLOOKUP('Données projet'!$B$17,Paramètres!$A$1:$I$89,5,0)</f>
        <v>182.80079999999998</v>
      </c>
      <c r="GB57" s="14">
        <f t="shared" si="49"/>
        <v>45.944751507471658</v>
      </c>
      <c r="GC57" s="22">
        <f t="shared" si="25"/>
        <v>398.39850220884642</v>
      </c>
      <c r="GD57" s="61">
        <f t="shared" si="26"/>
        <v>656.10287487618575</v>
      </c>
      <c r="GE57" s="61">
        <f ca="1">AVERAGE(OFFSET($GD$3,0,0,'Données projet'!$E$17+1,1))-AVERAGE(OFFSET($H$3,0,0,'Données projet'!$E$17+1,1))</f>
        <v>496.33873798282525</v>
      </c>
      <c r="GF57" s="61">
        <f t="shared" si="50"/>
        <v>280.25465074992246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8</v>
      </c>
      <c r="GU57" s="13">
        <f>IF('Données projet'!$A$270&gt;35,GU56+GT57-HC56,IF(A57&lt;'Données projet'!$A$270,$GR$205^A57,IF(A57='Données projet'!$A$270,'Données projet'!$B$270,GU56+GT57-HC56)))</f>
        <v>189</v>
      </c>
      <c r="GV57" s="18">
        <f>GU57*VLOOKUP('Données projet'!$B$18,Paramètres!$A$1:$I$89,3,0)*VLOOKUP('Données projet'!$B$18,Paramètres!$A$1:$I$89,5,0)</f>
        <v>203.43960000000001</v>
      </c>
      <c r="GW57" s="14">
        <f t="shared" si="51"/>
        <v>50.499335879627459</v>
      </c>
      <c r="GX57" s="22">
        <f t="shared" si="28"/>
        <v>442.27697999035109</v>
      </c>
      <c r="GY57" s="61">
        <f t="shared" si="29"/>
        <v>699.98135265769042</v>
      </c>
      <c r="GZ57" s="61">
        <f ca="1">AVERAGE(OFFSET($GY$3,0,0,'Données projet'!$E$18+1,1))-AVERAGE(OFFSET($H$3,0,0,'Données projet'!$E$18+1,1))</f>
        <v>542.90832990875208</v>
      </c>
      <c r="HA57" s="61">
        <f t="shared" si="52"/>
        <v>304.94365539329362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1">
        <f t="shared" si="0"/>
        <v>647.02281910056536</v>
      </c>
      <c r="S58" s="61">
        <f ca="1">AVERAGE(OFFSET($R$3,0,0,'Données projet'!$E$9+1,1))-AVERAGE(OFFSET($H$3,0,0,'Données projet'!$E$9+1,1))</f>
        <v>469.67944008675863</v>
      </c>
      <c r="T58" s="61">
        <f t="shared" si="34"/>
        <v>266.11908070867173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1">
        <f t="shared" si="5"/>
        <v>692.77942846313374</v>
      </c>
      <c r="AN58" s="61">
        <f ca="1">AVERAGE(OFFSET($AM$3,0,0,'Données projet'!$E$10+1,1))-AVERAGE(OFFSET($H$3,0,0,'Données projet'!$E$10+1,1))</f>
        <v>516.30971934066179</v>
      </c>
      <c r="AO58" s="61">
        <f t="shared" si="36"/>
        <v>290.84286505723571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1.8</v>
      </c>
      <c r="BD58" s="13">
        <f>IF('Données projet'!$A$88&gt;35,BD57+BC58-BL57,IF(A58&lt;'Données projet'!$A$88,$BA$205^A58,IF(A58='Données projet'!$A$88,'Données projet'!$B$88,BD57+BC58-BL57)))</f>
        <v>147.00000000000009</v>
      </c>
      <c r="BE58" s="14">
        <f>BD58*VLOOKUP('Données projet'!$B$11,Paramètres!$A$1:$I$89,3,0)*VLOOKUP('Données projet'!$B$11,Paramètres!$A$1:$I$89,5,0)</f>
        <v>96.314400000000049</v>
      </c>
      <c r="BF58" s="14">
        <f t="shared" si="37"/>
        <v>26.082044404269869</v>
      </c>
      <c r="BG58" s="22">
        <f t="shared" si="7"/>
        <v>213.17380733743676</v>
      </c>
      <c r="BH58" s="61">
        <f t="shared" si="8"/>
        <v>471.49626281790813</v>
      </c>
      <c r="BI58" s="61">
        <f ca="1">AVERAGE(OFFSET($BH$3,0,0,'Données projet'!$E$11+1,1))-AVERAGE(OFFSET($H$3,0,0,'Données projet'!$E$11+1,1))</f>
        <v>194.70144071323648</v>
      </c>
      <c r="BJ58" s="61">
        <f t="shared" si="38"/>
        <v>175.03530497415395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266</v>
      </c>
      <c r="BW58" s="13">
        <f>VLOOKUP(A58,'Données projet'!$A$113:$I$133,9,0)</f>
        <v>7.6</v>
      </c>
      <c r="BX58" s="13">
        <f t="array" ref="BX58">INDEX(BW:BW,MIN(IF(ISNUMBER(BW58:BW254),ROW(BW58:BW254),"")))</f>
        <v>7.6</v>
      </c>
      <c r="BY58" s="13">
        <f>IF('Données projet'!$A$114&gt;35,BY57+BX58-CG57,IF(A58&lt;'Données projet'!$A$114,$BV$205^A58,IF(A58='Données projet'!$A$114,'Données projet'!$B$114,BY57+BX58-CG57)))</f>
        <v>266</v>
      </c>
      <c r="BZ58" s="14">
        <f>BY58*VLOOKUP('Données projet'!$B$12,Paramètres!$A$1:$I$89,3,0)*VLOOKUP('Données projet'!$B$12,Paramètres!$A$1:$I$89,5,0)</f>
        <v>215.7792</v>
      </c>
      <c r="CA58" s="14">
        <f t="shared" si="39"/>
        <v>53.196483976998607</v>
      </c>
      <c r="CB58" s="22">
        <f t="shared" si="10"/>
        <v>468.46598292660588</v>
      </c>
      <c r="CC58" s="61">
        <f t="shared" si="11"/>
        <v>726.78843840707725</v>
      </c>
      <c r="CD58" s="61">
        <f ca="1">AVERAGE(OFFSET($CC$3,0,0,'Données projet'!$E$12+1,1))-AVERAGE(OFFSET($H$3,0,0,'Données projet'!$E$12+1,1))</f>
        <v>272.69564942740931</v>
      </c>
      <c r="CE58" s="61">
        <f t="shared" si="40"/>
        <v>316.57989180609252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1">
        <f t="shared" si="14"/>
        <v>682.87581650471714</v>
      </c>
      <c r="CY58" s="61">
        <f ca="1">AVERAGE(OFFSET($CX$3,0,0,'Données projet'!$E$13+1,1))-AVERAGE(OFFSET($H$3,0,0,'Données projet'!$E$13+1,1))</f>
        <v>312.59632808777332</v>
      </c>
      <c r="CZ58" s="61">
        <f t="shared" si="42"/>
        <v>302.59481222418219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178.2051282051282</v>
      </c>
      <c r="DM58" s="13">
        <f>VLOOKUP(A58,'Données projet'!$A$165:$I$185,9,0)</f>
        <v>5.1282051282051269</v>
      </c>
      <c r="DN58" s="13">
        <f t="array" ref="DN58">INDEX(DM:DM,MIN(IF(ISNUMBER(DM58:DM254),ROW(DM58:DM254),"")))</f>
        <v>5.1282051282051269</v>
      </c>
      <c r="DO58" s="13">
        <f>IF('Données projet'!$A$166&gt;35,DO57+DN58-DW57,IF(A58&lt;'Données projet'!$A$166,$DL$205^A58,IF(A58='Données projet'!$A$166,'Données projet'!$B$166,DO57+DN58-DW57)))</f>
        <v>178.20512820512826</v>
      </c>
      <c r="DP58" s="18">
        <f>DO58*VLOOKUP('Données projet'!$B$14,Paramètres!$A$1:$I$89,3,0)*VLOOKUP('Données projet'!$B$14,Paramètres!$A$1:$I$89,5,0)</f>
        <v>119.54000000000005</v>
      </c>
      <c r="DQ58" s="14">
        <f t="shared" si="43"/>
        <v>31.567687878137313</v>
      </c>
      <c r="DR58" s="22">
        <f t="shared" si="16"/>
        <v>263.17922305442261</v>
      </c>
      <c r="DS58" s="61">
        <f t="shared" si="17"/>
        <v>521.50167853489393</v>
      </c>
      <c r="DT58" s="61">
        <f ca="1">AVERAGE(OFFSET($DS$3,0,0,'Données projet'!$E$14+1,1))-AVERAGE(OFFSET($H$3,0,0,'Données projet'!$E$14+1,1))</f>
        <v>293.89870611180356</v>
      </c>
      <c r="DU58" s="61">
        <f t="shared" si="44"/>
        <v>227.09257037860894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1" t="e">
        <f t="shared" si="20"/>
        <v>#N/A</v>
      </c>
      <c r="EO58" s="61" t="e">
        <f ca="1">AVERAGE(OFFSET($EN$3,0,0,'Données projet'!$E$15+1,1))-AVERAGE(OFFSET($H$3,0,0,'Données projet'!$E$15+1,1))</f>
        <v>#N/A</v>
      </c>
      <c r="EP58" s="61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1" t="e">
        <f t="shared" si="23"/>
        <v>#N/A</v>
      </c>
      <c r="FJ58" s="61" t="e">
        <f ca="1">AVERAGE(OFFSET($FI$3,0,0,'Données projet'!$E$16+1,1))-AVERAGE(OFFSET($H$3,0,0,'Données projet'!$E$16+1,1))</f>
        <v>#N/A</v>
      </c>
      <c r="FK58" s="61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197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IF('Données projet'!$A$244&gt;35,FZ57+FY58-GH57,IF(A58&lt;'Données projet'!$A$244,$FW$205^A58,IF(A58='Données projet'!$A$244,'Données projet'!$B$244,FZ57+FY58-GH57)))</f>
        <v>197</v>
      </c>
      <c r="GA58" s="18">
        <f>FZ58*VLOOKUP('Données projet'!$B$17,Paramètres!$A$1:$I$89,3,0)*VLOOKUP('Données projet'!$B$17,Paramètres!$A$1:$I$89,5,0)</f>
        <v>190.5384</v>
      </c>
      <c r="GB58" s="14">
        <f t="shared" si="49"/>
        <v>47.658965836673829</v>
      </c>
      <c r="GC58" s="22">
        <f t="shared" si="25"/>
        <v>414.86041216554025</v>
      </c>
      <c r="GD58" s="61">
        <f t="shared" si="26"/>
        <v>673.18286764601157</v>
      </c>
      <c r="GE58" s="61">
        <f ca="1">AVERAGE(OFFSET($GD$3,0,0,'Données projet'!$E$17+1,1))-AVERAGE(OFFSET($H$3,0,0,'Données projet'!$E$17+1,1))</f>
        <v>496.33873798282525</v>
      </c>
      <c r="GF58" s="61">
        <f t="shared" si="50"/>
        <v>280.25465074992246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197</v>
      </c>
      <c r="GS58" s="13">
        <f>VLOOKUP(A58,'Données projet'!$A$269:$I$289,9,0)</f>
        <v>8</v>
      </c>
      <c r="GT58" s="13">
        <f t="array" ref="GT58">INDEX(GS:GS,MIN(IF(ISNUMBER(GS58:GS254),ROW(GS58:GS254),"")))</f>
        <v>8</v>
      </c>
      <c r="GU58" s="13">
        <f>IF('Données projet'!$A$270&gt;35,GU57+GT58-HC57,IF(A58&lt;'Données projet'!$A$270,$GR$205^A58,IF(A58='Données projet'!$A$270,'Données projet'!$B$270,GU57+GT58-HC57)))</f>
        <v>197</v>
      </c>
      <c r="GV58" s="18">
        <f>GU58*VLOOKUP('Données projet'!$B$18,Paramètres!$A$1:$I$89,3,0)*VLOOKUP('Données projet'!$B$18,Paramètres!$A$1:$I$89,5,0)</f>
        <v>212.05079999999998</v>
      </c>
      <c r="GW58" s="14">
        <f t="shared" si="51"/>
        <v>52.383483303212302</v>
      </c>
      <c r="GX58" s="22">
        <f t="shared" si="28"/>
        <v>460.55637675309475</v>
      </c>
      <c r="GY58" s="61">
        <f t="shared" si="29"/>
        <v>718.87883223356607</v>
      </c>
      <c r="GZ58" s="61">
        <f ca="1">AVERAGE(OFFSET($GY$3,0,0,'Données projet'!$E$18+1,1))-AVERAGE(OFFSET($H$3,0,0,'Données projet'!$E$18+1,1))</f>
        <v>542.90832990875208</v>
      </c>
      <c r="HA58" s="61">
        <f t="shared" si="52"/>
        <v>304.94365539329362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1">
        <f t="shared" si="0"/>
        <v>662.26840846968037</v>
      </c>
      <c r="S59" s="61">
        <f ca="1">AVERAGE(OFFSET($R$3,0,0,'Données projet'!$E$9+1,1))-AVERAGE(OFFSET($H$3,0,0,'Données projet'!$E$9+1,1))</f>
        <v>469.67944008675863</v>
      </c>
      <c r="T59" s="61">
        <f t="shared" si="34"/>
        <v>266.11908070867173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1">
        <f t="shared" si="5"/>
        <v>709.7523988829879</v>
      </c>
      <c r="AN59" s="61">
        <f ca="1">AVERAGE(OFFSET($AM$3,0,0,'Données projet'!$E$10+1,1))-AVERAGE(OFFSET($H$3,0,0,'Données projet'!$E$10+1,1))</f>
        <v>516.30971934066179</v>
      </c>
      <c r="AO59" s="61">
        <f t="shared" si="36"/>
        <v>290.84286505723571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1.8</v>
      </c>
      <c r="BD59" s="13">
        <f>IF('Données projet'!$A$88&gt;35,BD58+BC59-BL58,IF(A59&lt;'Données projet'!$A$88,$BA$205^A59,IF(A59='Données projet'!$A$88,'Données projet'!$B$88,BD58+BC59-BL58)))</f>
        <v>148.8000000000001</v>
      </c>
      <c r="BE59" s="14">
        <f>BD59*VLOOKUP('Données projet'!$B$11,Paramètres!$A$1:$I$89,3,0)*VLOOKUP('Données projet'!$B$11,Paramètres!$A$1:$I$89,5,0)</f>
        <v>97.493760000000066</v>
      </c>
      <c r="BF59" s="14">
        <f t="shared" si="37"/>
        <v>26.364041280888895</v>
      </c>
      <c r="BG59" s="22">
        <f t="shared" si="7"/>
        <v>215.71900389754828</v>
      </c>
      <c r="BH59" s="61">
        <f t="shared" si="8"/>
        <v>474.64881983616999</v>
      </c>
      <c r="BI59" s="61">
        <f ca="1">AVERAGE(OFFSET($BH$3,0,0,'Données projet'!$E$11+1,1))-AVERAGE(OFFSET($H$3,0,0,'Données projet'!$E$11+1,1))</f>
        <v>194.70144071323648</v>
      </c>
      <c r="BJ59" s="61">
        <f t="shared" si="38"/>
        <v>175.03530497415395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273.39999999999998</v>
      </c>
      <c r="BZ59" s="14">
        <f>BY59*VLOOKUP('Données projet'!$B$12,Paramètres!$A$1:$I$89,3,0)*VLOOKUP('Données projet'!$B$12,Paramètres!$A$1:$I$89,5,0)</f>
        <v>221.78208000000001</v>
      </c>
      <c r="CA59" s="14">
        <f t="shared" si="39"/>
        <v>54.502029950220781</v>
      </c>
      <c r="CB59" s="22">
        <f t="shared" si="10"/>
        <v>481.19482482996779</v>
      </c>
      <c r="CC59" s="61">
        <f t="shared" si="11"/>
        <v>740.12464076858953</v>
      </c>
      <c r="CD59" s="61">
        <f ca="1">AVERAGE(OFFSET($CC$3,0,0,'Données projet'!$E$12+1,1))-AVERAGE(OFFSET($H$3,0,0,'Données projet'!$E$12+1,1))</f>
        <v>272.69564942740931</v>
      </c>
      <c r="CE59" s="61">
        <f t="shared" si="40"/>
        <v>316.57989180609252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1">
        <f t="shared" si="14"/>
        <v>699.020145815766</v>
      </c>
      <c r="CY59" s="61">
        <f ca="1">AVERAGE(OFFSET($CX$3,0,0,'Données projet'!$E$13+1,1))-AVERAGE(OFFSET($H$3,0,0,'Données projet'!$E$13+1,1))</f>
        <v>312.59632808777332</v>
      </c>
      <c r="CZ59" s="61">
        <f t="shared" si="42"/>
        <v>302.59481222418219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4.8717948717948731</v>
      </c>
      <c r="DO59" s="13">
        <f>IF('Données projet'!$A$166&gt;35,DO58+DN59-DW58,IF(A59&lt;'Données projet'!$A$166,$DL$205^A59,IF(A59='Données projet'!$A$166,'Données projet'!$B$166,DO58+DN59-DW58)))</f>
        <v>183.07692307692312</v>
      </c>
      <c r="DP59" s="18">
        <f>DO59*VLOOKUP('Données projet'!$B$14,Paramètres!$A$1:$I$89,3,0)*VLOOKUP('Données projet'!$B$14,Paramètres!$A$1:$I$89,5,0)</f>
        <v>122.80800000000004</v>
      </c>
      <c r="DQ59" s="14">
        <f t="shared" si="43"/>
        <v>32.329034931240123</v>
      </c>
      <c r="DR59" s="22">
        <f t="shared" si="16"/>
        <v>270.19700250524323</v>
      </c>
      <c r="DS59" s="61">
        <f t="shared" si="17"/>
        <v>529.12681844386498</v>
      </c>
      <c r="DT59" s="61">
        <f ca="1">AVERAGE(OFFSET($DS$3,0,0,'Données projet'!$E$14+1,1))-AVERAGE(OFFSET($H$3,0,0,'Données projet'!$E$14+1,1))</f>
        <v>293.89870611180356</v>
      </c>
      <c r="DU59" s="61">
        <f t="shared" si="44"/>
        <v>227.09257037860894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1" t="e">
        <f t="shared" si="20"/>
        <v>#N/A</v>
      </c>
      <c r="EO59" s="61" t="e">
        <f ca="1">AVERAGE(OFFSET($EN$3,0,0,'Données projet'!$E$15+1,1))-AVERAGE(OFFSET($H$3,0,0,'Données projet'!$E$15+1,1))</f>
        <v>#N/A</v>
      </c>
      <c r="EP59" s="61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1" t="e">
        <f t="shared" si="23"/>
        <v>#N/A</v>
      </c>
      <c r="FJ59" s="61" t="e">
        <f ca="1">AVERAGE(OFFSET($FI$3,0,0,'Données projet'!$E$16+1,1))-AVERAGE(OFFSET($H$3,0,0,'Données projet'!$E$16+1,1))</f>
        <v>#N/A</v>
      </c>
      <c r="FK59" s="61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7.6</v>
      </c>
      <c r="FZ59" s="13">
        <f>IF('Données projet'!$A$244&gt;35,FZ58+FY59-GH58,IF(A59&lt;'Données projet'!$A$244,$FW$205^A59,IF(A59='Données projet'!$A$244,'Données projet'!$B$244,FZ58+FY59-GH58)))</f>
        <v>204.6</v>
      </c>
      <c r="GA59" s="18">
        <f>FZ59*VLOOKUP('Données projet'!$B$17,Paramètres!$A$1:$I$89,3,0)*VLOOKUP('Données projet'!$B$17,Paramètres!$A$1:$I$89,5,0)</f>
        <v>197.88911999999999</v>
      </c>
      <c r="GB59" s="14">
        <f t="shared" si="49"/>
        <v>49.279974103179534</v>
      </c>
      <c r="GC59" s="22">
        <f t="shared" si="25"/>
        <v>430.48617222970438</v>
      </c>
      <c r="GD59" s="61">
        <f t="shared" si="26"/>
        <v>689.41598816832607</v>
      </c>
      <c r="GE59" s="61">
        <f ca="1">AVERAGE(OFFSET($GD$3,0,0,'Données projet'!$E$17+1,1))-AVERAGE(OFFSET($H$3,0,0,'Données projet'!$E$17+1,1))</f>
        <v>496.33873798282525</v>
      </c>
      <c r="GF59" s="61">
        <f t="shared" si="50"/>
        <v>280.25465074992246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7.6</v>
      </c>
      <c r="GU59" s="13">
        <f>IF('Données projet'!$A$270&gt;35,GU58+GT59-HC58,IF(A59&lt;'Données projet'!$A$270,$GR$205^A59,IF(A59='Données projet'!$A$270,'Données projet'!$B$270,GU58+GT59-HC58)))</f>
        <v>204.6</v>
      </c>
      <c r="GV59" s="18">
        <f>GU59*VLOOKUP('Données projet'!$B$18,Paramètres!$A$1:$I$89,3,0)*VLOOKUP('Données projet'!$B$18,Paramètres!$A$1:$I$89,5,0)</f>
        <v>220.23143999999996</v>
      </c>
      <c r="GW59" s="14">
        <f t="shared" si="51"/>
        <v>54.165184982469711</v>
      </c>
      <c r="GX59" s="22">
        <f t="shared" si="28"/>
        <v>477.9074551778013</v>
      </c>
      <c r="GY59" s="61">
        <f t="shared" si="29"/>
        <v>736.83727111642304</v>
      </c>
      <c r="GZ59" s="61">
        <f ca="1">AVERAGE(OFFSET($GY$3,0,0,'Données projet'!$E$18+1,1))-AVERAGE(OFFSET($H$3,0,0,'Données projet'!$E$18+1,1))</f>
        <v>542.90832990875208</v>
      </c>
      <c r="HA59" s="61">
        <f t="shared" si="52"/>
        <v>304.94365539329362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1">
        <f t="shared" si="0"/>
        <v>677.49197504224037</v>
      </c>
      <c r="S60" s="61">
        <f ca="1">AVERAGE(OFFSET($R$3,0,0,'Données projet'!$E$9+1,1))-AVERAGE(OFFSET($H$3,0,0,'Données projet'!$E$9+1,1))</f>
        <v>469.67944008675863</v>
      </c>
      <c r="T60" s="61">
        <f t="shared" si="34"/>
        <v>266.11908070867173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1">
        <f t="shared" si="5"/>
        <v>726.70212981597956</v>
      </c>
      <c r="AN60" s="61">
        <f ca="1">AVERAGE(OFFSET($AM$3,0,0,'Données projet'!$E$10+1,1))-AVERAGE(OFFSET($H$3,0,0,'Données projet'!$E$10+1,1))</f>
        <v>516.30971934066179</v>
      </c>
      <c r="AO60" s="61">
        <f t="shared" si="36"/>
        <v>290.84286505723571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1.8</v>
      </c>
      <c r="BD60" s="13">
        <f>IF('Données projet'!$A$88&gt;35,BD59+BC60-BL59,IF(A60&lt;'Données projet'!$A$88,$BA$205^A60,IF(A60='Données projet'!$A$88,'Données projet'!$B$88,BD59+BC60-BL59)))</f>
        <v>150.60000000000011</v>
      </c>
      <c r="BE60" s="14">
        <f>BD60*VLOOKUP('Données projet'!$B$11,Paramètres!$A$1:$I$89,3,0)*VLOOKUP('Données projet'!$B$11,Paramètres!$A$1:$I$89,5,0)</f>
        <v>98.673120000000068</v>
      </c>
      <c r="BF60" s="14">
        <f t="shared" si="37"/>
        <v>26.645641356897194</v>
      </c>
      <c r="BG60" s="22">
        <f t="shared" si="7"/>
        <v>218.26350936326273</v>
      </c>
      <c r="BH60" s="61">
        <f t="shared" si="8"/>
        <v>477.79014941394041</v>
      </c>
      <c r="BI60" s="61">
        <f ca="1">AVERAGE(OFFSET($BH$3,0,0,'Données projet'!$E$11+1,1))-AVERAGE(OFFSET($H$3,0,0,'Données projet'!$E$11+1,1))</f>
        <v>194.70144071323648</v>
      </c>
      <c r="BJ60" s="61">
        <f t="shared" si="38"/>
        <v>175.03530497415395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280.79999999999995</v>
      </c>
      <c r="BZ60" s="14">
        <f>BY60*VLOOKUP('Données projet'!$B$12,Paramètres!$A$1:$I$89,3,0)*VLOOKUP('Données projet'!$B$12,Paramètres!$A$1:$I$89,5,0)</f>
        <v>227.78495999999998</v>
      </c>
      <c r="CA60" s="14">
        <f t="shared" si="39"/>
        <v>55.803468680001743</v>
      </c>
      <c r="CB60" s="22">
        <f t="shared" si="10"/>
        <v>493.91651328433619</v>
      </c>
      <c r="CC60" s="61">
        <f t="shared" si="11"/>
        <v>753.4431533350139</v>
      </c>
      <c r="CD60" s="61">
        <f ca="1">AVERAGE(OFFSET($CC$3,0,0,'Données projet'!$E$12+1,1))-AVERAGE(OFFSET($H$3,0,0,'Données projet'!$E$12+1,1))</f>
        <v>272.69564942740931</v>
      </c>
      <c r="CE60" s="61">
        <f t="shared" si="40"/>
        <v>316.57989180609252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1">
        <f t="shared" si="14"/>
        <v>715.14218190738586</v>
      </c>
      <c r="CY60" s="61">
        <f ca="1">AVERAGE(OFFSET($CX$3,0,0,'Données projet'!$E$13+1,1))-AVERAGE(OFFSET($H$3,0,0,'Données projet'!$E$13+1,1))</f>
        <v>312.59632808777332</v>
      </c>
      <c r="CZ60" s="61">
        <f t="shared" si="42"/>
        <v>302.59481222418219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4.8717948717948731</v>
      </c>
      <c r="DO60" s="13">
        <f>IF('Données projet'!$A$166&gt;35,DO59+DN60-DW59,IF(A60&lt;'Données projet'!$A$166,$DL$205^A60,IF(A60='Données projet'!$A$166,'Données projet'!$B$166,DO59+DN60-DW59)))</f>
        <v>187.94871794871798</v>
      </c>
      <c r="DP60" s="18">
        <f>DO60*VLOOKUP('Données projet'!$B$14,Paramètres!$A$1:$I$89,3,0)*VLOOKUP('Données projet'!$B$14,Paramètres!$A$1:$I$89,5,0)</f>
        <v>126.07600000000004</v>
      </c>
      <c r="DQ60" s="14">
        <f t="shared" si="43"/>
        <v>33.088027082698986</v>
      </c>
      <c r="DR60" s="22">
        <f t="shared" si="16"/>
        <v>277.21068050236744</v>
      </c>
      <c r="DS60" s="61">
        <f t="shared" si="17"/>
        <v>536.73732055304515</v>
      </c>
      <c r="DT60" s="61">
        <f ca="1">AVERAGE(OFFSET($DS$3,0,0,'Données projet'!$E$14+1,1))-AVERAGE(OFFSET($H$3,0,0,'Données projet'!$E$14+1,1))</f>
        <v>293.89870611180356</v>
      </c>
      <c r="DU60" s="61">
        <f t="shared" si="44"/>
        <v>227.09257037860894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1" t="e">
        <f t="shared" si="20"/>
        <v>#N/A</v>
      </c>
      <c r="EO60" s="61" t="e">
        <f ca="1">AVERAGE(OFFSET($EN$3,0,0,'Données projet'!$E$15+1,1))-AVERAGE(OFFSET($H$3,0,0,'Données projet'!$E$15+1,1))</f>
        <v>#N/A</v>
      </c>
      <c r="EP60" s="61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1" t="e">
        <f t="shared" si="23"/>
        <v>#N/A</v>
      </c>
      <c r="FJ60" s="61" t="e">
        <f ca="1">AVERAGE(OFFSET($FI$3,0,0,'Données projet'!$E$16+1,1))-AVERAGE(OFFSET($H$3,0,0,'Données projet'!$E$16+1,1))</f>
        <v>#N/A</v>
      </c>
      <c r="FK60" s="61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7.6</v>
      </c>
      <c r="FZ60" s="13">
        <f>IF('Données projet'!$A$244&gt;35,FZ59+FY60-GH59,IF(A60&lt;'Données projet'!$A$244,$FW$205^A60,IF(A60='Données projet'!$A$244,'Données projet'!$B$244,FZ59+FY60-GH59)))</f>
        <v>212.2</v>
      </c>
      <c r="GA60" s="18">
        <f>FZ60*VLOOKUP('Données projet'!$B$17,Paramètres!$A$1:$I$89,3,0)*VLOOKUP('Données projet'!$B$17,Paramètres!$A$1:$I$89,5,0)</f>
        <v>205.23983999999999</v>
      </c>
      <c r="GB60" s="14">
        <f t="shared" si="49"/>
        <v>50.893986960458122</v>
      </c>
      <c r="GC60" s="22">
        <f t="shared" si="25"/>
        <v>446.0997486227979</v>
      </c>
      <c r="GD60" s="61">
        <f t="shared" si="26"/>
        <v>705.62638867347562</v>
      </c>
      <c r="GE60" s="61">
        <f ca="1">AVERAGE(OFFSET($GD$3,0,0,'Données projet'!$E$17+1,1))-AVERAGE(OFFSET($H$3,0,0,'Données projet'!$E$17+1,1))</f>
        <v>496.33873798282525</v>
      </c>
      <c r="GF60" s="61">
        <f t="shared" si="50"/>
        <v>280.25465074992246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7.6</v>
      </c>
      <c r="GU60" s="13">
        <f>IF('Données projet'!$A$270&gt;35,GU59+GT60-HC59,IF(A60&lt;'Données projet'!$A$270,$GR$205^A60,IF(A60='Données projet'!$A$270,'Données projet'!$B$270,GU59+GT60-HC59)))</f>
        <v>212.2</v>
      </c>
      <c r="GV60" s="18">
        <f>GU60*VLOOKUP('Données projet'!$B$18,Paramètres!$A$1:$I$89,3,0)*VLOOKUP('Données projet'!$B$18,Paramètres!$A$1:$I$89,5,0)</f>
        <v>228.41207999999997</v>
      </c>
      <c r="GW60" s="14">
        <f t="shared" si="51"/>
        <v>55.939197785226767</v>
      </c>
      <c r="GX60" s="22">
        <f t="shared" si="28"/>
        <v>495.24514214260324</v>
      </c>
      <c r="GY60" s="61">
        <f t="shared" si="29"/>
        <v>754.77178219328096</v>
      </c>
      <c r="GZ60" s="61">
        <f ca="1">AVERAGE(OFFSET($GY$3,0,0,'Données projet'!$E$18+1,1))-AVERAGE(OFFSET($H$3,0,0,'Données projet'!$E$18+1,1))</f>
        <v>542.90832990875208</v>
      </c>
      <c r="HA60" s="61">
        <f t="shared" si="52"/>
        <v>304.94365539329362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1">
        <f t="shared" si="0"/>
        <v>692.69416011977614</v>
      </c>
      <c r="S61" s="61">
        <f ca="1">AVERAGE(OFFSET($R$3,0,0,'Données projet'!$E$9+1,1))-AVERAGE(OFFSET($H$3,0,0,'Données projet'!$E$9+1,1))</f>
        <v>469.67944008675863</v>
      </c>
      <c r="T61" s="61">
        <f t="shared" si="34"/>
        <v>266.11908070867173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1">
        <f t="shared" si="5"/>
        <v>743.62931113183822</v>
      </c>
      <c r="AN61" s="61">
        <f ca="1">AVERAGE(OFFSET($AM$3,0,0,'Données projet'!$E$10+1,1))-AVERAGE(OFFSET($H$3,0,0,'Données projet'!$E$10+1,1))</f>
        <v>516.30971934066179</v>
      </c>
      <c r="AO61" s="61">
        <f t="shared" si="36"/>
        <v>290.84286505723571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1.8</v>
      </c>
      <c r="BD61" s="13">
        <f>IF('Données projet'!$A$88&gt;35,BD60+BC61-BL60,IF(A61&lt;'Données projet'!$A$88,$BA$205^A61,IF(A61='Données projet'!$A$88,'Données projet'!$B$88,BD60+BC61-BL60)))</f>
        <v>152.40000000000012</v>
      </c>
      <c r="BE61" s="14">
        <f>BD61*VLOOKUP('Données projet'!$B$11,Paramètres!$A$1:$I$89,3,0)*VLOOKUP('Données projet'!$B$11,Paramètres!$A$1:$I$89,5,0)</f>
        <v>99.852480000000085</v>
      </c>
      <c r="BF61" s="14">
        <f t="shared" si="37"/>
        <v>26.926849923546538</v>
      </c>
      <c r="BG61" s="22">
        <f t="shared" si="7"/>
        <v>220.80733295017703</v>
      </c>
      <c r="BH61" s="61">
        <f t="shared" si="8"/>
        <v>480.92044354886548</v>
      </c>
      <c r="BI61" s="61">
        <f ca="1">AVERAGE(OFFSET($BH$3,0,0,'Données projet'!$E$11+1,1))-AVERAGE(OFFSET($H$3,0,0,'Données projet'!$E$11+1,1))</f>
        <v>194.70144071323648</v>
      </c>
      <c r="BJ61" s="61">
        <f t="shared" si="38"/>
        <v>175.03530497415395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288.19999999999993</v>
      </c>
      <c r="BZ61" s="14">
        <f>BY61*VLOOKUP('Données projet'!$B$12,Paramètres!$A$1:$I$89,3,0)*VLOOKUP('Données projet'!$B$12,Paramètres!$A$1:$I$89,5,0)</f>
        <v>233.78783999999996</v>
      </c>
      <c r="CA61" s="14">
        <f t="shared" si="39"/>
        <v>57.100920847849451</v>
      </c>
      <c r="CB61" s="22">
        <f t="shared" si="10"/>
        <v>506.63125847667106</v>
      </c>
      <c r="CC61" s="61">
        <f t="shared" si="11"/>
        <v>766.74436907535949</v>
      </c>
      <c r="CD61" s="61">
        <f ca="1">AVERAGE(OFFSET($CC$3,0,0,'Données projet'!$E$12+1,1))-AVERAGE(OFFSET($H$3,0,0,'Données projet'!$E$12+1,1))</f>
        <v>272.69564942740931</v>
      </c>
      <c r="CE61" s="61">
        <f t="shared" si="40"/>
        <v>316.57989180609252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1">
        <f t="shared" si="14"/>
        <v>731.2425644713685</v>
      </c>
      <c r="CY61" s="61">
        <f ca="1">AVERAGE(OFFSET($CX$3,0,0,'Données projet'!$E$13+1,1))-AVERAGE(OFFSET($H$3,0,0,'Données projet'!$E$13+1,1))</f>
        <v>312.59632808777332</v>
      </c>
      <c r="CZ61" s="61">
        <f t="shared" si="42"/>
        <v>302.59481222418219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4.8717948717948731</v>
      </c>
      <c r="DO61" s="13">
        <f>IF('Données projet'!$A$166&gt;35,DO60+DN61-DW60,IF(A61&lt;'Données projet'!$A$166,$DL$205^A61,IF(A61='Données projet'!$A$166,'Données projet'!$B$166,DO60+DN61-DW60)))</f>
        <v>192.82051282051285</v>
      </c>
      <c r="DP61" s="18">
        <f>DO61*VLOOKUP('Données projet'!$B$14,Paramètres!$A$1:$I$89,3,0)*VLOOKUP('Données projet'!$B$14,Paramètres!$A$1:$I$89,5,0)</f>
        <v>129.34400000000002</v>
      </c>
      <c r="DQ61" s="14">
        <f t="shared" si="43"/>
        <v>33.844732391528566</v>
      </c>
      <c r="DR61" s="22">
        <f t="shared" si="16"/>
        <v>284.22037558191226</v>
      </c>
      <c r="DS61" s="61">
        <f t="shared" si="17"/>
        <v>544.33348618060063</v>
      </c>
      <c r="DT61" s="61">
        <f ca="1">AVERAGE(OFFSET($DS$3,0,0,'Données projet'!$E$14+1,1))-AVERAGE(OFFSET($H$3,0,0,'Données projet'!$E$14+1,1))</f>
        <v>293.89870611180356</v>
      </c>
      <c r="DU61" s="61">
        <f t="shared" si="44"/>
        <v>227.09257037860894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1" t="e">
        <f t="shared" si="20"/>
        <v>#N/A</v>
      </c>
      <c r="EO61" s="61" t="e">
        <f ca="1">AVERAGE(OFFSET($EN$3,0,0,'Données projet'!$E$15+1,1))-AVERAGE(OFFSET($H$3,0,0,'Données projet'!$E$15+1,1))</f>
        <v>#N/A</v>
      </c>
      <c r="EP61" s="61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1" t="e">
        <f t="shared" si="23"/>
        <v>#N/A</v>
      </c>
      <c r="FJ61" s="61" t="e">
        <f ca="1">AVERAGE(OFFSET($FI$3,0,0,'Données projet'!$E$16+1,1))-AVERAGE(OFFSET($H$3,0,0,'Données projet'!$E$16+1,1))</f>
        <v>#N/A</v>
      </c>
      <c r="FK61" s="61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7.6</v>
      </c>
      <c r="FZ61" s="13">
        <f>IF('Données projet'!$A$244&gt;35,FZ60+FY61-GH60,IF(A61&lt;'Données projet'!$A$244,$FW$205^A61,IF(A61='Données projet'!$A$244,'Données projet'!$B$244,FZ60+FY61-GH60)))</f>
        <v>219.79999999999998</v>
      </c>
      <c r="GA61" s="18">
        <f>FZ61*VLOOKUP('Données projet'!$B$17,Paramètres!$A$1:$I$89,3,0)*VLOOKUP('Données projet'!$B$17,Paramètres!$A$1:$I$89,5,0)</f>
        <v>212.59055999999998</v>
      </c>
      <c r="GB61" s="14">
        <f t="shared" si="49"/>
        <v>52.501283653296404</v>
      </c>
      <c r="GC61" s="22">
        <f t="shared" si="25"/>
        <v>461.70162769615786</v>
      </c>
      <c r="GD61" s="61">
        <f t="shared" si="26"/>
        <v>721.81473829484628</v>
      </c>
      <c r="GE61" s="61">
        <f ca="1">AVERAGE(OFFSET($GD$3,0,0,'Données projet'!$E$17+1,1))-AVERAGE(OFFSET($H$3,0,0,'Données projet'!$E$17+1,1))</f>
        <v>496.33873798282525</v>
      </c>
      <c r="GF61" s="61">
        <f t="shared" si="50"/>
        <v>280.25465074992246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7.6</v>
      </c>
      <c r="GU61" s="13">
        <f>IF('Données projet'!$A$270&gt;35,GU60+GT61-HC60,IF(A61&lt;'Données projet'!$A$270,$GR$205^A61,IF(A61='Données projet'!$A$270,'Données projet'!$B$270,GU60+GT61-HC60)))</f>
        <v>219.79999999999998</v>
      </c>
      <c r="GV61" s="18">
        <f>GU61*VLOOKUP('Données projet'!$B$18,Paramètres!$A$1:$I$89,3,0)*VLOOKUP('Données projet'!$B$18,Paramètres!$A$1:$I$89,5,0)</f>
        <v>236.59271999999999</v>
      </c>
      <c r="GW61" s="14">
        <f t="shared" si="51"/>
        <v>57.705828638299394</v>
      </c>
      <c r="GX61" s="22">
        <f t="shared" si="28"/>
        <v>512.56997221170479</v>
      </c>
      <c r="GY61" s="61">
        <f t="shared" si="29"/>
        <v>772.68308281039322</v>
      </c>
      <c r="GZ61" s="61">
        <f ca="1">AVERAGE(OFFSET($GY$3,0,0,'Données projet'!$E$18+1,1))-AVERAGE(OFFSET($H$3,0,0,'Données projet'!$E$18+1,1))</f>
        <v>542.90832990875208</v>
      </c>
      <c r="HA61" s="61">
        <f t="shared" si="52"/>
        <v>304.94365539329362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1">
        <f t="shared" si="0"/>
        <v>707.87556832628184</v>
      </c>
      <c r="S62" s="61">
        <f ca="1">AVERAGE(OFFSET($R$3,0,0,'Données projet'!$E$9+1,1))-AVERAGE(OFFSET($H$3,0,0,'Données projet'!$E$9+1,1))</f>
        <v>469.67944008675863</v>
      </c>
      <c r="T62" s="61">
        <f t="shared" si="34"/>
        <v>266.11908070867173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1">
        <f t="shared" si="5"/>
        <v>760.53459247359729</v>
      </c>
      <c r="AN62" s="61">
        <f ca="1">AVERAGE(OFFSET($AM$3,0,0,'Données projet'!$E$10+1,1))-AVERAGE(OFFSET($H$3,0,0,'Données projet'!$E$10+1,1))</f>
        <v>516.30971934066179</v>
      </c>
      <c r="AO62" s="61">
        <f t="shared" si="36"/>
        <v>290.84286505723571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1.8</v>
      </c>
      <c r="BD62" s="13">
        <f>IF('Données projet'!$A$88&gt;35,BD61+BC62-BL61,IF(A62&lt;'Données projet'!$A$88,$BA$205^A62,IF(A62='Données projet'!$A$88,'Données projet'!$B$88,BD61+BC62-BL61)))</f>
        <v>154.20000000000013</v>
      </c>
      <c r="BE62" s="14">
        <f>BD62*VLOOKUP('Données projet'!$B$11,Paramètres!$A$1:$I$89,3,0)*VLOOKUP('Données projet'!$B$11,Paramètres!$A$1:$I$89,5,0)</f>
        <v>101.03184000000009</v>
      </c>
      <c r="BF62" s="14">
        <f t="shared" si="37"/>
        <v>27.207672139905618</v>
      </c>
      <c r="BG62" s="22">
        <f t="shared" si="7"/>
        <v>223.35048364366909</v>
      </c>
      <c r="BH62" s="61">
        <f t="shared" si="8"/>
        <v>484.03989083751185</v>
      </c>
      <c r="BI62" s="61">
        <f ca="1">AVERAGE(OFFSET($BH$3,0,0,'Données projet'!$E$11+1,1))-AVERAGE(OFFSET($H$3,0,0,'Données projet'!$E$11+1,1))</f>
        <v>194.70144071323648</v>
      </c>
      <c r="BJ62" s="61">
        <f t="shared" si="38"/>
        <v>175.03530497415395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295.59999999999991</v>
      </c>
      <c r="BZ62" s="14">
        <f>BY62*VLOOKUP('Données projet'!$B$12,Paramètres!$A$1:$I$89,3,0)*VLOOKUP('Données projet'!$B$12,Paramètres!$A$1:$I$89,5,0)</f>
        <v>239.79071999999994</v>
      </c>
      <c r="CA62" s="14">
        <f t="shared" si="39"/>
        <v>58.394500584818381</v>
      </c>
      <c r="CB62" s="22">
        <f t="shared" si="10"/>
        <v>519.33925918522516</v>
      </c>
      <c r="CC62" s="61">
        <f t="shared" si="11"/>
        <v>780.028666379068</v>
      </c>
      <c r="CD62" s="61">
        <f ca="1">AVERAGE(OFFSET($CC$3,0,0,'Données projet'!$E$12+1,1))-AVERAGE(OFFSET($H$3,0,0,'Données projet'!$E$12+1,1))</f>
        <v>272.69564942740931</v>
      </c>
      <c r="CE62" s="61">
        <f t="shared" si="40"/>
        <v>316.57989180609252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1">
        <f t="shared" si="14"/>
        <v>747.3218974927363</v>
      </c>
      <c r="CY62" s="61">
        <f ca="1">AVERAGE(OFFSET($CX$3,0,0,'Données projet'!$E$13+1,1))-AVERAGE(OFFSET($H$3,0,0,'Données projet'!$E$13+1,1))</f>
        <v>312.59632808777332</v>
      </c>
      <c r="CZ62" s="61">
        <f t="shared" si="42"/>
        <v>302.59481222418219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4.8717948717948731</v>
      </c>
      <c r="DO62" s="13">
        <f>IF('Données projet'!$A$166&gt;35,DO61+DN62-DW61,IF(A62&lt;'Données projet'!$A$166,$DL$205^A62,IF(A62='Données projet'!$A$166,'Données projet'!$B$166,DO61+DN62-DW61)))</f>
        <v>197.69230769230771</v>
      </c>
      <c r="DP62" s="18">
        <f>DO62*VLOOKUP('Données projet'!$B$14,Paramètres!$A$1:$I$89,3,0)*VLOOKUP('Données projet'!$B$14,Paramètres!$A$1:$I$89,5,0)</f>
        <v>132.61199999999999</v>
      </c>
      <c r="DQ62" s="14">
        <f t="shared" si="43"/>
        <v>34.599215281612537</v>
      </c>
      <c r="DR62" s="22">
        <f t="shared" si="16"/>
        <v>291.22619994880847</v>
      </c>
      <c r="DS62" s="61">
        <f t="shared" si="17"/>
        <v>551.9156071426512</v>
      </c>
      <c r="DT62" s="61">
        <f ca="1">AVERAGE(OFFSET($DS$3,0,0,'Données projet'!$E$14+1,1))-AVERAGE(OFFSET($H$3,0,0,'Données projet'!$E$14+1,1))</f>
        <v>293.89870611180356</v>
      </c>
      <c r="DU62" s="61">
        <f t="shared" si="44"/>
        <v>227.09257037860894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1" t="e">
        <f t="shared" si="20"/>
        <v>#N/A</v>
      </c>
      <c r="EO62" s="61" t="e">
        <f ca="1">AVERAGE(OFFSET($EN$3,0,0,'Données projet'!$E$15+1,1))-AVERAGE(OFFSET($H$3,0,0,'Données projet'!$E$15+1,1))</f>
        <v>#N/A</v>
      </c>
      <c r="EP62" s="61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1" t="e">
        <f t="shared" si="23"/>
        <v>#N/A</v>
      </c>
      <c r="FJ62" s="61" t="e">
        <f ca="1">AVERAGE(OFFSET($FI$3,0,0,'Données projet'!$E$16+1,1))-AVERAGE(OFFSET($H$3,0,0,'Données projet'!$E$16+1,1))</f>
        <v>#N/A</v>
      </c>
      <c r="FK62" s="61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7.6</v>
      </c>
      <c r="FZ62" s="13">
        <f>IF('Données projet'!$A$244&gt;35,FZ61+FY62-GH61,IF(A62&lt;'Données projet'!$A$244,$FW$205^A62,IF(A62='Données projet'!$A$244,'Données projet'!$B$244,FZ61+FY62-GH61)))</f>
        <v>227.39999999999998</v>
      </c>
      <c r="GA62" s="18">
        <f>FZ62*VLOOKUP('Données projet'!$B$17,Paramètres!$A$1:$I$89,3,0)*VLOOKUP('Données projet'!$B$17,Paramètres!$A$1:$I$89,5,0)</f>
        <v>219.94127999999995</v>
      </c>
      <c r="GB62" s="14">
        <f t="shared" si="49"/>
        <v>54.102123020446285</v>
      </c>
      <c r="GC62" s="22">
        <f t="shared" si="25"/>
        <v>477.29226026061059</v>
      </c>
      <c r="GD62" s="61">
        <f t="shared" si="26"/>
        <v>737.98166745445337</v>
      </c>
      <c r="GE62" s="61">
        <f ca="1">AVERAGE(OFFSET($GD$3,0,0,'Données projet'!$E$17+1,1))-AVERAGE(OFFSET($H$3,0,0,'Données projet'!$E$17+1,1))</f>
        <v>496.33873798282525</v>
      </c>
      <c r="GF62" s="61">
        <f t="shared" si="50"/>
        <v>280.25465074992246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7.6</v>
      </c>
      <c r="GU62" s="13">
        <f>IF('Données projet'!$A$270&gt;35,GU61+GT62-HC61,IF(A62&lt;'Données projet'!$A$270,$GR$205^A62,IF(A62='Données projet'!$A$270,'Données projet'!$B$270,GU61+GT62-HC61)))</f>
        <v>227.39999999999998</v>
      </c>
      <c r="GV62" s="18">
        <f>GU62*VLOOKUP('Données projet'!$B$18,Paramètres!$A$1:$I$89,3,0)*VLOOKUP('Données projet'!$B$18,Paramètres!$A$1:$I$89,5,0)</f>
        <v>244.77335999999997</v>
      </c>
      <c r="GW62" s="14">
        <f t="shared" si="51"/>
        <v>59.465362039582196</v>
      </c>
      <c r="GX62" s="22">
        <f t="shared" si="28"/>
        <v>529.88244088560566</v>
      </c>
      <c r="GY62" s="61">
        <f t="shared" si="29"/>
        <v>790.5718480794485</v>
      </c>
      <c r="GZ62" s="61">
        <f ca="1">AVERAGE(OFFSET($GY$3,0,0,'Données projet'!$E$18+1,1))-AVERAGE(OFFSET($H$3,0,0,'Données projet'!$E$18+1,1))</f>
        <v>542.90832990875208</v>
      </c>
      <c r="HA62" s="61">
        <f t="shared" si="52"/>
        <v>304.94365539329362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1">
        <f t="shared" si="0"/>
        <v>723.03677114895481</v>
      </c>
      <c r="S63" s="61">
        <f ca="1">AVERAGE(OFFSET($R$3,0,0,'Données projet'!$E$9+1,1))-AVERAGE(OFFSET($H$3,0,0,'Données projet'!$E$9+1,1))</f>
        <v>469.67944008675863</v>
      </c>
      <c r="T63" s="61">
        <f t="shared" si="34"/>
        <v>266.11908070867173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1">
        <f t="shared" si="5"/>
        <v>777.41858716755496</v>
      </c>
      <c r="AN63" s="61">
        <f ca="1">AVERAGE(OFFSET($AM$3,0,0,'Données projet'!$E$10+1,1))-AVERAGE(OFFSET($H$3,0,0,'Données projet'!$E$10+1,1))</f>
        <v>516.30971934066179</v>
      </c>
      <c r="AO63" s="61">
        <f t="shared" si="36"/>
        <v>290.84286505723571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156</v>
      </c>
      <c r="BB63" s="13">
        <f>VLOOKUP(A63,'Données projet'!$A$87:$I$107,9,0)</f>
        <v>1.8</v>
      </c>
      <c r="BC63" s="13">
        <f t="array" ref="BC63">INDEX(BB:BB,MIN(IF(ISNUMBER(BB63:BB259),ROW(BB63:BB259),"")))</f>
        <v>1.8</v>
      </c>
      <c r="BD63" s="13">
        <f>IF('Données projet'!$A$88&gt;35,BD62+BC63-BL62,IF(A63&lt;'Données projet'!$A$88,$BA$205^A63,IF(A63='Données projet'!$A$88,'Données projet'!$B$88,BD62+BC63-BL62)))</f>
        <v>156.00000000000014</v>
      </c>
      <c r="BE63" s="14">
        <f>BD63*VLOOKUP('Données projet'!$B$11,Paramètres!$A$1:$I$89,3,0)*VLOOKUP('Données projet'!$B$11,Paramètres!$A$1:$I$89,5,0)</f>
        <v>102.21120000000009</v>
      </c>
      <c r="BF63" s="14">
        <f t="shared" si="37"/>
        <v>27.488113037666043</v>
      </c>
      <c r="BG63" s="22">
        <f t="shared" si="7"/>
        <v>225.89297020726852</v>
      </c>
      <c r="BH63" s="61">
        <f t="shared" si="8"/>
        <v>487.14867653874603</v>
      </c>
      <c r="BI63" s="61">
        <f ca="1">AVERAGE(OFFSET($BH$3,0,0,'Données projet'!$E$11+1,1))-AVERAGE(OFFSET($H$3,0,0,'Données projet'!$E$11+1,1))</f>
        <v>194.70144071323648</v>
      </c>
      <c r="BJ63" s="61">
        <f t="shared" si="38"/>
        <v>175.03530497415395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303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302.99999999999989</v>
      </c>
      <c r="BZ63" s="14">
        <f>BY63*VLOOKUP('Données projet'!$B$12,Paramètres!$A$1:$I$89,3,0)*VLOOKUP('Données projet'!$B$12,Paramètres!$A$1:$I$89,5,0)</f>
        <v>245.79359999999991</v>
      </c>
      <c r="CA63" s="14">
        <f t="shared" si="39"/>
        <v>59.684315982017168</v>
      </c>
      <c r="CB63" s="22">
        <f t="shared" si="10"/>
        <v>532.04070366867973</v>
      </c>
      <c r="CC63" s="61">
        <f t="shared" si="11"/>
        <v>793.29641000015727</v>
      </c>
      <c r="CD63" s="61">
        <f ca="1">AVERAGE(OFFSET($CC$3,0,0,'Données projet'!$E$12+1,1))-AVERAGE(OFFSET($H$3,0,0,'Données projet'!$E$12+1,1))</f>
        <v>272.69564942740931</v>
      </c>
      <c r="CE63" s="61">
        <f t="shared" si="40"/>
        <v>316.57989180609252</v>
      </c>
      <c r="CF63" s="16">
        <f>IF(ISNA(VLOOKUP(A63,'Données projet'!$A$113:$I$133,3,0)),0,VLOOKUP(A63,'Données projet'!$A$113:$I$133,3,0))</f>
        <v>3</v>
      </c>
      <c r="CG63" s="16">
        <f>IF(ISNA(VLOOKUP(A63,'Données projet'!$A$113:$I$133,4,0)),0,VLOOKUP(A63,'Données projet'!$A$113:$I$133,4,0))</f>
        <v>303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1">
        <f t="shared" si="14"/>
        <v>763.3807526057916</v>
      </c>
      <c r="CY63" s="61">
        <f ca="1">AVERAGE(OFFSET($CX$3,0,0,'Données projet'!$E$13+1,1))-AVERAGE(OFFSET($H$3,0,0,'Données projet'!$E$13+1,1))</f>
        <v>312.59632808777332</v>
      </c>
      <c r="CZ63" s="61">
        <f t="shared" si="42"/>
        <v>302.59481222418219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202.56410256410257</v>
      </c>
      <c r="DM63" s="13">
        <f>VLOOKUP(A63,'Données projet'!$A$165:$I$185,9,0)</f>
        <v>4.8717948717948731</v>
      </c>
      <c r="DN63" s="13">
        <f t="array" ref="DN63">INDEX(DM:DM,MIN(IF(ISNUMBER(DM63:DM259),ROW(DM63:DM259),"")))</f>
        <v>4.8717948717948731</v>
      </c>
      <c r="DO63" s="13">
        <f>IF('Données projet'!$A$166&gt;35,DO62+DN63-DW62,IF(A63&lt;'Données projet'!$A$166,$DL$205^A63,IF(A63='Données projet'!$A$166,'Données projet'!$B$166,DO62+DN63-DW62)))</f>
        <v>202.56410256410257</v>
      </c>
      <c r="DP63" s="18">
        <f>DO63*VLOOKUP('Données projet'!$B$14,Paramètres!$A$1:$I$89,3,0)*VLOOKUP('Données projet'!$B$14,Paramètres!$A$1:$I$89,5,0)</f>
        <v>135.88</v>
      </c>
      <c r="DQ63" s="14">
        <f t="shared" si="43"/>
        <v>35.351536820589814</v>
      </c>
      <c r="DR63" s="22">
        <f t="shared" si="16"/>
        <v>298.22825996252726</v>
      </c>
      <c r="DS63" s="61">
        <f t="shared" si="17"/>
        <v>559.48396629400474</v>
      </c>
      <c r="DT63" s="61">
        <f ca="1">AVERAGE(OFFSET($DS$3,0,0,'Données projet'!$E$14+1,1))-AVERAGE(OFFSET($H$3,0,0,'Données projet'!$E$14+1,1))</f>
        <v>293.89870611180356</v>
      </c>
      <c r="DU63" s="61">
        <f t="shared" si="44"/>
        <v>227.09257037860894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26.282051282051281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1" t="e">
        <f t="shared" si="20"/>
        <v>#N/A</v>
      </c>
      <c r="EO63" s="61" t="e">
        <f ca="1">AVERAGE(OFFSET($EN$3,0,0,'Données projet'!$E$15+1,1))-AVERAGE(OFFSET($H$3,0,0,'Données projet'!$E$15+1,1))</f>
        <v>#N/A</v>
      </c>
      <c r="EP63" s="61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1" t="e">
        <f t="shared" si="23"/>
        <v>#N/A</v>
      </c>
      <c r="FJ63" s="61" t="e">
        <f ca="1">AVERAGE(OFFSET($FI$3,0,0,'Données projet'!$E$16+1,1))-AVERAGE(OFFSET($H$3,0,0,'Données projet'!$E$16+1,1))</f>
        <v>#N/A</v>
      </c>
      <c r="FK63" s="61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235</v>
      </c>
      <c r="FX63" s="13">
        <f>VLOOKUP(A63,'Données projet'!$A$243:$I$263,9,0)</f>
        <v>7.6</v>
      </c>
      <c r="FY63" s="13">
        <f t="array" ref="FY63">INDEX(FX:FX,MIN(IF(ISNUMBER(FX63:FX259),ROW(FX63:FX259),"")))</f>
        <v>7.6</v>
      </c>
      <c r="FZ63" s="13">
        <f>IF('Données projet'!$A$244&gt;35,FZ62+FY63-GH62,IF(A63&lt;'Données projet'!$A$244,$FW$205^A63,IF(A63='Données projet'!$A$244,'Données projet'!$B$244,FZ62+FY63-GH62)))</f>
        <v>234.99999999999997</v>
      </c>
      <c r="GA63" s="18">
        <f>FZ63*VLOOKUP('Données projet'!$B$17,Paramètres!$A$1:$I$89,3,0)*VLOOKUP('Données projet'!$B$17,Paramètres!$A$1:$I$89,5,0)</f>
        <v>227.292</v>
      </c>
      <c r="GB63" s="14">
        <f t="shared" si="49"/>
        <v>55.6967456174837</v>
      </c>
      <c r="GC63" s="22">
        <f t="shared" si="25"/>
        <v>492.87206528378402</v>
      </c>
      <c r="GD63" s="61">
        <f t="shared" si="26"/>
        <v>754.12777161526151</v>
      </c>
      <c r="GE63" s="61">
        <f ca="1">AVERAGE(OFFSET($GD$3,0,0,'Données projet'!$E$17+1,1))-AVERAGE(OFFSET($H$3,0,0,'Données projet'!$E$17+1,1))</f>
        <v>496.33873798282525</v>
      </c>
      <c r="GF63" s="61">
        <f t="shared" si="50"/>
        <v>280.25465074992246</v>
      </c>
      <c r="GG63" s="16">
        <f>IF(ISNA(VLOOKUP(A63,'Données projet'!$A$243:$I$263,3,0)),0,VLOOKUP(A63,'Données projet'!$A$243:$I$263,3,0))</f>
        <v>4</v>
      </c>
      <c r="GH63" s="16">
        <f>IF(ISNA(VLOOKUP(A63,'Données projet'!$A$243:$I$263,4,0)),0,VLOOKUP(A63,'Données projet'!$A$243:$I$263,4,0))</f>
        <v>42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235</v>
      </c>
      <c r="GS63" s="13">
        <f>VLOOKUP(A63,'Données projet'!$A$269:$I$289,9,0)</f>
        <v>7.6</v>
      </c>
      <c r="GT63" s="13">
        <f t="array" ref="GT63">INDEX(GS:GS,MIN(IF(ISNUMBER(GS63:GS259),ROW(GS63:GS259),"")))</f>
        <v>7.6</v>
      </c>
      <c r="GU63" s="13">
        <f>IF('Données projet'!$A$270&gt;35,GU62+GT63-HC62,IF(A63&lt;'Données projet'!$A$270,$GR$205^A63,IF(A63='Données projet'!$A$270,'Données projet'!$B$270,GU62+GT63-HC62)))</f>
        <v>234.99999999999997</v>
      </c>
      <c r="GV63" s="18">
        <f>GU63*VLOOKUP('Données projet'!$B$18,Paramètres!$A$1:$I$89,3,0)*VLOOKUP('Données projet'!$B$18,Paramètres!$A$1:$I$89,5,0)</f>
        <v>252.95399999999998</v>
      </c>
      <c r="GW63" s="14">
        <f t="shared" si="51"/>
        <v>61.218062391350081</v>
      </c>
      <c r="GX63" s="22">
        <f t="shared" si="28"/>
        <v>547.18300866493462</v>
      </c>
      <c r="GY63" s="61">
        <f t="shared" si="29"/>
        <v>808.43871499641205</v>
      </c>
      <c r="GZ63" s="61">
        <f ca="1">AVERAGE(OFFSET($GY$3,0,0,'Données projet'!$E$18+1,1))-AVERAGE(OFFSET($H$3,0,0,'Données projet'!$E$18+1,1))</f>
        <v>542.90832990875208</v>
      </c>
      <c r="HA63" s="61">
        <f t="shared" si="52"/>
        <v>304.94365539329362</v>
      </c>
      <c r="HB63" s="16">
        <f>IF(ISNA(VLOOKUP(A63,'Données projet'!$A$269:$I$289,3,0)),0,VLOOKUP(A63,'Données projet'!$A$269:$I$289,3,0))</f>
        <v>4</v>
      </c>
      <c r="HC63" s="16">
        <f>IF(ISNA(VLOOKUP(A63,'Données projet'!$A$269:$I$289,4,0)),0,VLOOKUP(A63,'Données projet'!$A$269:$I$289,4,0))</f>
        <v>42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1">
        <f t="shared" si="0"/>
        <v>656.67744079519321</v>
      </c>
      <c r="S64" s="61">
        <f ca="1">AVERAGE(OFFSET($R$3,0,0,'Données projet'!$E$9+1,1))-AVERAGE(OFFSET($H$3,0,0,'Données projet'!$E$9+1,1))</f>
        <v>469.67944008675863</v>
      </c>
      <c r="T64" s="61">
        <f t="shared" si="34"/>
        <v>266.11908070867173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1">
        <f t="shared" si="5"/>
        <v>703.16152006419338</v>
      </c>
      <c r="AN64" s="61">
        <f ca="1">AVERAGE(OFFSET($AM$3,0,0,'Données projet'!$E$10+1,1))-AVERAGE(OFFSET($H$3,0,0,'Données projet'!$E$10+1,1))</f>
        <v>516.30971934066179</v>
      </c>
      <c r="AO64" s="61">
        <f t="shared" si="36"/>
        <v>290.84286505723571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1.1499999999999999</v>
      </c>
      <c r="BD64" s="13">
        <f>IF('Données projet'!$A$88&gt;35,BD63+BC64-BL63,IF(A64&lt;'Données projet'!$A$88,$BA$205^A64,IF(A64='Données projet'!$A$88,'Données projet'!$B$88,BD63+BC64-BL63)))</f>
        <v>157.15000000000015</v>
      </c>
      <c r="BE64" s="14">
        <f>BD64*VLOOKUP('Données projet'!$B$11,Paramètres!$A$1:$I$89,3,0)*VLOOKUP('Données projet'!$B$11,Paramètres!$A$1:$I$89,5,0)</f>
        <v>102.96468000000009</v>
      </c>
      <c r="BF64" s="14">
        <f t="shared" si="37"/>
        <v>27.667086243597947</v>
      </c>
      <c r="BG64" s="22">
        <f t="shared" si="7"/>
        <v>227.51699287426655</v>
      </c>
      <c r="BH64" s="61">
        <f t="shared" si="8"/>
        <v>489.32917431939586</v>
      </c>
      <c r="BI64" s="61">
        <f ca="1">AVERAGE(OFFSET($BH$3,0,0,'Données projet'!$E$11+1,1))-AVERAGE(OFFSET($H$3,0,0,'Données projet'!$E$11+1,1))</f>
        <v>194.70144071323648</v>
      </c>
      <c r="BJ64" s="61">
        <f t="shared" si="38"/>
        <v>175.03530497415395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-1.1368683772161603E-13</v>
      </c>
      <c r="BZ64" s="14">
        <f>BY64*VLOOKUP('Données projet'!$B$12,Paramètres!$A$1:$I$89,3,0)*VLOOKUP('Données projet'!$B$12,Paramètres!$A$1:$I$89,5,0)</f>
        <v>-9.2222762759774927E-14</v>
      </c>
      <c r="CA64" s="14" t="e">
        <f t="shared" si="39"/>
        <v>#NUM!</v>
      </c>
      <c r="CB64" s="22" t="e">
        <f t="shared" si="10"/>
        <v>#NUM!</v>
      </c>
      <c r="CC64" s="61" t="e">
        <f t="shared" si="11"/>
        <v>#NUM!</v>
      </c>
      <c r="CD64" s="61">
        <f ca="1">AVERAGE(OFFSET($CC$3,0,0,'Données projet'!$E$12+1,1))-AVERAGE(OFFSET($H$3,0,0,'Données projet'!$E$12+1,1))</f>
        <v>272.69564942740931</v>
      </c>
      <c r="CE64" s="61">
        <f t="shared" si="40"/>
        <v>316.57989180609252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1">
        <f t="shared" si="14"/>
        <v>700.52193048753475</v>
      </c>
      <c r="CY64" s="61">
        <f ca="1">AVERAGE(OFFSET($CX$3,0,0,'Données projet'!$E$13+1,1))-AVERAGE(OFFSET($H$3,0,0,'Données projet'!$E$13+1,1))</f>
        <v>312.59632808777332</v>
      </c>
      <c r="CZ64" s="61">
        <f t="shared" si="42"/>
        <v>302.59481222418219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4.4871794871794801</v>
      </c>
      <c r="DO64" s="13">
        <f>IF('Données projet'!$A$166&gt;35,DO63+DN64-DW63,IF(A64&lt;'Données projet'!$A$166,$DL$205^A64,IF(A64='Données projet'!$A$166,'Données projet'!$B$166,DO63+DN64-DW63)))</f>
        <v>180.76923076923077</v>
      </c>
      <c r="DP64" s="18">
        <f>DO64*VLOOKUP('Données projet'!$B$14,Paramètres!$A$1:$I$89,3,0)*VLOOKUP('Données projet'!$B$14,Paramètres!$A$1:$I$89,5,0)</f>
        <v>121.25999999999999</v>
      </c>
      <c r="DQ64" s="14">
        <f t="shared" si="43"/>
        <v>31.968694713827716</v>
      </c>
      <c r="DR64" s="22">
        <f t="shared" si="16"/>
        <v>266.87330995991658</v>
      </c>
      <c r="DS64" s="61">
        <f t="shared" si="17"/>
        <v>528.68549140504592</v>
      </c>
      <c r="DT64" s="61">
        <f ca="1">AVERAGE(OFFSET($DS$3,0,0,'Données projet'!$E$14+1,1))-AVERAGE(OFFSET($H$3,0,0,'Données projet'!$E$14+1,1))</f>
        <v>293.89870611180356</v>
      </c>
      <c r="DU64" s="61">
        <f t="shared" si="44"/>
        <v>227.09257037860894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1" t="e">
        <f t="shared" si="20"/>
        <v>#N/A</v>
      </c>
      <c r="EO64" s="61" t="e">
        <f ca="1">AVERAGE(OFFSET($EN$3,0,0,'Données projet'!$E$15+1,1))-AVERAGE(OFFSET($H$3,0,0,'Données projet'!$E$15+1,1))</f>
        <v>#N/A</v>
      </c>
      <c r="EP64" s="61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1" t="e">
        <f t="shared" si="23"/>
        <v>#N/A</v>
      </c>
      <c r="FJ64" s="61" t="e">
        <f ca="1">AVERAGE(OFFSET($FI$3,0,0,'Données projet'!$E$16+1,1))-AVERAGE(OFFSET($H$3,0,0,'Données projet'!$E$16+1,1))</f>
        <v>#N/A</v>
      </c>
      <c r="FK64" s="61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7.2</v>
      </c>
      <c r="FZ64" s="13">
        <f>IF('Données projet'!$A$244&gt;35,FZ63+FY64-GH63,IF(A64&lt;'Données projet'!$A$244,$FW$205^A64,IF(A64='Données projet'!$A$244,'Données projet'!$B$244,FZ63+FY64-GH63)))</f>
        <v>200.19999999999996</v>
      </c>
      <c r="GA64" s="18">
        <f>FZ64*VLOOKUP('Données projet'!$B$17,Paramètres!$A$1:$I$89,3,0)*VLOOKUP('Données projet'!$B$17,Paramètres!$A$1:$I$89,5,0)</f>
        <v>193.63343999999998</v>
      </c>
      <c r="GB64" s="14">
        <f t="shared" si="49"/>
        <v>48.342367086681229</v>
      </c>
      <c r="GC64" s="22">
        <f t="shared" si="25"/>
        <v>421.44119734263637</v>
      </c>
      <c r="GD64" s="61">
        <f t="shared" si="26"/>
        <v>683.25337878776577</v>
      </c>
      <c r="GE64" s="61">
        <f ca="1">AVERAGE(OFFSET($GD$3,0,0,'Données projet'!$E$17+1,1))-AVERAGE(OFFSET($H$3,0,0,'Données projet'!$E$17+1,1))</f>
        <v>496.33873798282525</v>
      </c>
      <c r="GF64" s="61">
        <f t="shared" si="50"/>
        <v>280.25465074992246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7.2</v>
      </c>
      <c r="GU64" s="13">
        <f>IF('Données projet'!$A$270&gt;35,GU63+GT64-HC63,IF(A64&lt;'Données projet'!$A$270,$GR$205^A64,IF(A64='Données projet'!$A$270,'Données projet'!$B$270,GU63+GT64-HC63)))</f>
        <v>200.19999999999996</v>
      </c>
      <c r="GV64" s="18">
        <f>GU64*VLOOKUP('Données projet'!$B$18,Paramètres!$A$1:$I$89,3,0)*VLOOKUP('Données projet'!$B$18,Paramètres!$A$1:$I$89,5,0)</f>
        <v>215.49527999999992</v>
      </c>
      <c r="GW64" s="14">
        <f t="shared" si="51"/>
        <v>53.134631326269272</v>
      </c>
      <c r="GX64" s="22">
        <f t="shared" si="28"/>
        <v>467.86376222658549</v>
      </c>
      <c r="GY64" s="61">
        <f t="shared" si="29"/>
        <v>729.67594367171478</v>
      </c>
      <c r="GZ64" s="61">
        <f ca="1">AVERAGE(OFFSET($GY$3,0,0,'Données projet'!$E$18+1,1))-AVERAGE(OFFSET($H$3,0,0,'Données projet'!$E$18+1,1))</f>
        <v>542.90832990875208</v>
      </c>
      <c r="HA64" s="61">
        <f t="shared" si="52"/>
        <v>304.94365539329362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1">
        <f t="shared" si="0"/>
        <v>671.08770661656058</v>
      </c>
      <c r="S65" s="61">
        <f ca="1">AVERAGE(OFFSET($R$3,0,0,'Données projet'!$E$9+1,1))-AVERAGE(OFFSET($H$3,0,0,'Données projet'!$E$9+1,1))</f>
        <v>469.67944008675863</v>
      </c>
      <c r="T65" s="61">
        <f t="shared" si="34"/>
        <v>266.11908070867173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1">
        <f t="shared" si="5"/>
        <v>719.20779121567296</v>
      </c>
      <c r="AN65" s="61">
        <f ca="1">AVERAGE(OFFSET($AM$3,0,0,'Données projet'!$E$10+1,1))-AVERAGE(OFFSET($H$3,0,0,'Données projet'!$E$10+1,1))</f>
        <v>516.30971934066179</v>
      </c>
      <c r="AO65" s="61">
        <f t="shared" si="36"/>
        <v>290.84286505723571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1.1499999999999999</v>
      </c>
      <c r="BD65" s="13">
        <f>IF('Données projet'!$A$88&gt;35,BD64+BC65-BL64,IF(A65&lt;'Données projet'!$A$88,$BA$205^A65,IF(A65='Données projet'!$A$88,'Données projet'!$B$88,BD64+BC65-BL64)))</f>
        <v>158.30000000000015</v>
      </c>
      <c r="BE65" s="14">
        <f>BD65*VLOOKUP('Données projet'!$B$11,Paramètres!$A$1:$I$89,3,0)*VLOOKUP('Données projet'!$B$11,Paramètres!$A$1:$I$89,5,0)</f>
        <v>103.7181600000001</v>
      </c>
      <c r="BF65" s="14">
        <f t="shared" si="37"/>
        <v>27.845907064045178</v>
      </c>
      <c r="BG65" s="22">
        <f t="shared" si="7"/>
        <v>229.14075013654551</v>
      </c>
      <c r="BH65" s="61">
        <f t="shared" si="8"/>
        <v>491.49975309619686</v>
      </c>
      <c r="BI65" s="61">
        <f ca="1">AVERAGE(OFFSET($BH$3,0,0,'Données projet'!$E$11+1,1))-AVERAGE(OFFSET($H$3,0,0,'Données projet'!$E$11+1,1))</f>
        <v>194.70144071323648</v>
      </c>
      <c r="BJ65" s="61">
        <f t="shared" si="38"/>
        <v>175.03530497415395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-1.1368683772161603E-13</v>
      </c>
      <c r="BZ65" s="14">
        <f>BY65*VLOOKUP('Données projet'!$B$12,Paramètres!$A$1:$I$89,3,0)*VLOOKUP('Données projet'!$B$12,Paramètres!$A$1:$I$89,5,0)</f>
        <v>-9.2222762759774927E-14</v>
      </c>
      <c r="CA65" s="14" t="e">
        <f t="shared" si="39"/>
        <v>#NUM!</v>
      </c>
      <c r="CB65" s="22" t="e">
        <f t="shared" si="10"/>
        <v>#NUM!</v>
      </c>
      <c r="CC65" s="61" t="e">
        <f t="shared" si="11"/>
        <v>#NUM!</v>
      </c>
      <c r="CD65" s="61">
        <f ca="1">AVERAGE(OFFSET($CC$3,0,0,'Données projet'!$E$12+1,1))-AVERAGE(OFFSET($H$3,0,0,'Données projet'!$E$12+1,1))</f>
        <v>272.69564942740931</v>
      </c>
      <c r="CE65" s="61">
        <f t="shared" si="40"/>
        <v>316.57989180609252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1">
        <f t="shared" si="14"/>
        <v>715.42229804607268</v>
      </c>
      <c r="CY65" s="61">
        <f ca="1">AVERAGE(OFFSET($CX$3,0,0,'Données projet'!$E$13+1,1))-AVERAGE(OFFSET($H$3,0,0,'Données projet'!$E$13+1,1))</f>
        <v>312.59632808777332</v>
      </c>
      <c r="CZ65" s="61">
        <f t="shared" si="42"/>
        <v>302.59481222418219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4.4871794871794801</v>
      </c>
      <c r="DO65" s="13">
        <f>IF('Données projet'!$A$166&gt;35,DO64+DN65-DW64,IF(A65&lt;'Données projet'!$A$166,$DL$205^A65,IF(A65='Données projet'!$A$166,'Données projet'!$B$166,DO64+DN65-DW64)))</f>
        <v>185.25641025641025</v>
      </c>
      <c r="DP65" s="18">
        <f>DO65*VLOOKUP('Données projet'!$B$14,Paramètres!$A$1:$I$89,3,0)*VLOOKUP('Données projet'!$B$14,Paramètres!$A$1:$I$89,5,0)</f>
        <v>124.27</v>
      </c>
      <c r="DQ65" s="14">
        <f t="shared" si="43"/>
        <v>32.668871006084437</v>
      </c>
      <c r="DR65" s="22">
        <f t="shared" si="16"/>
        <v>273.33520033559711</v>
      </c>
      <c r="DS65" s="61">
        <f t="shared" si="17"/>
        <v>535.69420329524837</v>
      </c>
      <c r="DT65" s="61">
        <f ca="1">AVERAGE(OFFSET($DS$3,0,0,'Données projet'!$E$14+1,1))-AVERAGE(OFFSET($H$3,0,0,'Données projet'!$E$14+1,1))</f>
        <v>293.89870611180356</v>
      </c>
      <c r="DU65" s="61">
        <f t="shared" si="44"/>
        <v>227.09257037860894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1" t="e">
        <f t="shared" si="20"/>
        <v>#N/A</v>
      </c>
      <c r="EO65" s="61" t="e">
        <f ca="1">AVERAGE(OFFSET($EN$3,0,0,'Données projet'!$E$15+1,1))-AVERAGE(OFFSET($H$3,0,0,'Données projet'!$E$15+1,1))</f>
        <v>#N/A</v>
      </c>
      <c r="EP65" s="61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1" t="e">
        <f t="shared" si="23"/>
        <v>#N/A</v>
      </c>
      <c r="FJ65" s="61" t="e">
        <f ca="1">AVERAGE(OFFSET($FI$3,0,0,'Données projet'!$E$16+1,1))-AVERAGE(OFFSET($H$3,0,0,'Données projet'!$E$16+1,1))</f>
        <v>#N/A</v>
      </c>
      <c r="FK65" s="61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7.2</v>
      </c>
      <c r="FZ65" s="13">
        <f>IF('Données projet'!$A$244&gt;35,FZ64+FY65-GH64,IF(A65&lt;'Données projet'!$A$244,$FW$205^A65,IF(A65='Données projet'!$A$244,'Données projet'!$B$244,FZ64+FY65-GH64)))</f>
        <v>207.39999999999995</v>
      </c>
      <c r="GA65" s="18">
        <f>FZ65*VLOOKUP('Données projet'!$B$17,Paramètres!$A$1:$I$89,3,0)*VLOOKUP('Données projet'!$B$17,Paramètres!$A$1:$I$89,5,0)</f>
        <v>200.59727999999996</v>
      </c>
      <c r="GB65" s="14">
        <f t="shared" si="49"/>
        <v>49.875409002022977</v>
      </c>
      <c r="GC65" s="22">
        <f t="shared" si="25"/>
        <v>436.23993334518991</v>
      </c>
      <c r="GD65" s="61">
        <f t="shared" si="26"/>
        <v>698.59893630484123</v>
      </c>
      <c r="GE65" s="61">
        <f ca="1">AVERAGE(OFFSET($GD$3,0,0,'Données projet'!$E$17+1,1))-AVERAGE(OFFSET($H$3,0,0,'Données projet'!$E$17+1,1))</f>
        <v>496.33873798282525</v>
      </c>
      <c r="GF65" s="61">
        <f t="shared" si="50"/>
        <v>280.25465074992246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7.2</v>
      </c>
      <c r="GU65" s="13">
        <f>IF('Données projet'!$A$270&gt;35,GU64+GT65-HC64,IF(A65&lt;'Données projet'!$A$270,$GR$205^A65,IF(A65='Données projet'!$A$270,'Données projet'!$B$270,GU64+GT65-HC64)))</f>
        <v>207.39999999999995</v>
      </c>
      <c r="GV65" s="18">
        <f>GU65*VLOOKUP('Données projet'!$B$18,Paramètres!$A$1:$I$89,3,0)*VLOOKUP('Données projet'!$B$18,Paramètres!$A$1:$I$89,5,0)</f>
        <v>223.24535999999995</v>
      </c>
      <c r="GW65" s="14">
        <f t="shared" si="51"/>
        <v>54.819646394591118</v>
      </c>
      <c r="GX65" s="22">
        <f t="shared" si="28"/>
        <v>484.29655280391279</v>
      </c>
      <c r="GY65" s="61">
        <f t="shared" si="29"/>
        <v>746.65555576356405</v>
      </c>
      <c r="GZ65" s="61">
        <f ca="1">AVERAGE(OFFSET($GY$3,0,0,'Données projet'!$E$18+1,1))-AVERAGE(OFFSET($H$3,0,0,'Données projet'!$E$18+1,1))</f>
        <v>542.90832990875208</v>
      </c>
      <c r="HA65" s="61">
        <f t="shared" si="52"/>
        <v>304.94365539329362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1">
        <f t="shared" si="0"/>
        <v>685.47833274433401</v>
      </c>
      <c r="S66" s="61">
        <f ca="1">AVERAGE(OFFSET($R$3,0,0,'Données projet'!$E$9+1,1))-AVERAGE(OFFSET($H$3,0,0,'Données projet'!$E$9+1,1))</f>
        <v>469.67944008675863</v>
      </c>
      <c r="T66" s="61">
        <f t="shared" si="34"/>
        <v>266.11908070867173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1">
        <f t="shared" si="5"/>
        <v>735.23334716798627</v>
      </c>
      <c r="AN66" s="61">
        <f ca="1">AVERAGE(OFFSET($AM$3,0,0,'Données projet'!$E$10+1,1))-AVERAGE(OFFSET($H$3,0,0,'Données projet'!$E$10+1,1))</f>
        <v>516.30971934066179</v>
      </c>
      <c r="AO66" s="61">
        <f t="shared" si="36"/>
        <v>290.84286505723571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1.1499999999999999</v>
      </c>
      <c r="BD66" s="13">
        <f>IF('Données projet'!$A$88&gt;35,BD65+BC66-BL65,IF(A66&lt;'Données projet'!$A$88,$BA$205^A66,IF(A66='Données projet'!$A$88,'Données projet'!$B$88,BD65+BC66-BL65)))</f>
        <v>159.45000000000016</v>
      </c>
      <c r="BE66" s="14">
        <f>BD66*VLOOKUP('Données projet'!$B$11,Paramètres!$A$1:$I$89,3,0)*VLOOKUP('Données projet'!$B$11,Paramètres!$A$1:$I$89,5,0)</f>
        <v>104.47164000000011</v>
      </c>
      <c r="BF66" s="14">
        <f t="shared" si="37"/>
        <v>28.024576734398689</v>
      </c>
      <c r="BG66" s="22">
        <f t="shared" si="7"/>
        <v>230.76424414574456</v>
      </c>
      <c r="BH66" s="61">
        <f t="shared" si="8"/>
        <v>493.66058248915067</v>
      </c>
      <c r="BI66" s="61">
        <f ca="1">AVERAGE(OFFSET($BH$3,0,0,'Données projet'!$E$11+1,1))-AVERAGE(OFFSET($H$3,0,0,'Données projet'!$E$11+1,1))</f>
        <v>194.70144071323648</v>
      </c>
      <c r="BJ66" s="61">
        <f t="shared" si="38"/>
        <v>175.03530497415395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-1.1368683772161603E-13</v>
      </c>
      <c r="BZ66" s="14">
        <f>BY66*VLOOKUP('Données projet'!$B$12,Paramètres!$A$1:$I$89,3,0)*VLOOKUP('Données projet'!$B$12,Paramètres!$A$1:$I$89,5,0)</f>
        <v>-9.2222762759774927E-14</v>
      </c>
      <c r="CA66" s="14" t="e">
        <f t="shared" si="39"/>
        <v>#NUM!</v>
      </c>
      <c r="CB66" s="22" t="e">
        <f t="shared" si="10"/>
        <v>#NUM!</v>
      </c>
      <c r="CC66" s="61" t="e">
        <f t="shared" si="11"/>
        <v>#NUM!</v>
      </c>
      <c r="CD66" s="61">
        <f ca="1">AVERAGE(OFFSET($CC$3,0,0,'Données projet'!$E$12+1,1))-AVERAGE(OFFSET($H$3,0,0,'Données projet'!$E$12+1,1))</f>
        <v>272.69564942740931</v>
      </c>
      <c r="CE66" s="61">
        <f t="shared" si="40"/>
        <v>316.57989180609252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1">
        <f t="shared" si="14"/>
        <v>730.30346067539199</v>
      </c>
      <c r="CY66" s="61">
        <f ca="1">AVERAGE(OFFSET($CX$3,0,0,'Données projet'!$E$13+1,1))-AVERAGE(OFFSET($H$3,0,0,'Données projet'!$E$13+1,1))</f>
        <v>312.59632808777332</v>
      </c>
      <c r="CZ66" s="61">
        <f t="shared" si="42"/>
        <v>302.59481222418219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4.4871794871794801</v>
      </c>
      <c r="DO66" s="13">
        <f>IF('Données projet'!$A$166&gt;35,DO65+DN66-DW65,IF(A66&lt;'Données projet'!$A$166,$DL$205^A66,IF(A66='Données projet'!$A$166,'Données projet'!$B$166,DO65+DN66-DW65)))</f>
        <v>189.74358974358972</v>
      </c>
      <c r="DP66" s="18">
        <f>DO66*VLOOKUP('Données projet'!$B$14,Paramètres!$A$1:$I$89,3,0)*VLOOKUP('Données projet'!$B$14,Paramètres!$A$1:$I$89,5,0)</f>
        <v>127.27999999999999</v>
      </c>
      <c r="DQ66" s="14">
        <f t="shared" si="43"/>
        <v>33.367075813758639</v>
      </c>
      <c r="DR66" s="22">
        <f t="shared" si="16"/>
        <v>279.79365704229622</v>
      </c>
      <c r="DS66" s="61">
        <f t="shared" si="17"/>
        <v>542.68999538570233</v>
      </c>
      <c r="DT66" s="61">
        <f ca="1">AVERAGE(OFFSET($DS$3,0,0,'Données projet'!$E$14+1,1))-AVERAGE(OFFSET($H$3,0,0,'Données projet'!$E$14+1,1))</f>
        <v>293.89870611180356</v>
      </c>
      <c r="DU66" s="61">
        <f t="shared" si="44"/>
        <v>227.09257037860894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1" t="e">
        <f t="shared" si="20"/>
        <v>#N/A</v>
      </c>
      <c r="EO66" s="61" t="e">
        <f ca="1">AVERAGE(OFFSET($EN$3,0,0,'Données projet'!$E$15+1,1))-AVERAGE(OFFSET($H$3,0,0,'Données projet'!$E$15+1,1))</f>
        <v>#N/A</v>
      </c>
      <c r="EP66" s="61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1" t="e">
        <f t="shared" si="23"/>
        <v>#N/A</v>
      </c>
      <c r="FJ66" s="61" t="e">
        <f ca="1">AVERAGE(OFFSET($FI$3,0,0,'Données projet'!$E$16+1,1))-AVERAGE(OFFSET($H$3,0,0,'Données projet'!$E$16+1,1))</f>
        <v>#N/A</v>
      </c>
      <c r="FK66" s="61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7.2</v>
      </c>
      <c r="FZ66" s="13">
        <f>IF('Données projet'!$A$244&gt;35,FZ65+FY66-GH65,IF(A66&lt;'Données projet'!$A$244,$FW$205^A66,IF(A66='Données projet'!$A$244,'Données projet'!$B$244,FZ65+FY66-GH65)))</f>
        <v>214.59999999999994</v>
      </c>
      <c r="GA66" s="18">
        <f>FZ66*VLOOKUP('Données projet'!$B$17,Paramètres!$A$1:$I$89,3,0)*VLOOKUP('Données projet'!$B$17,Paramètres!$A$1:$I$89,5,0)</f>
        <v>207.56111999999996</v>
      </c>
      <c r="GB66" s="14">
        <f t="shared" si="49"/>
        <v>51.40226725537714</v>
      </c>
      <c r="GC66" s="22">
        <f t="shared" si="25"/>
        <v>451.02789946978169</v>
      </c>
      <c r="GD66" s="61">
        <f t="shared" si="26"/>
        <v>713.9242378131878</v>
      </c>
      <c r="GE66" s="61">
        <f ca="1">AVERAGE(OFFSET($GD$3,0,0,'Données projet'!$E$17+1,1))-AVERAGE(OFFSET($H$3,0,0,'Données projet'!$E$17+1,1))</f>
        <v>496.33873798282525</v>
      </c>
      <c r="GF66" s="61">
        <f t="shared" si="50"/>
        <v>280.25465074992246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7.2</v>
      </c>
      <c r="GU66" s="13">
        <f>IF('Données projet'!$A$270&gt;35,GU65+GT66-HC65,IF(A66&lt;'Données projet'!$A$270,$GR$205^A66,IF(A66='Données projet'!$A$270,'Données projet'!$B$270,GU65+GT66-HC65)))</f>
        <v>214.59999999999994</v>
      </c>
      <c r="GV66" s="18">
        <f>GU66*VLOOKUP('Données projet'!$B$18,Paramètres!$A$1:$I$89,3,0)*VLOOKUP('Données projet'!$B$18,Paramètres!$A$1:$I$89,5,0)</f>
        <v>230.99543999999995</v>
      </c>
      <c r="GW66" s="14">
        <f t="shared" si="51"/>
        <v>56.497864803589785</v>
      </c>
      <c r="GX66" s="22">
        <f t="shared" si="28"/>
        <v>500.71750586625211</v>
      </c>
      <c r="GY66" s="61">
        <f t="shared" si="29"/>
        <v>763.61384420965828</v>
      </c>
      <c r="GZ66" s="61">
        <f ca="1">AVERAGE(OFFSET($GY$3,0,0,'Données projet'!$E$18+1,1))-AVERAGE(OFFSET($H$3,0,0,'Données projet'!$E$18+1,1))</f>
        <v>542.90832990875208</v>
      </c>
      <c r="HA66" s="61">
        <f t="shared" si="52"/>
        <v>304.94365539329362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1">
        <f t="shared" ref="R67:R130" si="55">Q67+(I67+J67)*44/12</f>
        <v>699.84986345764082</v>
      </c>
      <c r="S67" s="61">
        <f ca="1">AVERAGE(OFFSET($R$3,0,0,'Données projet'!$E$9+1,1))-AVERAGE(OFFSET($H$3,0,0,'Données projet'!$E$9+1,1))</f>
        <v>469.67944008675863</v>
      </c>
      <c r="T67" s="61">
        <f t="shared" si="34"/>
        <v>266.11908070867173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1">
        <f t="shared" si="5"/>
        <v>751.23877242127901</v>
      </c>
      <c r="AN67" s="61">
        <f ca="1">AVERAGE(OFFSET($AM$3,0,0,'Données projet'!$E$10+1,1))-AVERAGE(OFFSET($H$3,0,0,'Données projet'!$E$10+1,1))</f>
        <v>516.30971934066179</v>
      </c>
      <c r="AO67" s="61">
        <f t="shared" si="36"/>
        <v>290.84286505723571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1.1499999999999999</v>
      </c>
      <c r="BD67" s="13">
        <f>IF('Données projet'!$A$88&gt;35,BD66+BC67-BL66,IF(A67&lt;'Données projet'!$A$88,$BA$205^A67,IF(A67='Données projet'!$A$88,'Données projet'!$B$88,BD66+BC67-BL66)))</f>
        <v>160.60000000000016</v>
      </c>
      <c r="BE67" s="14">
        <f>BD67*VLOOKUP('Données projet'!$B$11,Paramètres!$A$1:$I$89,3,0)*VLOOKUP('Données projet'!$B$11,Paramètres!$A$1:$I$89,5,0)</f>
        <v>105.22512000000012</v>
      </c>
      <c r="BF67" s="14">
        <f t="shared" si="37"/>
        <v>28.203096471199718</v>
      </c>
      <c r="BG67" s="22">
        <f t="shared" si="7"/>
        <v>232.38747702067306</v>
      </c>
      <c r="BH67" s="61">
        <f t="shared" si="8"/>
        <v>495.81182918022785</v>
      </c>
      <c r="BI67" s="61">
        <f ca="1">AVERAGE(OFFSET($BH$3,0,0,'Données projet'!$E$11+1,1))-AVERAGE(OFFSET($H$3,0,0,'Données projet'!$E$11+1,1))</f>
        <v>194.70144071323648</v>
      </c>
      <c r="BJ67" s="61">
        <f t="shared" si="38"/>
        <v>175.03530497415395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-1.1368683772161603E-13</v>
      </c>
      <c r="BZ67" s="14">
        <f>BY67*VLOOKUP('Données projet'!$B$12,Paramètres!$A$1:$I$89,3,0)*VLOOKUP('Données projet'!$B$12,Paramètres!$A$1:$I$89,5,0)</f>
        <v>-9.2222762759774927E-14</v>
      </c>
      <c r="CA67" s="14" t="e">
        <f t="shared" si="39"/>
        <v>#NUM!</v>
      </c>
      <c r="CB67" s="22" t="e">
        <f t="shared" si="10"/>
        <v>#NUM!</v>
      </c>
      <c r="CC67" s="61" t="e">
        <f t="shared" si="11"/>
        <v>#NUM!</v>
      </c>
      <c r="CD67" s="61">
        <f ca="1">AVERAGE(OFFSET($CC$3,0,0,'Données projet'!$E$12+1,1))-AVERAGE(OFFSET($H$3,0,0,'Données projet'!$E$12+1,1))</f>
        <v>272.69564942740931</v>
      </c>
      <c r="CE67" s="61">
        <f t="shared" si="40"/>
        <v>316.57989180609252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1">
        <f t="shared" si="14"/>
        <v>745.16592313278761</v>
      </c>
      <c r="CY67" s="61">
        <f ca="1">AVERAGE(OFFSET($CX$3,0,0,'Données projet'!$E$13+1,1))-AVERAGE(OFFSET($H$3,0,0,'Données projet'!$E$13+1,1))</f>
        <v>312.59632808777332</v>
      </c>
      <c r="CZ67" s="61">
        <f t="shared" si="42"/>
        <v>302.59481222418219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4.4871794871794801</v>
      </c>
      <c r="DO67" s="13">
        <f>IF('Données projet'!$A$166&gt;35,DO66+DN67-DW66,IF(A67&lt;'Données projet'!$A$166,$DL$205^A67,IF(A67='Données projet'!$A$166,'Données projet'!$B$166,DO66+DN67-DW66)))</f>
        <v>194.2307692307692</v>
      </c>
      <c r="DP67" s="18">
        <f>DO67*VLOOKUP('Données projet'!$B$14,Paramètres!$A$1:$I$89,3,0)*VLOOKUP('Données projet'!$B$14,Paramètres!$A$1:$I$89,5,0)</f>
        <v>130.29</v>
      </c>
      <c r="DQ67" s="14">
        <f t="shared" si="43"/>
        <v>34.063361124931106</v>
      </c>
      <c r="DR67" s="22">
        <f t="shared" si="16"/>
        <v>286.24877062592162</v>
      </c>
      <c r="DS67" s="61">
        <f t="shared" si="17"/>
        <v>549.67312278547638</v>
      </c>
      <c r="DT67" s="61">
        <f ca="1">AVERAGE(OFFSET($DS$3,0,0,'Données projet'!$E$14+1,1))-AVERAGE(OFFSET($H$3,0,0,'Données projet'!$E$14+1,1))</f>
        <v>293.89870611180356</v>
      </c>
      <c r="DU67" s="61">
        <f t="shared" si="44"/>
        <v>227.09257037860894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1" t="e">
        <f t="shared" si="20"/>
        <v>#N/A</v>
      </c>
      <c r="EO67" s="61" t="e">
        <f ca="1">AVERAGE(OFFSET($EN$3,0,0,'Données projet'!$E$15+1,1))-AVERAGE(OFFSET($H$3,0,0,'Données projet'!$E$15+1,1))</f>
        <v>#N/A</v>
      </c>
      <c r="EP67" s="61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1" t="e">
        <f t="shared" si="23"/>
        <v>#N/A</v>
      </c>
      <c r="FJ67" s="61" t="e">
        <f ca="1">AVERAGE(OFFSET($FI$3,0,0,'Données projet'!$E$16+1,1))-AVERAGE(OFFSET($H$3,0,0,'Données projet'!$E$16+1,1))</f>
        <v>#N/A</v>
      </c>
      <c r="FK67" s="61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7.2</v>
      </c>
      <c r="FZ67" s="13">
        <f>IF('Données projet'!$A$244&gt;35,FZ66+FY67-GH66,IF(A67&lt;'Données projet'!$A$244,$FW$205^A67,IF(A67='Données projet'!$A$244,'Données projet'!$B$244,FZ66+FY67-GH66)))</f>
        <v>221.79999999999993</v>
      </c>
      <c r="GA67" s="18">
        <f>FZ67*VLOOKUP('Données projet'!$B$17,Paramètres!$A$1:$I$89,3,0)*VLOOKUP('Données projet'!$B$17,Paramètres!$A$1:$I$89,5,0)</f>
        <v>214.52495999999994</v>
      </c>
      <c r="GB67" s="14">
        <f t="shared" si="49"/>
        <v>52.923173099085716</v>
      </c>
      <c r="GC67" s="22">
        <f t="shared" si="25"/>
        <v>465.80549848090754</v>
      </c>
      <c r="GD67" s="61">
        <f t="shared" si="26"/>
        <v>729.22985064046225</v>
      </c>
      <c r="GE67" s="61">
        <f ca="1">AVERAGE(OFFSET($GD$3,0,0,'Données projet'!$E$17+1,1))-AVERAGE(OFFSET($H$3,0,0,'Données projet'!$E$17+1,1))</f>
        <v>496.33873798282525</v>
      </c>
      <c r="GF67" s="61">
        <f t="shared" si="50"/>
        <v>280.25465074992246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7.2</v>
      </c>
      <c r="GU67" s="13">
        <f>IF('Données projet'!$A$270&gt;35,GU66+GT67-HC66,IF(A67&lt;'Données projet'!$A$270,$GR$205^A67,IF(A67='Données projet'!$A$270,'Données projet'!$B$270,GU66+GT67-HC66)))</f>
        <v>221.79999999999993</v>
      </c>
      <c r="GV67" s="18">
        <f>GU67*VLOOKUP('Données projet'!$B$18,Paramètres!$A$1:$I$89,3,0)*VLOOKUP('Données projet'!$B$18,Paramètres!$A$1:$I$89,5,0)</f>
        <v>238.74551999999991</v>
      </c>
      <c r="GW67" s="14">
        <f t="shared" si="51"/>
        <v>58.169540730060781</v>
      </c>
      <c r="GX67" s="22">
        <f t="shared" si="28"/>
        <v>517.12706410485578</v>
      </c>
      <c r="GY67" s="61">
        <f t="shared" si="29"/>
        <v>780.55141626441059</v>
      </c>
      <c r="GZ67" s="61">
        <f ca="1">AVERAGE(OFFSET($GY$3,0,0,'Données projet'!$E$18+1,1))-AVERAGE(OFFSET($H$3,0,0,'Données projet'!$E$18+1,1))</f>
        <v>542.90832990875208</v>
      </c>
      <c r="HA67" s="61">
        <f t="shared" si="52"/>
        <v>304.94365539329362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1">
        <f t="shared" si="55"/>
        <v>714.20281412892245</v>
      </c>
      <c r="S68" s="61">
        <f ca="1">AVERAGE(OFFSET($R$3,0,0,'Données projet'!$E$9+1,1))-AVERAGE(OFFSET($H$3,0,0,'Données projet'!$E$9+1,1))</f>
        <v>469.67944008675863</v>
      </c>
      <c r="T68" s="61">
        <f t="shared" si="34"/>
        <v>266.11908070867173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1">
        <f t="shared" ref="AM68:AM131" si="59">AL68+(AD68+AE68)*44/12</f>
        <v>767.2246198094922</v>
      </c>
      <c r="AN68" s="61">
        <f ca="1">AVERAGE(OFFSET($AM$3,0,0,'Données projet'!$E$10+1,1))-AVERAGE(OFFSET($H$3,0,0,'Données projet'!$E$10+1,1))</f>
        <v>516.30971934066179</v>
      </c>
      <c r="AO68" s="61">
        <f t="shared" si="36"/>
        <v>290.84286505723571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1.1499999999999999</v>
      </c>
      <c r="BD68" s="13">
        <f>IF('Données projet'!$A$88&gt;35,BD67+BC68-BL67,IF(A68&lt;'Données projet'!$A$88,$BA$205^A68,IF(A68='Données projet'!$A$88,'Données projet'!$B$88,BD67+BC68-BL67)))</f>
        <v>161.75000000000017</v>
      </c>
      <c r="BE68" s="14">
        <f>BD68*VLOOKUP('Données projet'!$B$11,Paramètres!$A$1:$I$89,3,0)*VLOOKUP('Données projet'!$B$11,Paramètres!$A$1:$I$89,5,0)</f>
        <v>105.97860000000011</v>
      </c>
      <c r="BF68" s="14">
        <f t="shared" si="37"/>
        <v>28.381467472560288</v>
      </c>
      <c r="BG68" s="22">
        <f t="shared" ref="BG68:BG131" si="61">(BE68+BF68)*0.475*44/12</f>
        <v>234.01045084804267</v>
      </c>
      <c r="BH68" s="61">
        <f t="shared" ref="BH68:BH131" si="62">BG68+(AY68+AZ68)*44/12</f>
        <v>497.9536569644979</v>
      </c>
      <c r="BI68" s="61">
        <f ca="1">AVERAGE(OFFSET($BH$3,0,0,'Données projet'!$E$11+1,1))-AVERAGE(OFFSET($H$3,0,0,'Données projet'!$E$11+1,1))</f>
        <v>194.70144071323648</v>
      </c>
      <c r="BJ68" s="61">
        <f t="shared" si="38"/>
        <v>175.03530497415395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-1.1368683772161603E-13</v>
      </c>
      <c r="BZ68" s="14">
        <f>BY68*VLOOKUP('Données projet'!$B$12,Paramètres!$A$1:$I$89,3,0)*VLOOKUP('Données projet'!$B$12,Paramètres!$A$1:$I$89,5,0)</f>
        <v>-9.2222762759774927E-14</v>
      </c>
      <c r="CA68" s="14" t="e">
        <f t="shared" si="39"/>
        <v>#NUM!</v>
      </c>
      <c r="CB68" s="22" t="e">
        <f t="shared" ref="CB68:CB131" si="64">(BZ68+CA68)*0.475*44/12</f>
        <v>#NUM!</v>
      </c>
      <c r="CC68" s="61" t="e">
        <f t="shared" ref="CC68:CC131" si="65">CB68+(BT68+BU68)*44/12</f>
        <v>#NUM!</v>
      </c>
      <c r="CD68" s="61">
        <f ca="1">AVERAGE(OFFSET($CC$3,0,0,'Données projet'!$E$12+1,1))-AVERAGE(OFFSET($H$3,0,0,'Données projet'!$E$12+1,1))</f>
        <v>272.69564942740931</v>
      </c>
      <c r="CE68" s="61">
        <f t="shared" si="40"/>
        <v>316.57989180609252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1">
        <f t="shared" ref="CX68:CX131" si="68">CW68+(CO68+CP68)*44/12</f>
        <v>760.01016542931825</v>
      </c>
      <c r="CY68" s="61">
        <f ca="1">AVERAGE(OFFSET($CX$3,0,0,'Données projet'!$E$13+1,1))-AVERAGE(OFFSET($H$3,0,0,'Données projet'!$E$13+1,1))</f>
        <v>312.59632808777332</v>
      </c>
      <c r="CZ68" s="61">
        <f t="shared" si="42"/>
        <v>302.59481222418219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198.7179487179487</v>
      </c>
      <c r="DM68" s="13">
        <f>VLOOKUP(A68,'Données projet'!$A$165:$I$185,9,0)</f>
        <v>4.4871794871794801</v>
      </c>
      <c r="DN68" s="13">
        <f t="array" ref="DN68">INDEX(DM:DM,MIN(IF(ISNUMBER(DM68:DM264),ROW(DM68:DM264),"")))</f>
        <v>4.4871794871794801</v>
      </c>
      <c r="DO68" s="13">
        <f>IF('Données projet'!$A$166&gt;35,DO67+DN68-DW67,IF(A68&lt;'Données projet'!$A$166,$DL$205^A68,IF(A68='Données projet'!$A$166,'Données projet'!$B$166,DO67+DN68-DW67)))</f>
        <v>198.71794871794867</v>
      </c>
      <c r="DP68" s="18">
        <f>DO68*VLOOKUP('Données projet'!$B$14,Paramètres!$A$1:$I$89,3,0)*VLOOKUP('Données projet'!$B$14,Paramètres!$A$1:$I$89,5,0)</f>
        <v>133.29999999999998</v>
      </c>
      <c r="DQ68" s="14">
        <f t="shared" si="43"/>
        <v>34.757776388526544</v>
      </c>
      <c r="DR68" s="22">
        <f t="shared" ref="DR68:DR131" si="70">(DP68+DQ68)*0.475*44/12</f>
        <v>292.70062721001705</v>
      </c>
      <c r="DS68" s="61">
        <f t="shared" ref="DS68:DS131" si="71">DR68+(DJ68+DK68)*44/12</f>
        <v>556.6438333264723</v>
      </c>
      <c r="DT68" s="61">
        <f ca="1">AVERAGE(OFFSET($DS$3,0,0,'Données projet'!$E$14+1,1))-AVERAGE(OFFSET($H$3,0,0,'Données projet'!$E$14+1,1))</f>
        <v>293.89870611180356</v>
      </c>
      <c r="DU68" s="61">
        <f t="shared" si="44"/>
        <v>227.09257037860894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1" t="e">
        <f t="shared" ref="EN68:EN131" si="74">EM68+(EE68+EF68)*44/12</f>
        <v>#N/A</v>
      </c>
      <c r="EO68" s="61" t="e">
        <f ca="1">AVERAGE(OFFSET($EN$3,0,0,'Données projet'!$E$15+1,1))-AVERAGE(OFFSET($H$3,0,0,'Données projet'!$E$15+1,1))</f>
        <v>#N/A</v>
      </c>
      <c r="EP68" s="61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1" t="e">
        <f t="shared" ref="FI68:FI131" si="77">FH68+(EZ68+FA68)*44/12</f>
        <v>#N/A</v>
      </c>
      <c r="FJ68" s="61" t="e">
        <f ca="1">AVERAGE(OFFSET($FI$3,0,0,'Données projet'!$E$16+1,1))-AVERAGE(OFFSET($H$3,0,0,'Données projet'!$E$16+1,1))</f>
        <v>#N/A</v>
      </c>
      <c r="FK68" s="61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229</v>
      </c>
      <c r="FX68" s="13">
        <f>VLOOKUP(A68,'Données projet'!$A$243:$I$263,9,0)</f>
        <v>7.2</v>
      </c>
      <c r="FY68" s="13">
        <f t="array" ref="FY68">INDEX(FX:FX,MIN(IF(ISNUMBER(FX68:FX264),ROW(FX68:FX264),"")))</f>
        <v>7.2</v>
      </c>
      <c r="FZ68" s="13">
        <f>IF('Données projet'!$A$244&gt;35,FZ67+FY68-GH67,IF(A68&lt;'Données projet'!$A$244,$FW$205^A68,IF(A68='Données projet'!$A$244,'Données projet'!$B$244,FZ67+FY68-GH67)))</f>
        <v>228.99999999999991</v>
      </c>
      <c r="GA68" s="18">
        <f>FZ68*VLOOKUP('Données projet'!$B$17,Paramètres!$A$1:$I$89,3,0)*VLOOKUP('Données projet'!$B$17,Paramètres!$A$1:$I$89,5,0)</f>
        <v>221.48879999999991</v>
      </c>
      <c r="GB68" s="14">
        <f t="shared" si="49"/>
        <v>54.43834191952984</v>
      </c>
      <c r="GC68" s="22">
        <f t="shared" ref="GC68:GC131" si="79">(GA68+GB68)*0.475*44/12</f>
        <v>480.57310550984766</v>
      </c>
      <c r="GD68" s="61">
        <f t="shared" ref="GD68:GD131" si="80">GC68+(FU68+FV68)*44/12</f>
        <v>744.51631162630292</v>
      </c>
      <c r="GE68" s="61">
        <f ca="1">AVERAGE(OFFSET($GD$3,0,0,'Données projet'!$E$17+1,1))-AVERAGE(OFFSET($H$3,0,0,'Données projet'!$E$17+1,1))</f>
        <v>496.33873798282525</v>
      </c>
      <c r="GF68" s="61">
        <f t="shared" si="50"/>
        <v>280.25465074992246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229</v>
      </c>
      <c r="GS68" s="13">
        <f>VLOOKUP(A68,'Données projet'!$A$269:$I$289,9,0)</f>
        <v>7.2</v>
      </c>
      <c r="GT68" s="13">
        <f t="array" ref="GT68">INDEX(GS:GS,MIN(IF(ISNUMBER(GS68:GS264),ROW(GS68:GS264),"")))</f>
        <v>7.2</v>
      </c>
      <c r="GU68" s="13">
        <f>IF('Données projet'!$A$270&gt;35,GU67+GT68-HC67,IF(A68&lt;'Données projet'!$A$270,$GR$205^A68,IF(A68='Données projet'!$A$270,'Données projet'!$B$270,GU67+GT68-HC67)))</f>
        <v>228.99999999999991</v>
      </c>
      <c r="GV68" s="18">
        <f>GU68*VLOOKUP('Données projet'!$B$18,Paramètres!$A$1:$I$89,3,0)*VLOOKUP('Données projet'!$B$18,Paramètres!$A$1:$I$89,5,0)</f>
        <v>246.49559999999991</v>
      </c>
      <c r="GW68" s="14">
        <f t="shared" si="51"/>
        <v>59.834910912017278</v>
      </c>
      <c r="GX68" s="22">
        <f t="shared" ref="GX68:GX131" si="82">(GV68+GW68)*0.475*44/12</f>
        <v>533.52563983842992</v>
      </c>
      <c r="GY68" s="61">
        <f t="shared" ref="GY68:GY131" si="83">GX68+(GP68+GQ68)*44/12</f>
        <v>797.46884595488518</v>
      </c>
      <c r="GZ68" s="61">
        <f ca="1">AVERAGE(OFFSET($GY$3,0,0,'Données projet'!$E$18+1,1))-AVERAGE(OFFSET($H$3,0,0,'Données projet'!$E$18+1,1))</f>
        <v>542.90832990875208</v>
      </c>
      <c r="HA68" s="61">
        <f t="shared" si="52"/>
        <v>304.94365539329362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1">
        <f t="shared" si="55"/>
        <v>727.76985102612184</v>
      </c>
      <c r="S69" s="61">
        <f ca="1">AVERAGE(OFFSET($R$3,0,0,'Données projet'!$E$9+1,1))-AVERAGE(OFFSET($H$3,0,0,'Données projet'!$E$9+1,1))</f>
        <v>469.67944008675863</v>
      </c>
      <c r="T69" s="61">
        <f t="shared" ref="T69:T132" si="88">$T$3</f>
        <v>266.11908070867173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1">
        <f t="shared" si="59"/>
        <v>782.33295227416579</v>
      </c>
      <c r="AN69" s="61">
        <f ca="1">AVERAGE(OFFSET($AM$3,0,0,'Données projet'!$E$10+1,1))-AVERAGE(OFFSET($H$3,0,0,'Données projet'!$E$10+1,1))</f>
        <v>516.30971934066179</v>
      </c>
      <c r="AO69" s="61">
        <f t="shared" ref="AO69:AO132" si="90">$AO$3</f>
        <v>290.84286505723571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1.1499999999999999</v>
      </c>
      <c r="BD69" s="13">
        <f>IF('Données projet'!$A$88&gt;35,BD68+BC69-BL68,IF(A69&lt;'Données projet'!$A$88,$BA$205^A69,IF(A69='Données projet'!$A$88,'Données projet'!$B$88,BD68+BC69-BL68)))</f>
        <v>162.90000000000018</v>
      </c>
      <c r="BE69" s="14">
        <f>BD69*VLOOKUP('Données projet'!$B$11,Paramètres!$A$1:$I$89,3,0)*VLOOKUP('Données projet'!$B$11,Paramètres!$A$1:$I$89,5,0)</f>
        <v>106.73208000000012</v>
      </c>
      <c r="BF69" s="14">
        <f t="shared" ref="BF69:BF132" si="91">EXP(-1.0587+0.8836*LN(BE69)+0.284)</f>
        <v>28.55969091857137</v>
      </c>
      <c r="BG69" s="22">
        <f t="shared" si="61"/>
        <v>235.6331676831787</v>
      </c>
      <c r="BH69" s="61">
        <f t="shared" si="62"/>
        <v>500.08622680036581</v>
      </c>
      <c r="BI69" s="61">
        <f ca="1">AVERAGE(OFFSET($BH$3,0,0,'Données projet'!$E$11+1,1))-AVERAGE(OFFSET($H$3,0,0,'Données projet'!$E$11+1,1))</f>
        <v>194.70144071323648</v>
      </c>
      <c r="BJ69" s="61">
        <f t="shared" ref="BJ69:BJ132" si="92">$BJ$3</f>
        <v>175.03530497415395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-9.2222762759774927E-14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1" t="e">
        <f t="shared" si="65"/>
        <v>#NUM!</v>
      </c>
      <c r="CD69" s="61">
        <f ca="1">AVERAGE(OFFSET($CC$3,0,0,'Données projet'!$E$12+1,1))-AVERAGE(OFFSET($H$3,0,0,'Données projet'!$E$12+1,1))</f>
        <v>272.69564942740931</v>
      </c>
      <c r="CE69" s="61">
        <f t="shared" ref="CE69:CE132" si="94">$CE$3</f>
        <v>316.57989180609252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1">
        <f t="shared" si="68"/>
        <v>774.83664489272201</v>
      </c>
      <c r="CY69" s="61">
        <f ca="1">AVERAGE(OFFSET($CX$3,0,0,'Données projet'!$E$13+1,1))-AVERAGE(OFFSET($H$3,0,0,'Données projet'!$E$13+1,1))</f>
        <v>312.59632808777332</v>
      </c>
      <c r="CZ69" s="61">
        <f t="shared" ref="CZ69:CZ132" si="96">$CZ$3</f>
        <v>302.59481222418219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4.3589743589743595</v>
      </c>
      <c r="DO69" s="13">
        <f>IF('Données projet'!$A$166&gt;35,DO68+DN69-DW68,IF(A69&lt;'Données projet'!$A$166,$DL$205^A69,IF(A69='Données projet'!$A$166,'Données projet'!$B$166,DO68+DN69-DW68)))</f>
        <v>203.07692307692304</v>
      </c>
      <c r="DP69" s="18">
        <f>DO69*VLOOKUP('Données projet'!$B$14,Paramètres!$A$1:$I$89,3,0)*VLOOKUP('Données projet'!$B$14,Paramètres!$A$1:$I$89,5,0)</f>
        <v>136.22399999999999</v>
      </c>
      <c r="DQ69" s="14">
        <f t="shared" ref="DQ69:DQ132" si="97">EXP(-1.0587+0.8836*LN(DP69)+0.284)</f>
        <v>35.430605225162601</v>
      </c>
      <c r="DR69" s="22">
        <f t="shared" si="70"/>
        <v>298.96510410049149</v>
      </c>
      <c r="DS69" s="61">
        <f t="shared" si="71"/>
        <v>563.41816321767851</v>
      </c>
      <c r="DT69" s="61">
        <f ca="1">AVERAGE(OFFSET($DS$3,0,0,'Données projet'!$E$14+1,1))-AVERAGE(OFFSET($H$3,0,0,'Données projet'!$E$14+1,1))</f>
        <v>293.89870611180356</v>
      </c>
      <c r="DU69" s="61">
        <f t="shared" ref="DU69:DU132" si="98">$DU$3</f>
        <v>227.09257037860894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1" t="e">
        <f t="shared" si="74"/>
        <v>#N/A</v>
      </c>
      <c r="EO69" s="61" t="e">
        <f ca="1">AVERAGE(OFFSET($EN$3,0,0,'Données projet'!$E$15+1,1))-AVERAGE(OFFSET($H$3,0,0,'Données projet'!$E$15+1,1))</f>
        <v>#N/A</v>
      </c>
      <c r="EP69" s="61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1" t="e">
        <f t="shared" si="77"/>
        <v>#N/A</v>
      </c>
      <c r="FJ69" s="61" t="e">
        <f ca="1">AVERAGE(OFFSET($FI$3,0,0,'Données projet'!$E$16+1,1))-AVERAGE(OFFSET($H$3,0,0,'Données projet'!$E$16+1,1))</f>
        <v>#N/A</v>
      </c>
      <c r="FK69" s="61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6.8</v>
      </c>
      <c r="FZ69" s="13">
        <f>IF('Données projet'!$A$244&gt;35,FZ68+FY69-GH68,IF(A69&lt;'Données projet'!$A$244,$FW$205^A69,IF(A69='Données projet'!$A$244,'Données projet'!$B$244,FZ68+FY69-GH68)))</f>
        <v>235.79999999999993</v>
      </c>
      <c r="GA69" s="18">
        <f>FZ69*VLOOKUP('Données projet'!$B$17,Paramètres!$A$1:$I$89,3,0)*VLOOKUP('Données projet'!$B$17,Paramètres!$A$1:$I$89,5,0)</f>
        <v>228.06575999999993</v>
      </c>
      <c r="GB69" s="14">
        <f t="shared" ref="GB69:GB132" si="103">EXP(-1.0587+0.8836*LN(GA69)+0.284)</f>
        <v>55.864248276798108</v>
      </c>
      <c r="GC69" s="22">
        <f t="shared" si="79"/>
        <v>494.51143108208981</v>
      </c>
      <c r="GD69" s="61">
        <f t="shared" si="80"/>
        <v>758.96449019927695</v>
      </c>
      <c r="GE69" s="61">
        <f ca="1">AVERAGE(OFFSET($GD$3,0,0,'Données projet'!$E$17+1,1))-AVERAGE(OFFSET($H$3,0,0,'Données projet'!$E$17+1,1))</f>
        <v>496.33873798282525</v>
      </c>
      <c r="GF69" s="61">
        <f t="shared" ref="GF69:GF132" si="104">$GF$3</f>
        <v>280.25465074992246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6.8</v>
      </c>
      <c r="GU69" s="13">
        <f>IF('Données projet'!$A$270&gt;35,GU68+GT69-HC68,IF(A69&lt;'Données projet'!$A$270,$GR$205^A69,IF(A69='Données projet'!$A$270,'Données projet'!$B$270,GU68+GT69-HC68)))</f>
        <v>235.79999999999993</v>
      </c>
      <c r="GV69" s="18">
        <f>GU69*VLOOKUP('Données projet'!$B$18,Paramètres!$A$1:$I$89,3,0)*VLOOKUP('Données projet'!$B$18,Paramètres!$A$1:$I$89,5,0)</f>
        <v>253.81511999999992</v>
      </c>
      <c r="GW69" s="14">
        <f t="shared" ref="GW69:GW132" si="105">EXP(-1.0587+0.8836*LN(GV69)+0.284)</f>
        <v>61.402169885153235</v>
      </c>
      <c r="GX69" s="22">
        <f t="shared" si="82"/>
        <v>549.00344654997514</v>
      </c>
      <c r="GY69" s="61">
        <f t="shared" si="83"/>
        <v>813.45650566716222</v>
      </c>
      <c r="GZ69" s="61">
        <f ca="1">AVERAGE(OFFSET($GY$3,0,0,'Données projet'!$E$18+1,1))-AVERAGE(OFFSET($H$3,0,0,'Données projet'!$E$18+1,1))</f>
        <v>542.90832990875208</v>
      </c>
      <c r="HA69" s="61">
        <f t="shared" ref="HA69:HA132" si="106">$HA$3</f>
        <v>304.94365539329362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1">
        <f t="shared" si="55"/>
        <v>741.32019587747834</v>
      </c>
      <c r="S70" s="61">
        <f ca="1">AVERAGE(OFFSET($R$3,0,0,'Données projet'!$E$9+1,1))-AVERAGE(OFFSET($H$3,0,0,'Données projet'!$E$9+1,1))</f>
        <v>469.67944008675863</v>
      </c>
      <c r="T70" s="61">
        <f t="shared" si="88"/>
        <v>266.11908070867173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1">
        <f t="shared" si="59"/>
        <v>797.42376148267726</v>
      </c>
      <c r="AN70" s="61">
        <f ca="1">AVERAGE(OFFSET($AM$3,0,0,'Données projet'!$E$10+1,1))-AVERAGE(OFFSET($H$3,0,0,'Données projet'!$E$10+1,1))</f>
        <v>516.30971934066179</v>
      </c>
      <c r="AO70" s="61">
        <f t="shared" si="90"/>
        <v>290.84286505723571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1.1499999999999999</v>
      </c>
      <c r="BD70" s="13">
        <f>IF('Données projet'!$A$88&gt;35,BD69+BC70-BL69,IF(A70&lt;'Données projet'!$A$88,$BA$205^A70,IF(A70='Données projet'!$A$88,'Données projet'!$B$88,BD69+BC70-BL69)))</f>
        <v>164.05000000000018</v>
      </c>
      <c r="BE70" s="14">
        <f>BD70*VLOOKUP('Données projet'!$B$11,Paramètres!$A$1:$I$89,3,0)*VLOOKUP('Données projet'!$B$11,Paramètres!$A$1:$I$89,5,0)</f>
        <v>107.48556000000011</v>
      </c>
      <c r="BF70" s="14">
        <f t="shared" si="91"/>
        <v>28.73776797169921</v>
      </c>
      <c r="BG70" s="22">
        <f t="shared" si="61"/>
        <v>237.25562955070964</v>
      </c>
      <c r="BH70" s="61">
        <f t="shared" si="62"/>
        <v>502.20969685892658</v>
      </c>
      <c r="BI70" s="61">
        <f ca="1">AVERAGE(OFFSET($BH$3,0,0,'Données projet'!$E$11+1,1))-AVERAGE(OFFSET($H$3,0,0,'Données projet'!$E$11+1,1))</f>
        <v>194.70144071323648</v>
      </c>
      <c r="BJ70" s="61">
        <f t="shared" si="92"/>
        <v>175.03530497415395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-9.2222762759774927E-14</v>
      </c>
      <c r="CA70" s="14" t="e">
        <f t="shared" si="93"/>
        <v>#NUM!</v>
      </c>
      <c r="CB70" s="22" t="e">
        <f t="shared" si="64"/>
        <v>#NUM!</v>
      </c>
      <c r="CC70" s="61" t="e">
        <f t="shared" si="65"/>
        <v>#NUM!</v>
      </c>
      <c r="CD70" s="61">
        <f ca="1">AVERAGE(OFFSET($CC$3,0,0,'Données projet'!$E$12+1,1))-AVERAGE(OFFSET($H$3,0,0,'Données projet'!$E$12+1,1))</f>
        <v>272.69564942740931</v>
      </c>
      <c r="CE70" s="61">
        <f t="shared" si="94"/>
        <v>316.57989180609252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1">
        <f t="shared" si="68"/>
        <v>789.64579799186117</v>
      </c>
      <c r="CY70" s="61">
        <f ca="1">AVERAGE(OFFSET($CX$3,0,0,'Données projet'!$E$13+1,1))-AVERAGE(OFFSET($H$3,0,0,'Données projet'!$E$13+1,1))</f>
        <v>312.59632808777332</v>
      </c>
      <c r="CZ70" s="61">
        <f t="shared" si="96"/>
        <v>302.59481222418219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4.3589743589743595</v>
      </c>
      <c r="DO70" s="13">
        <f>IF('Données projet'!$A$166&gt;35,DO69+DN70-DW69,IF(A70&lt;'Données projet'!$A$166,$DL$205^A70,IF(A70='Données projet'!$A$166,'Données projet'!$B$166,DO69+DN70-DW69)))</f>
        <v>207.4358974358974</v>
      </c>
      <c r="DP70" s="18">
        <f>DO70*VLOOKUP('Données projet'!$B$14,Paramètres!$A$1:$I$89,3,0)*VLOOKUP('Données projet'!$B$14,Paramètres!$A$1:$I$89,5,0)</f>
        <v>139.14799999999997</v>
      </c>
      <c r="DQ70" s="14">
        <f t="shared" si="97"/>
        <v>36.101754971155358</v>
      </c>
      <c r="DR70" s="22">
        <f t="shared" si="70"/>
        <v>305.22665657476222</v>
      </c>
      <c r="DS70" s="61">
        <f t="shared" si="71"/>
        <v>570.18072388297912</v>
      </c>
      <c r="DT70" s="61">
        <f ca="1">AVERAGE(OFFSET($DS$3,0,0,'Données projet'!$E$14+1,1))-AVERAGE(OFFSET($H$3,0,0,'Données projet'!$E$14+1,1))</f>
        <v>293.89870611180356</v>
      </c>
      <c r="DU70" s="61">
        <f t="shared" si="98"/>
        <v>227.09257037860894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1" t="e">
        <f t="shared" si="74"/>
        <v>#N/A</v>
      </c>
      <c r="EO70" s="61" t="e">
        <f ca="1">AVERAGE(OFFSET($EN$3,0,0,'Données projet'!$E$15+1,1))-AVERAGE(OFFSET($H$3,0,0,'Données projet'!$E$15+1,1))</f>
        <v>#N/A</v>
      </c>
      <c r="EP70" s="61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1" t="e">
        <f t="shared" si="77"/>
        <v>#N/A</v>
      </c>
      <c r="FJ70" s="61" t="e">
        <f ca="1">AVERAGE(OFFSET($FI$3,0,0,'Données projet'!$E$16+1,1))-AVERAGE(OFFSET($H$3,0,0,'Données projet'!$E$16+1,1))</f>
        <v>#N/A</v>
      </c>
      <c r="FK70" s="61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6.8</v>
      </c>
      <c r="FZ70" s="13">
        <f>IF('Données projet'!$A$244&gt;35,FZ69+FY70-GH69,IF(A70&lt;'Données projet'!$A$244,$FW$205^A70,IF(A70='Données projet'!$A$244,'Données projet'!$B$244,FZ69+FY70-GH69)))</f>
        <v>242.59999999999994</v>
      </c>
      <c r="GA70" s="18">
        <f>FZ70*VLOOKUP('Données projet'!$B$17,Paramètres!$A$1:$I$89,3,0)*VLOOKUP('Données projet'!$B$17,Paramètres!$A$1:$I$89,5,0)</f>
        <v>234.64271999999994</v>
      </c>
      <c r="GB70" s="14">
        <f t="shared" si="103"/>
        <v>57.285375557336316</v>
      </c>
      <c r="GC70" s="22">
        <f t="shared" si="79"/>
        <v>508.44143309569387</v>
      </c>
      <c r="GD70" s="61">
        <f t="shared" si="80"/>
        <v>773.39550040391077</v>
      </c>
      <c r="GE70" s="61">
        <f ca="1">AVERAGE(OFFSET($GD$3,0,0,'Données projet'!$E$17+1,1))-AVERAGE(OFFSET($H$3,0,0,'Données projet'!$E$17+1,1))</f>
        <v>496.33873798282525</v>
      </c>
      <c r="GF70" s="61">
        <f t="shared" si="104"/>
        <v>280.25465074992246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6.8</v>
      </c>
      <c r="GU70" s="13">
        <f>IF('Données projet'!$A$270&gt;35,GU69+GT70-HC69,IF(A70&lt;'Données projet'!$A$270,$GR$205^A70,IF(A70='Données projet'!$A$270,'Données projet'!$B$270,GU69+GT70-HC69)))</f>
        <v>242.59999999999994</v>
      </c>
      <c r="GV70" s="18">
        <f>GU70*VLOOKUP('Données projet'!$B$18,Paramètres!$A$1:$I$89,3,0)*VLOOKUP('Données projet'!$B$18,Paramètres!$A$1:$I$89,5,0)</f>
        <v>261.13463999999993</v>
      </c>
      <c r="GW70" s="14">
        <f t="shared" si="105"/>
        <v>62.964176023241265</v>
      </c>
      <c r="GX70" s="22">
        <f t="shared" si="82"/>
        <v>564.47210457381163</v>
      </c>
      <c r="GY70" s="61">
        <f t="shared" si="83"/>
        <v>829.42617188202848</v>
      </c>
      <c r="GZ70" s="61">
        <f ca="1">AVERAGE(OFFSET($GY$3,0,0,'Données projet'!$E$18+1,1))-AVERAGE(OFFSET($H$3,0,0,'Données projet'!$E$18+1,1))</f>
        <v>542.90832990875208</v>
      </c>
      <c r="HA70" s="61">
        <f t="shared" si="106"/>
        <v>304.94365539329362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1">
        <f t="shared" si="55"/>
        <v>754.85424734389653</v>
      </c>
      <c r="S71" s="61">
        <f ca="1">AVERAGE(OFFSET($R$3,0,0,'Données projet'!$E$9+1,1))-AVERAGE(OFFSET($H$3,0,0,'Données projet'!$E$9+1,1))</f>
        <v>469.67944008675863</v>
      </c>
      <c r="T71" s="61">
        <f t="shared" si="88"/>
        <v>266.11908070867173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1">
        <f t="shared" si="59"/>
        <v>812.49747207094686</v>
      </c>
      <c r="AN71" s="61">
        <f ca="1">AVERAGE(OFFSET($AM$3,0,0,'Données projet'!$E$10+1,1))-AVERAGE(OFFSET($H$3,0,0,'Données projet'!$E$10+1,1))</f>
        <v>516.30971934066179</v>
      </c>
      <c r="AO71" s="61">
        <f t="shared" si="90"/>
        <v>290.84286505723571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1.1499999999999999</v>
      </c>
      <c r="BD71" s="13">
        <f>IF('Données projet'!$A$88&gt;35,BD70+BC71-BL70,IF(A71&lt;'Données projet'!$A$88,$BA$205^A71,IF(A71='Données projet'!$A$88,'Données projet'!$B$88,BD70+BC71-BL70)))</f>
        <v>165.20000000000019</v>
      </c>
      <c r="BE71" s="14">
        <f>BD71*VLOOKUP('Données projet'!$B$11,Paramètres!$A$1:$I$89,3,0)*VLOOKUP('Données projet'!$B$11,Paramètres!$A$1:$I$89,5,0)</f>
        <v>108.23904000000012</v>
      </c>
      <c r="BF71" s="14">
        <f t="shared" si="91"/>
        <v>28.91569977717025</v>
      </c>
      <c r="BG71" s="22">
        <f t="shared" si="61"/>
        <v>238.87783844523835</v>
      </c>
      <c r="BH71" s="61">
        <f t="shared" si="62"/>
        <v>504.32422257245719</v>
      </c>
      <c r="BI71" s="61">
        <f ca="1">AVERAGE(OFFSET($BH$3,0,0,'Données projet'!$E$11+1,1))-AVERAGE(OFFSET($H$3,0,0,'Données projet'!$E$11+1,1))</f>
        <v>194.70144071323648</v>
      </c>
      <c r="BJ71" s="61">
        <f t="shared" si="92"/>
        <v>175.03530497415395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-9.2222762759774927E-14</v>
      </c>
      <c r="CA71" s="14" t="e">
        <f t="shared" si="93"/>
        <v>#NUM!</v>
      </c>
      <c r="CB71" s="22" t="e">
        <f t="shared" si="64"/>
        <v>#NUM!</v>
      </c>
      <c r="CC71" s="61" t="e">
        <f t="shared" si="65"/>
        <v>#NUM!</v>
      </c>
      <c r="CD71" s="61">
        <f ca="1">AVERAGE(OFFSET($CC$3,0,0,'Données projet'!$E$12+1,1))-AVERAGE(OFFSET($H$3,0,0,'Données projet'!$E$12+1,1))</f>
        <v>272.69564942740931</v>
      </c>
      <c r="CE71" s="61">
        <f t="shared" si="94"/>
        <v>316.57989180609252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1">
        <f t="shared" si="68"/>
        <v>804.43804195659357</v>
      </c>
      <c r="CY71" s="61">
        <f ca="1">AVERAGE(OFFSET($CX$3,0,0,'Données projet'!$E$13+1,1))-AVERAGE(OFFSET($H$3,0,0,'Données projet'!$E$13+1,1))</f>
        <v>312.59632808777332</v>
      </c>
      <c r="CZ71" s="61">
        <f t="shared" si="96"/>
        <v>302.59481222418219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4.3589743589743595</v>
      </c>
      <c r="DO71" s="13">
        <f>IF('Données projet'!$A$166&gt;35,DO70+DN71-DW70,IF(A71&lt;'Données projet'!$A$166,$DL$205^A71,IF(A71='Données projet'!$A$166,'Données projet'!$B$166,DO70+DN71-DW70)))</f>
        <v>211.79487179487177</v>
      </c>
      <c r="DP71" s="18">
        <f>DO71*VLOOKUP('Données projet'!$B$14,Paramètres!$A$1:$I$89,3,0)*VLOOKUP('Données projet'!$B$14,Paramètres!$A$1:$I$89,5,0)</f>
        <v>142.072</v>
      </c>
      <c r="DQ71" s="14">
        <f t="shared" si="97"/>
        <v>36.771264974977768</v>
      </c>
      <c r="DR71" s="22">
        <f t="shared" si="70"/>
        <v>311.48535316475295</v>
      </c>
      <c r="DS71" s="61">
        <f t="shared" si="71"/>
        <v>576.93173729197179</v>
      </c>
      <c r="DT71" s="61">
        <f ca="1">AVERAGE(OFFSET($DS$3,0,0,'Données projet'!$E$14+1,1))-AVERAGE(OFFSET($H$3,0,0,'Données projet'!$E$14+1,1))</f>
        <v>293.89870611180356</v>
      </c>
      <c r="DU71" s="61">
        <f t="shared" si="98"/>
        <v>227.09257037860894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1" t="e">
        <f t="shared" si="74"/>
        <v>#N/A</v>
      </c>
      <c r="EO71" s="61" t="e">
        <f ca="1">AVERAGE(OFFSET($EN$3,0,0,'Données projet'!$E$15+1,1))-AVERAGE(OFFSET($H$3,0,0,'Données projet'!$E$15+1,1))</f>
        <v>#N/A</v>
      </c>
      <c r="EP71" s="61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1" t="e">
        <f t="shared" si="77"/>
        <v>#N/A</v>
      </c>
      <c r="FJ71" s="61" t="e">
        <f ca="1">AVERAGE(OFFSET($FI$3,0,0,'Données projet'!$E$16+1,1))-AVERAGE(OFFSET($H$3,0,0,'Données projet'!$E$16+1,1))</f>
        <v>#N/A</v>
      </c>
      <c r="FK71" s="61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6.8</v>
      </c>
      <c r="FZ71" s="13">
        <f>IF('Données projet'!$A$244&gt;35,FZ70+FY71-GH70,IF(A71&lt;'Données projet'!$A$244,$FW$205^A71,IF(A71='Données projet'!$A$244,'Données projet'!$B$244,FZ70+FY71-GH70)))</f>
        <v>249.39999999999995</v>
      </c>
      <c r="GA71" s="18">
        <f>FZ71*VLOOKUP('Données projet'!$B$17,Paramètres!$A$1:$I$89,3,0)*VLOOKUP('Données projet'!$B$17,Paramètres!$A$1:$I$89,5,0)</f>
        <v>241.21967999999995</v>
      </c>
      <c r="GB71" s="14">
        <f t="shared" si="103"/>
        <v>58.701873105526744</v>
      </c>
      <c r="GC71" s="22">
        <f t="shared" si="79"/>
        <v>522.36337165879229</v>
      </c>
      <c r="GD71" s="61">
        <f t="shared" si="80"/>
        <v>787.80975578601112</v>
      </c>
      <c r="GE71" s="61">
        <f ca="1">AVERAGE(OFFSET($GD$3,0,0,'Données projet'!$E$17+1,1))-AVERAGE(OFFSET($H$3,0,0,'Données projet'!$E$17+1,1))</f>
        <v>496.33873798282525</v>
      </c>
      <c r="GF71" s="61">
        <f t="shared" si="104"/>
        <v>280.25465074992246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6.8</v>
      </c>
      <c r="GU71" s="13">
        <f>IF('Données projet'!$A$270&gt;35,GU70+GT71-HC70,IF(A71&lt;'Données projet'!$A$270,$GR$205^A71,IF(A71='Données projet'!$A$270,'Données projet'!$B$270,GU70+GT71-HC70)))</f>
        <v>249.39999999999995</v>
      </c>
      <c r="GV71" s="18">
        <f>GU71*VLOOKUP('Données projet'!$B$18,Paramètres!$A$1:$I$89,3,0)*VLOOKUP('Données projet'!$B$18,Paramètres!$A$1:$I$89,5,0)</f>
        <v>268.45415999999994</v>
      </c>
      <c r="GW71" s="14">
        <f t="shared" si="105"/>
        <v>64.521093475436089</v>
      </c>
      <c r="GX71" s="22">
        <f t="shared" si="82"/>
        <v>579.93189980305101</v>
      </c>
      <c r="GY71" s="61">
        <f t="shared" si="83"/>
        <v>845.37828393026984</v>
      </c>
      <c r="GZ71" s="61">
        <f ca="1">AVERAGE(OFFSET($GY$3,0,0,'Données projet'!$E$18+1,1))-AVERAGE(OFFSET($H$3,0,0,'Données projet'!$E$18+1,1))</f>
        <v>542.90832990875208</v>
      </c>
      <c r="HA71" s="61">
        <f t="shared" si="106"/>
        <v>304.94365539329362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1">
        <f t="shared" si="55"/>
        <v>768.37238729111891</v>
      </c>
      <c r="S72" s="61">
        <f ca="1">AVERAGE(OFFSET($R$3,0,0,'Données projet'!$E$9+1,1))-AVERAGE(OFFSET($H$3,0,0,'Données projet'!$E$9+1,1))</f>
        <v>469.67944008675863</v>
      </c>
      <c r="T72" s="61">
        <f t="shared" si="88"/>
        <v>266.11908070867173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1">
        <f t="shared" si="59"/>
        <v>827.55449038267056</v>
      </c>
      <c r="AN72" s="61">
        <f ca="1">AVERAGE(OFFSET($AM$3,0,0,'Données projet'!$E$10+1,1))-AVERAGE(OFFSET($H$3,0,0,'Données projet'!$E$10+1,1))</f>
        <v>516.30971934066179</v>
      </c>
      <c r="AO72" s="61">
        <f t="shared" si="90"/>
        <v>290.84286505723571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1.1499999999999999</v>
      </c>
      <c r="BD72" s="13">
        <f>IF('Données projet'!$A$88&gt;35,BD71+BC72-BL71,IF(A72&lt;'Données projet'!$A$88,$BA$205^A72,IF(A72='Données projet'!$A$88,'Données projet'!$B$88,BD71+BC72-BL71)))</f>
        <v>166.35000000000019</v>
      </c>
      <c r="BE72" s="14">
        <f>BD72*VLOOKUP('Données projet'!$B$11,Paramètres!$A$1:$I$89,3,0)*VLOOKUP('Données projet'!$B$11,Paramètres!$A$1:$I$89,5,0)</f>
        <v>108.99252000000013</v>
      </c>
      <c r="BF72" s="14">
        <f t="shared" si="91"/>
        <v>29.09348746334496</v>
      </c>
      <c r="BG72" s="22">
        <f t="shared" si="61"/>
        <v>240.49979633199266</v>
      </c>
      <c r="BH72" s="61">
        <f t="shared" si="62"/>
        <v>506.42995668205924</v>
      </c>
      <c r="BI72" s="61">
        <f ca="1">AVERAGE(OFFSET($BH$3,0,0,'Données projet'!$E$11+1,1))-AVERAGE(OFFSET($H$3,0,0,'Données projet'!$E$11+1,1))</f>
        <v>194.70144071323648</v>
      </c>
      <c r="BJ72" s="61">
        <f t="shared" si="92"/>
        <v>175.03530497415395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-9.2222762759774927E-14</v>
      </c>
      <c r="CA72" s="14" t="e">
        <f t="shared" si="93"/>
        <v>#NUM!</v>
      </c>
      <c r="CB72" s="22" t="e">
        <f t="shared" si="64"/>
        <v>#NUM!</v>
      </c>
      <c r="CC72" s="61" t="e">
        <f t="shared" si="65"/>
        <v>#NUM!</v>
      </c>
      <c r="CD72" s="61">
        <f ca="1">AVERAGE(OFFSET($CC$3,0,0,'Données projet'!$E$12+1,1))-AVERAGE(OFFSET($H$3,0,0,'Données projet'!$E$12+1,1))</f>
        <v>272.69564942740931</v>
      </c>
      <c r="CE72" s="61">
        <f t="shared" si="94"/>
        <v>316.57989180609252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1">
        <f t="shared" si="68"/>
        <v>819.21377622135719</v>
      </c>
      <c r="CY72" s="61">
        <f ca="1">AVERAGE(OFFSET($CX$3,0,0,'Données projet'!$E$13+1,1))-AVERAGE(OFFSET($H$3,0,0,'Données projet'!$E$13+1,1))</f>
        <v>312.59632808777332</v>
      </c>
      <c r="CZ72" s="61">
        <f t="shared" si="96"/>
        <v>302.59481222418219</v>
      </c>
      <c r="DA72" s="16">
        <f>IF(ISNA(VLOOKUP(A72,'Données projet'!$A$139:$I$159,3,0)),0,VLOOKUP(A72,'Données projet'!$A$139:$I$159,3,0))</f>
        <v>7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4.3589743589743595</v>
      </c>
      <c r="DO72" s="13">
        <f>IF('Données projet'!$A$166&gt;35,DO71+DN72-DW71,IF(A72&lt;'Données projet'!$A$166,$DL$205^A72,IF(A72='Données projet'!$A$166,'Données projet'!$B$166,DO71+DN72-DW71)))</f>
        <v>216.15384615384613</v>
      </c>
      <c r="DP72" s="18">
        <f>DO72*VLOOKUP('Données projet'!$B$14,Paramètres!$A$1:$I$89,3,0)*VLOOKUP('Données projet'!$B$14,Paramètres!$A$1:$I$89,5,0)</f>
        <v>144.99599999999998</v>
      </c>
      <c r="DQ72" s="14">
        <f t="shared" si="97"/>
        <v>37.439172872855487</v>
      </c>
      <c r="DR72" s="22">
        <f t="shared" si="70"/>
        <v>317.74125942022329</v>
      </c>
      <c r="DS72" s="61">
        <f t="shared" si="71"/>
        <v>583.67141977028984</v>
      </c>
      <c r="DT72" s="61">
        <f ca="1">AVERAGE(OFFSET($DS$3,0,0,'Données projet'!$E$14+1,1))-AVERAGE(OFFSET($H$3,0,0,'Données projet'!$E$14+1,1))</f>
        <v>293.89870611180356</v>
      </c>
      <c r="DU72" s="61">
        <f t="shared" si="98"/>
        <v>227.09257037860894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1" t="e">
        <f t="shared" si="74"/>
        <v>#N/A</v>
      </c>
      <c r="EO72" s="61" t="e">
        <f ca="1">AVERAGE(OFFSET($EN$3,0,0,'Données projet'!$E$15+1,1))-AVERAGE(OFFSET($H$3,0,0,'Données projet'!$E$15+1,1))</f>
        <v>#N/A</v>
      </c>
      <c r="EP72" s="61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1" t="e">
        <f t="shared" si="77"/>
        <v>#N/A</v>
      </c>
      <c r="FJ72" s="61" t="e">
        <f ca="1">AVERAGE(OFFSET($FI$3,0,0,'Données projet'!$E$16+1,1))-AVERAGE(OFFSET($H$3,0,0,'Données projet'!$E$16+1,1))</f>
        <v>#N/A</v>
      </c>
      <c r="FK72" s="61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6.8</v>
      </c>
      <c r="FZ72" s="13">
        <f>IF('Données projet'!$A$244&gt;35,FZ71+FY72-GH71,IF(A72&lt;'Données projet'!$A$244,$FW$205^A72,IF(A72='Données projet'!$A$244,'Données projet'!$B$244,FZ71+FY72-GH71)))</f>
        <v>256.19999999999993</v>
      </c>
      <c r="GA72" s="18">
        <f>FZ72*VLOOKUP('Données projet'!$B$17,Paramètres!$A$1:$I$89,3,0)*VLOOKUP('Données projet'!$B$17,Paramètres!$A$1:$I$89,5,0)</f>
        <v>247.79663999999997</v>
      </c>
      <c r="GB72" s="14">
        <f t="shared" si="103"/>
        <v>60.113881658336368</v>
      </c>
      <c r="GC72" s="22">
        <f t="shared" si="79"/>
        <v>536.27749188826908</v>
      </c>
      <c r="GD72" s="61">
        <f t="shared" si="80"/>
        <v>802.20765223833564</v>
      </c>
      <c r="GE72" s="61">
        <f ca="1">AVERAGE(OFFSET($GD$3,0,0,'Données projet'!$E$17+1,1))-AVERAGE(OFFSET($H$3,0,0,'Données projet'!$E$17+1,1))</f>
        <v>496.33873798282525</v>
      </c>
      <c r="GF72" s="61">
        <f t="shared" si="104"/>
        <v>280.25465074992246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6.8</v>
      </c>
      <c r="GU72" s="13">
        <f>IF('Données projet'!$A$270&gt;35,GU71+GT72-HC71,IF(A72&lt;'Données projet'!$A$270,$GR$205^A72,IF(A72='Données projet'!$A$270,'Données projet'!$B$270,GU71+GT72-HC71)))</f>
        <v>256.19999999999993</v>
      </c>
      <c r="GV72" s="18">
        <f>GU72*VLOOKUP('Données projet'!$B$18,Paramètres!$A$1:$I$89,3,0)*VLOOKUP('Données projet'!$B$18,Paramètres!$A$1:$I$89,5,0)</f>
        <v>275.7736799999999</v>
      </c>
      <c r="GW72" s="14">
        <f t="shared" si="105"/>
        <v>66.073076930208813</v>
      </c>
      <c r="GX72" s="22">
        <f t="shared" si="82"/>
        <v>595.38310165344672</v>
      </c>
      <c r="GY72" s="61">
        <f t="shared" si="83"/>
        <v>861.31326200351327</v>
      </c>
      <c r="GZ72" s="61">
        <f ca="1">AVERAGE(OFFSET($GY$3,0,0,'Données projet'!$E$18+1,1))-AVERAGE(OFFSET($H$3,0,0,'Données projet'!$E$18+1,1))</f>
        <v>542.90832990875208</v>
      </c>
      <c r="HA72" s="61">
        <f t="shared" si="106"/>
        <v>304.94365539329362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1">
        <f t="shared" si="55"/>
        <v>781.87498200368964</v>
      </c>
      <c r="S73" s="61">
        <f ca="1">AVERAGE(OFFSET($R$3,0,0,'Données projet'!$E$9+1,1))-AVERAGE(OFFSET($H$3,0,0,'Données projet'!$E$9+1,1))</f>
        <v>469.67944008675863</v>
      </c>
      <c r="T73" s="61">
        <f t="shared" si="88"/>
        <v>266.11908070867173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1">
        <f t="shared" si="59"/>
        <v>842.59520580698154</v>
      </c>
      <c r="AN73" s="61">
        <f ca="1">AVERAGE(OFFSET($AM$3,0,0,'Données projet'!$E$10+1,1))-AVERAGE(OFFSET($H$3,0,0,'Données projet'!$E$10+1,1))</f>
        <v>516.30971934066179</v>
      </c>
      <c r="AO73" s="61">
        <f t="shared" si="90"/>
        <v>290.84286505723571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1.1499999999999999</v>
      </c>
      <c r="BD73" s="13">
        <f>IF('Données projet'!$A$88&gt;35,BD72+BC73-BL72,IF(A73&lt;'Données projet'!$A$88,$BA$205^A73,IF(A73='Données projet'!$A$88,'Données projet'!$B$88,BD72+BC73-BL72)))</f>
        <v>167.5000000000002</v>
      </c>
      <c r="BE73" s="14">
        <f>BD73*VLOOKUP('Données projet'!$B$11,Paramètres!$A$1:$I$89,3,0)*VLOOKUP('Données projet'!$B$11,Paramètres!$A$1:$I$89,5,0)</f>
        <v>109.74600000000012</v>
      </c>
      <c r="BF73" s="14">
        <f t="shared" si="91"/>
        <v>29.271132142081026</v>
      </c>
      <c r="BG73" s="22">
        <f t="shared" si="61"/>
        <v>242.12150514745795</v>
      </c>
      <c r="BH73" s="61">
        <f t="shared" si="62"/>
        <v>508.52704928446747</v>
      </c>
      <c r="BI73" s="61">
        <f ca="1">AVERAGE(OFFSET($BH$3,0,0,'Données projet'!$E$11+1,1))-AVERAGE(OFFSET($H$3,0,0,'Données projet'!$E$11+1,1))</f>
        <v>194.70144071323648</v>
      </c>
      <c r="BJ73" s="61">
        <f t="shared" si="92"/>
        <v>175.03530497415395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-9.2222762759774927E-14</v>
      </c>
      <c r="CA73" s="14" t="e">
        <f t="shared" si="93"/>
        <v>#NUM!</v>
      </c>
      <c r="CB73" s="22" t="e">
        <f t="shared" si="64"/>
        <v>#NUM!</v>
      </c>
      <c r="CC73" s="61" t="e">
        <f t="shared" si="65"/>
        <v>#NUM!</v>
      </c>
      <c r="CD73" s="61">
        <f ca="1">AVERAGE(OFFSET($CC$3,0,0,'Données projet'!$E$12+1,1))-AVERAGE(OFFSET($H$3,0,0,'Données projet'!$E$12+1,1))</f>
        <v>272.69564942740931</v>
      </c>
      <c r="CE73" s="61">
        <f t="shared" si="94"/>
        <v>316.57989180609252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1">
        <f t="shared" si="68"/>
        <v>266.40554413701199</v>
      </c>
      <c r="CY73" s="61">
        <f ca="1">AVERAGE(OFFSET($CX$3,0,0,'Données projet'!$E$13+1,1))-AVERAGE(OFFSET($H$3,0,0,'Données projet'!$E$13+1,1))</f>
        <v>312.59632808777332</v>
      </c>
      <c r="CZ73" s="61">
        <f t="shared" si="96"/>
        <v>302.59481222418219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220.5128205128205</v>
      </c>
      <c r="DM73" s="13">
        <f>VLOOKUP(A73,'Données projet'!$A$165:$I$185,9,0)</f>
        <v>4.3589743589743595</v>
      </c>
      <c r="DN73" s="13">
        <f t="array" ref="DN73">INDEX(DM:DM,MIN(IF(ISNUMBER(DM73:DM269),ROW(DM73:DM269),"")))</f>
        <v>4.3589743589743595</v>
      </c>
      <c r="DO73" s="13">
        <f>IF('Données projet'!$A$166&gt;35,DO72+DN73-DW72,IF(A73&lt;'Données projet'!$A$166,$DL$205^A73,IF(A73='Données projet'!$A$166,'Données projet'!$B$166,DO72+DN73-DW72)))</f>
        <v>220.5128205128205</v>
      </c>
      <c r="DP73" s="18">
        <f>DO73*VLOOKUP('Données projet'!$B$14,Paramètres!$A$1:$I$89,3,0)*VLOOKUP('Données projet'!$B$14,Paramètres!$A$1:$I$89,5,0)</f>
        <v>147.91999999999999</v>
      </c>
      <c r="DQ73" s="14">
        <f t="shared" si="97"/>
        <v>38.105514696277361</v>
      </c>
      <c r="DR73" s="22">
        <f t="shared" si="70"/>
        <v>323.99443809601638</v>
      </c>
      <c r="DS73" s="61">
        <f t="shared" si="71"/>
        <v>590.39998223302587</v>
      </c>
      <c r="DT73" s="61">
        <f ca="1">AVERAGE(OFFSET($DS$3,0,0,'Données projet'!$E$14+1,1))-AVERAGE(OFFSET($H$3,0,0,'Données projet'!$E$14+1,1))</f>
        <v>293.89870611180356</v>
      </c>
      <c r="DU73" s="61">
        <f t="shared" si="98"/>
        <v>227.09257037860894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25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1" t="e">
        <f t="shared" si="74"/>
        <v>#N/A</v>
      </c>
      <c r="EO73" s="61" t="e">
        <f ca="1">AVERAGE(OFFSET($EN$3,0,0,'Données projet'!$E$15+1,1))-AVERAGE(OFFSET($H$3,0,0,'Données projet'!$E$15+1,1))</f>
        <v>#N/A</v>
      </c>
      <c r="EP73" s="61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1" t="e">
        <f t="shared" si="77"/>
        <v>#N/A</v>
      </c>
      <c r="FJ73" s="61" t="e">
        <f ca="1">AVERAGE(OFFSET($FI$3,0,0,'Données projet'!$E$16+1,1))-AVERAGE(OFFSET($H$3,0,0,'Données projet'!$E$16+1,1))</f>
        <v>#N/A</v>
      </c>
      <c r="FK73" s="61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263</v>
      </c>
      <c r="FX73" s="13">
        <f>VLOOKUP(A73,'Données projet'!$A$243:$I$263,9,0)</f>
        <v>6.8</v>
      </c>
      <c r="FY73" s="13">
        <f t="array" ref="FY73">INDEX(FX:FX,MIN(IF(ISNUMBER(FX73:FX269),ROW(FX73:FX269),"")))</f>
        <v>6.8</v>
      </c>
      <c r="FZ73" s="13">
        <f>IF('Données projet'!$A$244&gt;35,FZ72+FY73-GH72,IF(A73&lt;'Données projet'!$A$244,$FW$205^A73,IF(A73='Données projet'!$A$244,'Données projet'!$B$244,FZ72+FY73-GH72)))</f>
        <v>262.99999999999994</v>
      </c>
      <c r="GA73" s="18">
        <f>FZ73*VLOOKUP('Données projet'!$B$17,Paramètres!$A$1:$I$89,3,0)*VLOOKUP('Données projet'!$B$17,Paramètres!$A$1:$I$89,5,0)</f>
        <v>254.37359999999998</v>
      </c>
      <c r="GB73" s="14">
        <f t="shared" si="103"/>
        <v>61.521534056516209</v>
      </c>
      <c r="GC73" s="22">
        <f t="shared" si="79"/>
        <v>550.1840251484324</v>
      </c>
      <c r="GD73" s="61">
        <f t="shared" si="80"/>
        <v>816.58956928544194</v>
      </c>
      <c r="GE73" s="61">
        <f ca="1">AVERAGE(OFFSET($GD$3,0,0,'Données projet'!$E$17+1,1))-AVERAGE(OFFSET($H$3,0,0,'Données projet'!$E$17+1,1))</f>
        <v>496.33873798282525</v>
      </c>
      <c r="GF73" s="61">
        <f t="shared" si="104"/>
        <v>280.25465074992246</v>
      </c>
      <c r="GG73" s="16">
        <f>IF(ISNA(VLOOKUP(A73,'Données projet'!$A$243:$I$263,3,0)),0,VLOOKUP(A73,'Données projet'!$A$243:$I$263,3,0))</f>
        <v>5</v>
      </c>
      <c r="GH73" s="16">
        <f>IF(ISNA(VLOOKUP(A73,'Données projet'!$A$243:$I$263,4,0)),0,VLOOKUP(A73,'Données projet'!$A$243:$I$263,4,0))</f>
        <v>42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263</v>
      </c>
      <c r="GS73" s="13">
        <f>VLOOKUP(A73,'Données projet'!$A$269:$I$289,9,0)</f>
        <v>6.8</v>
      </c>
      <c r="GT73" s="13">
        <f t="array" ref="GT73">INDEX(GS:GS,MIN(IF(ISNUMBER(GS73:GS269),ROW(GS73:GS269),"")))</f>
        <v>6.8</v>
      </c>
      <c r="GU73" s="13">
        <f>IF('Données projet'!$A$270&gt;35,GU72+GT73-HC72,IF(A73&lt;'Données projet'!$A$270,$GR$205^A73,IF(A73='Données projet'!$A$270,'Données projet'!$B$270,GU72+GT73-HC72)))</f>
        <v>262.99999999999994</v>
      </c>
      <c r="GV73" s="18">
        <f>GU73*VLOOKUP('Données projet'!$B$18,Paramètres!$A$1:$I$89,3,0)*VLOOKUP('Données projet'!$B$18,Paramètres!$A$1:$I$89,5,0)</f>
        <v>283.09319999999991</v>
      </c>
      <c r="GW73" s="14">
        <f t="shared" si="105"/>
        <v>67.620272397048666</v>
      </c>
      <c r="GX73" s="22">
        <f t="shared" si="82"/>
        <v>610.82596442485954</v>
      </c>
      <c r="GY73" s="61">
        <f t="shared" si="83"/>
        <v>877.23150856186908</v>
      </c>
      <c r="GZ73" s="61">
        <f ca="1">AVERAGE(OFFSET($GY$3,0,0,'Données projet'!$E$18+1,1))-AVERAGE(OFFSET($H$3,0,0,'Données projet'!$E$18+1,1))</f>
        <v>542.90832990875208</v>
      </c>
      <c r="HA73" s="61">
        <f t="shared" si="106"/>
        <v>304.94365539329362</v>
      </c>
      <c r="HB73" s="16">
        <f>IF(ISNA(VLOOKUP(A73,'Données projet'!$A$269:$I$289,3,0)),0,VLOOKUP(A73,'Données projet'!$A$269:$I$289,3,0))</f>
        <v>5</v>
      </c>
      <c r="HC73" s="16">
        <f>IF(ISNA(VLOOKUP(A73,'Données projet'!$A$269:$I$289,4,0)),0,VLOOKUP(A73,'Données projet'!$A$269:$I$289,4,0))</f>
        <v>42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1">
        <f t="shared" si="55"/>
        <v>713.67462961866772</v>
      </c>
      <c r="S74" s="61">
        <f ca="1">AVERAGE(OFFSET($R$3,0,0,'Données projet'!$E$9+1,1))-AVERAGE(OFFSET($H$3,0,0,'Données projet'!$E$9+1,1))</f>
        <v>469.67944008675863</v>
      </c>
      <c r="T74" s="61">
        <f t="shared" si="88"/>
        <v>266.11908070867173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1">
        <f t="shared" si="59"/>
        <v>766.28830271316656</v>
      </c>
      <c r="AN74" s="61">
        <f ca="1">AVERAGE(OFFSET($AM$3,0,0,'Données projet'!$E$10+1,1))-AVERAGE(OFFSET($H$3,0,0,'Données projet'!$E$10+1,1))</f>
        <v>516.30971934066179</v>
      </c>
      <c r="AO74" s="61">
        <f t="shared" si="90"/>
        <v>290.84286505723571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1.1499999999999999</v>
      </c>
      <c r="BD74" s="13">
        <f>IF('Données projet'!$A$88&gt;35,BD73+BC74-BL73,IF(A74&lt;'Données projet'!$A$88,$BA$205^A74,IF(A74='Données projet'!$A$88,'Données projet'!$B$88,BD73+BC74-BL73)))</f>
        <v>168.6500000000002</v>
      </c>
      <c r="BE74" s="14">
        <f>BD74*VLOOKUP('Données projet'!$B$11,Paramètres!$A$1:$I$89,3,0)*VLOOKUP('Données projet'!$B$11,Paramètres!$A$1:$I$89,5,0)</f>
        <v>110.49948000000013</v>
      </c>
      <c r="BF74" s="14">
        <f t="shared" si="91"/>
        <v>29.448634909086362</v>
      </c>
      <c r="BG74" s="22">
        <f t="shared" si="61"/>
        <v>243.74296679999227</v>
      </c>
      <c r="BH74" s="61">
        <f t="shared" si="62"/>
        <v>510.61564787804025</v>
      </c>
      <c r="BI74" s="61">
        <f ca="1">AVERAGE(OFFSET($BH$3,0,0,'Données projet'!$E$11+1,1))-AVERAGE(OFFSET($H$3,0,0,'Données projet'!$E$11+1,1))</f>
        <v>194.70144071323648</v>
      </c>
      <c r="BJ74" s="61">
        <f t="shared" si="92"/>
        <v>175.03530497415395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-9.2222762759774927E-14</v>
      </c>
      <c r="CA74" s="14" t="e">
        <f t="shared" si="93"/>
        <v>#NUM!</v>
      </c>
      <c r="CB74" s="22" t="e">
        <f t="shared" si="64"/>
        <v>#NUM!</v>
      </c>
      <c r="CC74" s="61" t="e">
        <f t="shared" si="65"/>
        <v>#NUM!</v>
      </c>
      <c r="CD74" s="61">
        <f ca="1">AVERAGE(OFFSET($CC$3,0,0,'Données projet'!$E$12+1,1))-AVERAGE(OFFSET($H$3,0,0,'Données projet'!$E$12+1,1))</f>
        <v>272.69564942740931</v>
      </c>
      <c r="CE74" s="61">
        <f t="shared" si="94"/>
        <v>316.57989180609252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1">
        <f t="shared" si="68"/>
        <v>266.87268107805045</v>
      </c>
      <c r="CY74" s="61">
        <f ca="1">AVERAGE(OFFSET($CX$3,0,0,'Données projet'!$E$13+1,1))-AVERAGE(OFFSET($H$3,0,0,'Données projet'!$E$13+1,1))</f>
        <v>312.59632808777332</v>
      </c>
      <c r="CZ74" s="61">
        <f t="shared" si="96"/>
        <v>302.59481222418219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3.974358974358978</v>
      </c>
      <c r="DO74" s="13">
        <f>IF('Données projet'!$A$166&gt;35,DO73+DN74-DW73,IF(A74&lt;'Données projet'!$A$166,$DL$205^A74,IF(A74='Données projet'!$A$166,'Données projet'!$B$166,DO73+DN74-DW73)))</f>
        <v>199.48717948717947</v>
      </c>
      <c r="DP74" s="18">
        <f>DO74*VLOOKUP('Données projet'!$B$14,Paramètres!$A$1:$I$89,3,0)*VLOOKUP('Données projet'!$B$14,Paramètres!$A$1:$I$89,5,0)</f>
        <v>133.816</v>
      </c>
      <c r="DQ74" s="14">
        <f t="shared" si="97"/>
        <v>34.876634693250608</v>
      </c>
      <c r="DR74" s="22">
        <f t="shared" si="70"/>
        <v>293.80633875741154</v>
      </c>
      <c r="DS74" s="61">
        <f t="shared" si="71"/>
        <v>560.67901983545948</v>
      </c>
      <c r="DT74" s="61">
        <f ca="1">AVERAGE(OFFSET($DS$3,0,0,'Données projet'!$E$14+1,1))-AVERAGE(OFFSET($H$3,0,0,'Données projet'!$E$14+1,1))</f>
        <v>293.89870611180356</v>
      </c>
      <c r="DU74" s="61">
        <f t="shared" si="98"/>
        <v>227.09257037860894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1" t="e">
        <f t="shared" si="74"/>
        <v>#N/A</v>
      </c>
      <c r="EO74" s="61" t="e">
        <f ca="1">AVERAGE(OFFSET($EN$3,0,0,'Données projet'!$E$15+1,1))-AVERAGE(OFFSET($H$3,0,0,'Données projet'!$E$15+1,1))</f>
        <v>#N/A</v>
      </c>
      <c r="EP74" s="61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1" t="e">
        <f t="shared" si="77"/>
        <v>#N/A</v>
      </c>
      <c r="FJ74" s="61" t="e">
        <f ca="1">AVERAGE(OFFSET($FI$3,0,0,'Données projet'!$E$16+1,1))-AVERAGE(OFFSET($H$3,0,0,'Données projet'!$E$16+1,1))</f>
        <v>#N/A</v>
      </c>
      <c r="FK74" s="61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6.2</v>
      </c>
      <c r="FZ74" s="13">
        <f>IF('Données projet'!$A$244&gt;35,FZ73+FY74-GH73,IF(A74&lt;'Données projet'!$A$244,$FW$205^A74,IF(A74='Données projet'!$A$244,'Données projet'!$B$244,FZ73+FY74-GH73)))</f>
        <v>227.19999999999993</v>
      </c>
      <c r="GA74" s="18">
        <f>FZ74*VLOOKUP('Données projet'!$B$17,Paramètres!$A$1:$I$89,3,0)*VLOOKUP('Données projet'!$B$17,Paramètres!$A$1:$I$89,5,0)</f>
        <v>219.74783999999994</v>
      </c>
      <c r="GB74" s="14">
        <f t="shared" si="103"/>
        <v>54.060076332940561</v>
      </c>
      <c r="GC74" s="22">
        <f t="shared" si="79"/>
        <v>476.88212094653812</v>
      </c>
      <c r="GD74" s="61">
        <f t="shared" si="80"/>
        <v>743.75480202458607</v>
      </c>
      <c r="GE74" s="61">
        <f ca="1">AVERAGE(OFFSET($GD$3,0,0,'Données projet'!$E$17+1,1))-AVERAGE(OFFSET($H$3,0,0,'Données projet'!$E$17+1,1))</f>
        <v>496.33873798282525</v>
      </c>
      <c r="GF74" s="61">
        <f t="shared" si="104"/>
        <v>280.25465074992246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6.2</v>
      </c>
      <c r="GU74" s="13">
        <f>IF('Données projet'!$A$270&gt;35,GU73+GT74-HC73,IF(A74&lt;'Données projet'!$A$270,$GR$205^A74,IF(A74='Données projet'!$A$270,'Données projet'!$B$270,GU73+GT74-HC73)))</f>
        <v>227.19999999999993</v>
      </c>
      <c r="GV74" s="18">
        <f>GU74*VLOOKUP('Données projet'!$B$18,Paramètres!$A$1:$I$89,3,0)*VLOOKUP('Données projet'!$B$18,Paramètres!$A$1:$I$89,5,0)</f>
        <v>244.55807999999993</v>
      </c>
      <c r="GW74" s="14">
        <f t="shared" si="105"/>
        <v>59.419147189674156</v>
      </c>
      <c r="GX74" s="22">
        <f t="shared" si="82"/>
        <v>529.42700402201569</v>
      </c>
      <c r="GY74" s="61">
        <f t="shared" si="83"/>
        <v>796.2996851000637</v>
      </c>
      <c r="GZ74" s="61">
        <f ca="1">AVERAGE(OFFSET($GY$3,0,0,'Données projet'!$E$18+1,1))-AVERAGE(OFFSET($H$3,0,0,'Données projet'!$E$18+1,1))</f>
        <v>542.90832990875208</v>
      </c>
      <c r="HA74" s="61">
        <f t="shared" si="106"/>
        <v>304.94365539329362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1">
        <f t="shared" si="55"/>
        <v>726.04099743373422</v>
      </c>
      <c r="S75" s="61">
        <f ca="1">AVERAGE(OFFSET($R$3,0,0,'Données projet'!$E$9+1,1))-AVERAGE(OFFSET($H$3,0,0,'Données projet'!$E$9+1,1))</f>
        <v>469.67944008675863</v>
      </c>
      <c r="T75" s="61">
        <f t="shared" si="88"/>
        <v>266.11908070867173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1">
        <f t="shared" si="59"/>
        <v>780.06020830988109</v>
      </c>
      <c r="AN75" s="61">
        <f ca="1">AVERAGE(OFFSET($AM$3,0,0,'Données projet'!$E$10+1,1))-AVERAGE(OFFSET($H$3,0,0,'Données projet'!$E$10+1,1))</f>
        <v>516.30971934066179</v>
      </c>
      <c r="AO75" s="61">
        <f t="shared" si="90"/>
        <v>290.84286505723571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1.1499999999999999</v>
      </c>
      <c r="BD75" s="13">
        <f>IF('Données projet'!$A$88&gt;35,BD74+BC75-BL74,IF(A75&lt;'Données projet'!$A$88,$BA$205^A75,IF(A75='Données projet'!$A$88,'Données projet'!$B$88,BD74+BC75-BL74)))</f>
        <v>169.80000000000021</v>
      </c>
      <c r="BE75" s="14">
        <f>BD75*VLOOKUP('Données projet'!$B$11,Paramètres!$A$1:$I$89,3,0)*VLOOKUP('Données projet'!$B$11,Paramètres!$A$1:$I$89,5,0)</f>
        <v>111.25296000000014</v>
      </c>
      <c r="BF75" s="14">
        <f t="shared" si="91"/>
        <v>29.625996844262218</v>
      </c>
      <c r="BG75" s="22">
        <f t="shared" si="61"/>
        <v>245.36418317042356</v>
      </c>
      <c r="BH75" s="61">
        <f t="shared" si="62"/>
        <v>512.6958974079447</v>
      </c>
      <c r="BI75" s="61">
        <f ca="1">AVERAGE(OFFSET($BH$3,0,0,'Données projet'!$E$11+1,1))-AVERAGE(OFFSET($H$3,0,0,'Données projet'!$E$11+1,1))</f>
        <v>194.70144071323648</v>
      </c>
      <c r="BJ75" s="61">
        <f t="shared" si="92"/>
        <v>175.03530497415395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-9.2222762759774927E-14</v>
      </c>
      <c r="CA75" s="14" t="e">
        <f t="shared" si="93"/>
        <v>#NUM!</v>
      </c>
      <c r="CB75" s="22" t="e">
        <f t="shared" si="64"/>
        <v>#NUM!</v>
      </c>
      <c r="CC75" s="61" t="e">
        <f t="shared" si="65"/>
        <v>#NUM!</v>
      </c>
      <c r="CD75" s="61">
        <f ca="1">AVERAGE(OFFSET($CC$3,0,0,'Données projet'!$E$12+1,1))-AVERAGE(OFFSET($H$3,0,0,'Données projet'!$E$12+1,1))</f>
        <v>272.69564942740931</v>
      </c>
      <c r="CE75" s="61">
        <f t="shared" si="94"/>
        <v>316.57989180609252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1">
        <f t="shared" si="68"/>
        <v>267.33171423752361</v>
      </c>
      <c r="CY75" s="61">
        <f ca="1">AVERAGE(OFFSET($CX$3,0,0,'Données projet'!$E$13+1,1))-AVERAGE(OFFSET($H$3,0,0,'Données projet'!$E$13+1,1))</f>
        <v>312.59632808777332</v>
      </c>
      <c r="CZ75" s="61">
        <f t="shared" si="96"/>
        <v>302.59481222418219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3.974358974358978</v>
      </c>
      <c r="DO75" s="13">
        <f>IF('Données projet'!$A$166&gt;35,DO74+DN75-DW74,IF(A75&lt;'Données projet'!$A$166,$DL$205^A75,IF(A75='Données projet'!$A$166,'Données projet'!$B$166,DO74+DN75-DW74)))</f>
        <v>203.46153846153845</v>
      </c>
      <c r="DP75" s="18">
        <f>DO75*VLOOKUP('Données projet'!$B$14,Paramètres!$A$1:$I$89,3,0)*VLOOKUP('Données projet'!$B$14,Paramètres!$A$1:$I$89,5,0)</f>
        <v>136.482</v>
      </c>
      <c r="DQ75" s="14">
        <f t="shared" si="97"/>
        <v>35.489891275121778</v>
      </c>
      <c r="DR75" s="22">
        <f t="shared" si="70"/>
        <v>299.51771063750374</v>
      </c>
      <c r="DS75" s="61">
        <f t="shared" si="71"/>
        <v>566.84942487502485</v>
      </c>
      <c r="DT75" s="61">
        <f ca="1">AVERAGE(OFFSET($DS$3,0,0,'Données projet'!$E$14+1,1))-AVERAGE(OFFSET($H$3,0,0,'Données projet'!$E$14+1,1))</f>
        <v>293.89870611180356</v>
      </c>
      <c r="DU75" s="61">
        <f t="shared" si="98"/>
        <v>227.09257037860894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1" t="e">
        <f t="shared" si="74"/>
        <v>#N/A</v>
      </c>
      <c r="EO75" s="61" t="e">
        <f ca="1">AVERAGE(OFFSET($EN$3,0,0,'Données projet'!$E$15+1,1))-AVERAGE(OFFSET($H$3,0,0,'Données projet'!$E$15+1,1))</f>
        <v>#N/A</v>
      </c>
      <c r="EP75" s="61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1" t="e">
        <f t="shared" si="77"/>
        <v>#N/A</v>
      </c>
      <c r="FJ75" s="61" t="e">
        <f ca="1">AVERAGE(OFFSET($FI$3,0,0,'Données projet'!$E$16+1,1))-AVERAGE(OFFSET($H$3,0,0,'Données projet'!$E$16+1,1))</f>
        <v>#N/A</v>
      </c>
      <c r="FK75" s="61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6.2</v>
      </c>
      <c r="FZ75" s="13">
        <f>IF('Données projet'!$A$244&gt;35,FZ74+FY75-GH74,IF(A75&lt;'Données projet'!$A$244,$FW$205^A75,IF(A75='Données projet'!$A$244,'Données projet'!$B$244,FZ74+FY75-GH74)))</f>
        <v>233.39999999999992</v>
      </c>
      <c r="GA75" s="18">
        <f>FZ75*VLOOKUP('Données projet'!$B$17,Paramètres!$A$1:$I$89,3,0)*VLOOKUP('Données projet'!$B$17,Paramètres!$A$1:$I$89,5,0)</f>
        <v>225.74447999999992</v>
      </c>
      <c r="GB75" s="14">
        <f t="shared" si="103"/>
        <v>55.36154088431374</v>
      </c>
      <c r="GC75" s="22">
        <f t="shared" si="79"/>
        <v>489.59298637351299</v>
      </c>
      <c r="GD75" s="61">
        <f t="shared" si="80"/>
        <v>756.92470061103404</v>
      </c>
      <c r="GE75" s="61">
        <f ca="1">AVERAGE(OFFSET($GD$3,0,0,'Données projet'!$E$17+1,1))-AVERAGE(OFFSET($H$3,0,0,'Données projet'!$E$17+1,1))</f>
        <v>496.33873798282525</v>
      </c>
      <c r="GF75" s="61">
        <f t="shared" si="104"/>
        <v>280.25465074992246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6.2</v>
      </c>
      <c r="GU75" s="13">
        <f>IF('Données projet'!$A$270&gt;35,GU74+GT75-HC74,IF(A75&lt;'Données projet'!$A$270,$GR$205^A75,IF(A75='Données projet'!$A$270,'Données projet'!$B$270,GU74+GT75-HC74)))</f>
        <v>233.39999999999992</v>
      </c>
      <c r="GV75" s="18">
        <f>GU75*VLOOKUP('Données projet'!$B$18,Paramètres!$A$1:$I$89,3,0)*VLOOKUP('Données projet'!$B$18,Paramètres!$A$1:$I$89,5,0)</f>
        <v>251.23175999999989</v>
      </c>
      <c r="GW75" s="14">
        <f t="shared" si="105"/>
        <v>60.849628220886878</v>
      </c>
      <c r="GX75" s="22">
        <f t="shared" si="82"/>
        <v>543.54175115137775</v>
      </c>
      <c r="GY75" s="61">
        <f t="shared" si="83"/>
        <v>810.87346538889892</v>
      </c>
      <c r="GZ75" s="61">
        <f ca="1">AVERAGE(OFFSET($GY$3,0,0,'Données projet'!$E$18+1,1))-AVERAGE(OFFSET($H$3,0,0,'Données projet'!$E$18+1,1))</f>
        <v>542.90832990875208</v>
      </c>
      <c r="HA75" s="61">
        <f t="shared" si="106"/>
        <v>304.94365539329362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1">
        <f t="shared" si="55"/>
        <v>738.39280375661042</v>
      </c>
      <c r="S76" s="61">
        <f ca="1">AVERAGE(OFFSET($R$3,0,0,'Données projet'!$E$9+1,1))-AVERAGE(OFFSET($H$3,0,0,'Données projet'!$E$9+1,1))</f>
        <v>469.67944008675863</v>
      </c>
      <c r="T76" s="61">
        <f t="shared" si="88"/>
        <v>266.11908070867173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1">
        <f t="shared" si="59"/>
        <v>793.81685349707573</v>
      </c>
      <c r="AN76" s="61">
        <f ca="1">AVERAGE(OFFSET($AM$3,0,0,'Données projet'!$E$10+1,1))-AVERAGE(OFFSET($H$3,0,0,'Données projet'!$E$10+1,1))</f>
        <v>516.30971934066179</v>
      </c>
      <c r="AO76" s="61">
        <f t="shared" si="90"/>
        <v>290.84286505723571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1.1499999999999999</v>
      </c>
      <c r="BD76" s="13">
        <f>IF('Données projet'!$A$88&gt;35,BD75+BC76-BL75,IF(A76&lt;'Données projet'!$A$88,$BA$205^A76,IF(A76='Données projet'!$A$88,'Données projet'!$B$88,BD75+BC76-BL75)))</f>
        <v>170.95000000000022</v>
      </c>
      <c r="BE76" s="14">
        <f>BD76*VLOOKUP('Données projet'!$B$11,Paramètres!$A$1:$I$89,3,0)*VLOOKUP('Données projet'!$B$11,Paramètres!$A$1:$I$89,5,0)</f>
        <v>112.00644000000015</v>
      </c>
      <c r="BF76" s="14">
        <f t="shared" si="91"/>
        <v>29.803219012036596</v>
      </c>
      <c r="BG76" s="22">
        <f t="shared" si="61"/>
        <v>246.98515611263065</v>
      </c>
      <c r="BH76" s="61">
        <f t="shared" si="62"/>
        <v>514.76794031055238</v>
      </c>
      <c r="BI76" s="61">
        <f ca="1">AVERAGE(OFFSET($BH$3,0,0,'Données projet'!$E$11+1,1))-AVERAGE(OFFSET($H$3,0,0,'Données projet'!$E$11+1,1))</f>
        <v>194.70144071323648</v>
      </c>
      <c r="BJ76" s="61">
        <f t="shared" si="92"/>
        <v>175.03530497415395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-9.2222762759774927E-14</v>
      </c>
      <c r="CA76" s="14" t="e">
        <f t="shared" si="93"/>
        <v>#NUM!</v>
      </c>
      <c r="CB76" s="22" t="e">
        <f t="shared" si="64"/>
        <v>#NUM!</v>
      </c>
      <c r="CC76" s="61" t="e">
        <f t="shared" si="65"/>
        <v>#NUM!</v>
      </c>
      <c r="CD76" s="61">
        <f ca="1">AVERAGE(OFFSET($CC$3,0,0,'Données projet'!$E$12+1,1))-AVERAGE(OFFSET($H$3,0,0,'Données projet'!$E$12+1,1))</f>
        <v>272.69564942740931</v>
      </c>
      <c r="CE76" s="61">
        <f t="shared" si="94"/>
        <v>316.57989180609252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1">
        <f t="shared" si="68"/>
        <v>267.78278419792429</v>
      </c>
      <c r="CY76" s="61">
        <f ca="1">AVERAGE(OFFSET($CX$3,0,0,'Données projet'!$E$13+1,1))-AVERAGE(OFFSET($H$3,0,0,'Données projet'!$E$13+1,1))</f>
        <v>312.59632808777332</v>
      </c>
      <c r="CZ76" s="61">
        <f t="shared" si="96"/>
        <v>302.59481222418219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3.974358974358978</v>
      </c>
      <c r="DO76" s="13">
        <f>IF('Données projet'!$A$166&gt;35,DO75+DN76-DW75,IF(A76&lt;'Données projet'!$A$166,$DL$205^A76,IF(A76='Données projet'!$A$166,'Données projet'!$B$166,DO75+DN76-DW75)))</f>
        <v>207.43589743589743</v>
      </c>
      <c r="DP76" s="18">
        <f>DO76*VLOOKUP('Données projet'!$B$14,Paramètres!$A$1:$I$89,3,0)*VLOOKUP('Données projet'!$B$14,Paramètres!$A$1:$I$89,5,0)</f>
        <v>139.148</v>
      </c>
      <c r="DQ76" s="14">
        <f t="shared" si="97"/>
        <v>36.101754971155387</v>
      </c>
      <c r="DR76" s="22">
        <f t="shared" si="70"/>
        <v>305.22665657476222</v>
      </c>
      <c r="DS76" s="61">
        <f t="shared" si="71"/>
        <v>573.009440772684</v>
      </c>
      <c r="DT76" s="61">
        <f ca="1">AVERAGE(OFFSET($DS$3,0,0,'Données projet'!$E$14+1,1))-AVERAGE(OFFSET($H$3,0,0,'Données projet'!$E$14+1,1))</f>
        <v>293.89870611180356</v>
      </c>
      <c r="DU76" s="61">
        <f t="shared" si="98"/>
        <v>227.09257037860894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1" t="e">
        <f t="shared" si="74"/>
        <v>#N/A</v>
      </c>
      <c r="EO76" s="61" t="e">
        <f ca="1">AVERAGE(OFFSET($EN$3,0,0,'Données projet'!$E$15+1,1))-AVERAGE(OFFSET($H$3,0,0,'Données projet'!$E$15+1,1))</f>
        <v>#N/A</v>
      </c>
      <c r="EP76" s="61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1" t="e">
        <f t="shared" si="77"/>
        <v>#N/A</v>
      </c>
      <c r="FJ76" s="61" t="e">
        <f ca="1">AVERAGE(OFFSET($FI$3,0,0,'Données projet'!$E$16+1,1))-AVERAGE(OFFSET($H$3,0,0,'Données projet'!$E$16+1,1))</f>
        <v>#N/A</v>
      </c>
      <c r="FK76" s="61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6.2</v>
      </c>
      <c r="FZ76" s="13">
        <f>IF('Données projet'!$A$244&gt;35,FZ75+FY76-GH75,IF(A76&lt;'Données projet'!$A$244,$FW$205^A76,IF(A76='Données projet'!$A$244,'Données projet'!$B$244,FZ75+FY76-GH75)))</f>
        <v>239.59999999999991</v>
      </c>
      <c r="GA76" s="18">
        <f>FZ76*VLOOKUP('Données projet'!$B$17,Paramètres!$A$1:$I$89,3,0)*VLOOKUP('Données projet'!$B$17,Paramètres!$A$1:$I$89,5,0)</f>
        <v>231.74111999999991</v>
      </c>
      <c r="GB76" s="14">
        <f t="shared" si="103"/>
        <v>56.658986982752438</v>
      </c>
      <c r="GC76" s="22">
        <f t="shared" si="79"/>
        <v>502.29685299496032</v>
      </c>
      <c r="GD76" s="61">
        <f t="shared" si="80"/>
        <v>770.07963719288205</v>
      </c>
      <c r="GE76" s="61">
        <f ca="1">AVERAGE(OFFSET($GD$3,0,0,'Données projet'!$E$17+1,1))-AVERAGE(OFFSET($H$3,0,0,'Données projet'!$E$17+1,1))</f>
        <v>496.33873798282525</v>
      </c>
      <c r="GF76" s="61">
        <f t="shared" si="104"/>
        <v>280.25465074992246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6.2</v>
      </c>
      <c r="GU76" s="13">
        <f>IF('Données projet'!$A$270&gt;35,GU75+GT76-HC75,IF(A76&lt;'Données projet'!$A$270,$GR$205^A76,IF(A76='Données projet'!$A$270,'Données projet'!$B$270,GU75+GT76-HC75)))</f>
        <v>239.59999999999991</v>
      </c>
      <c r="GV76" s="18">
        <f>GU76*VLOOKUP('Données projet'!$B$18,Paramètres!$A$1:$I$89,3,0)*VLOOKUP('Données projet'!$B$18,Paramètres!$A$1:$I$89,5,0)</f>
        <v>257.90543999999989</v>
      </c>
      <c r="GW76" s="14">
        <f t="shared" si="105"/>
        <v>62.275692442827719</v>
      </c>
      <c r="GX76" s="22">
        <f t="shared" si="82"/>
        <v>557.64880567125817</v>
      </c>
      <c r="GY76" s="61">
        <f t="shared" si="83"/>
        <v>825.43158986918002</v>
      </c>
      <c r="GZ76" s="61">
        <f ca="1">AVERAGE(OFFSET($GY$3,0,0,'Données projet'!$E$18+1,1))-AVERAGE(OFFSET($H$3,0,0,'Données projet'!$E$18+1,1))</f>
        <v>542.90832990875208</v>
      </c>
      <c r="HA76" s="61">
        <f t="shared" si="106"/>
        <v>304.94365539329362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1">
        <f t="shared" si="55"/>
        <v>750.73037710187918</v>
      </c>
      <c r="S77" s="61">
        <f ca="1">AVERAGE(OFFSET($R$3,0,0,'Données projet'!$E$9+1,1))-AVERAGE(OFFSET($H$3,0,0,'Données projet'!$E$9+1,1))</f>
        <v>469.67944008675863</v>
      </c>
      <c r="T77" s="61">
        <f t="shared" si="88"/>
        <v>266.11908070867173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1">
        <f t="shared" si="59"/>
        <v>807.55858695417066</v>
      </c>
      <c r="AN77" s="61">
        <f ca="1">AVERAGE(OFFSET($AM$3,0,0,'Données projet'!$E$10+1,1))-AVERAGE(OFFSET($H$3,0,0,'Données projet'!$E$10+1,1))</f>
        <v>516.30971934066179</v>
      </c>
      <c r="AO77" s="61">
        <f t="shared" si="90"/>
        <v>290.84286505723571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1.1499999999999999</v>
      </c>
      <c r="BD77" s="13">
        <f>IF('Données projet'!$A$88&gt;35,BD76+BC77-BL76,IF(A77&lt;'Données projet'!$A$88,$BA$205^A77,IF(A77='Données projet'!$A$88,'Données projet'!$B$88,BD76+BC77-BL76)))</f>
        <v>172.10000000000022</v>
      </c>
      <c r="BE77" s="14">
        <f>BD77*VLOOKUP('Données projet'!$B$11,Paramètres!$A$1:$I$89,3,0)*VLOOKUP('Données projet'!$B$11,Paramètres!$A$1:$I$89,5,0)</f>
        <v>112.75992000000015</v>
      </c>
      <c r="BF77" s="14">
        <f t="shared" si="91"/>
        <v>29.98030246168852</v>
      </c>
      <c r="BG77" s="22">
        <f t="shared" si="61"/>
        <v>248.60588745410772</v>
      </c>
      <c r="BH77" s="61">
        <f t="shared" si="62"/>
        <v>516.83191655705855</v>
      </c>
      <c r="BI77" s="61">
        <f ca="1">AVERAGE(OFFSET($BH$3,0,0,'Données projet'!$E$11+1,1))-AVERAGE(OFFSET($H$3,0,0,'Données projet'!$E$11+1,1))</f>
        <v>194.70144071323648</v>
      </c>
      <c r="BJ77" s="61">
        <f t="shared" si="92"/>
        <v>175.03530497415395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-9.2222762759774927E-14</v>
      </c>
      <c r="CA77" s="14" t="e">
        <f t="shared" si="93"/>
        <v>#NUM!</v>
      </c>
      <c r="CB77" s="22" t="e">
        <f t="shared" si="64"/>
        <v>#NUM!</v>
      </c>
      <c r="CC77" s="61" t="e">
        <f t="shared" si="65"/>
        <v>#NUM!</v>
      </c>
      <c r="CD77" s="61">
        <f ca="1">AVERAGE(OFFSET($CC$3,0,0,'Données projet'!$E$12+1,1))-AVERAGE(OFFSET($H$3,0,0,'Données projet'!$E$12+1,1))</f>
        <v>272.69564942740931</v>
      </c>
      <c r="CE77" s="61">
        <f t="shared" si="94"/>
        <v>316.57989180609252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1">
        <f t="shared" si="68"/>
        <v>268.22602910295336</v>
      </c>
      <c r="CY77" s="61">
        <f ca="1">AVERAGE(OFFSET($CX$3,0,0,'Données projet'!$E$13+1,1))-AVERAGE(OFFSET($H$3,0,0,'Données projet'!$E$13+1,1))</f>
        <v>312.59632808777332</v>
      </c>
      <c r="CZ77" s="61">
        <f t="shared" si="96"/>
        <v>302.59481222418219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3.974358974358978</v>
      </c>
      <c r="DO77" s="13">
        <f>IF('Données projet'!$A$166&gt;35,DO76+DN77-DW76,IF(A77&lt;'Données projet'!$A$166,$DL$205^A77,IF(A77='Données projet'!$A$166,'Données projet'!$B$166,DO76+DN77-DW76)))</f>
        <v>211.41025641025641</v>
      </c>
      <c r="DP77" s="18">
        <f>DO77*VLOOKUP('Données projet'!$B$14,Paramètres!$A$1:$I$89,3,0)*VLOOKUP('Données projet'!$B$14,Paramètres!$A$1:$I$89,5,0)</f>
        <v>141.81399999999999</v>
      </c>
      <c r="DQ77" s="14">
        <f t="shared" si="97"/>
        <v>36.712255545122304</v>
      </c>
      <c r="DR77" s="22">
        <f t="shared" si="70"/>
        <v>310.93322840775465</v>
      </c>
      <c r="DS77" s="61">
        <f t="shared" si="71"/>
        <v>579.15925751070552</v>
      </c>
      <c r="DT77" s="61">
        <f ca="1">AVERAGE(OFFSET($DS$3,0,0,'Données projet'!$E$14+1,1))-AVERAGE(OFFSET($H$3,0,0,'Données projet'!$E$14+1,1))</f>
        <v>293.89870611180356</v>
      </c>
      <c r="DU77" s="61">
        <f t="shared" si="98"/>
        <v>227.09257037860894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1" t="e">
        <f t="shared" si="74"/>
        <v>#N/A</v>
      </c>
      <c r="EO77" s="61" t="e">
        <f ca="1">AVERAGE(OFFSET($EN$3,0,0,'Données projet'!$E$15+1,1))-AVERAGE(OFFSET($H$3,0,0,'Données projet'!$E$15+1,1))</f>
        <v>#N/A</v>
      </c>
      <c r="EP77" s="61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1" t="e">
        <f t="shared" si="77"/>
        <v>#N/A</v>
      </c>
      <c r="FJ77" s="61" t="e">
        <f ca="1">AVERAGE(OFFSET($FI$3,0,0,'Données projet'!$E$16+1,1))-AVERAGE(OFFSET($H$3,0,0,'Données projet'!$E$16+1,1))</f>
        <v>#N/A</v>
      </c>
      <c r="FK77" s="61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6.2</v>
      </c>
      <c r="FZ77" s="13">
        <f>IF('Données projet'!$A$244&gt;35,FZ76+FY77-GH76,IF(A77&lt;'Données projet'!$A$244,$FW$205^A77,IF(A77='Données projet'!$A$244,'Données projet'!$B$244,FZ76+FY77-GH76)))</f>
        <v>245.7999999999999</v>
      </c>
      <c r="GA77" s="18">
        <f>FZ77*VLOOKUP('Données projet'!$B$17,Paramètres!$A$1:$I$89,3,0)*VLOOKUP('Données projet'!$B$17,Paramètres!$A$1:$I$89,5,0)</f>
        <v>237.73775999999989</v>
      </c>
      <c r="GB77" s="14">
        <f t="shared" si="103"/>
        <v>57.952530566790166</v>
      </c>
      <c r="GC77" s="22">
        <f t="shared" si="79"/>
        <v>514.99392273715932</v>
      </c>
      <c r="GD77" s="61">
        <f t="shared" si="80"/>
        <v>783.21995184011018</v>
      </c>
      <c r="GE77" s="61">
        <f ca="1">AVERAGE(OFFSET($GD$3,0,0,'Données projet'!$E$17+1,1))-AVERAGE(OFFSET($H$3,0,0,'Données projet'!$E$17+1,1))</f>
        <v>496.33873798282525</v>
      </c>
      <c r="GF77" s="61">
        <f t="shared" si="104"/>
        <v>280.25465074992246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6.2</v>
      </c>
      <c r="GU77" s="13">
        <f>IF('Données projet'!$A$270&gt;35,GU76+GT77-HC76,IF(A77&lt;'Données projet'!$A$270,$GR$205^A77,IF(A77='Données projet'!$A$270,'Données projet'!$B$270,GU76+GT77-HC76)))</f>
        <v>245.7999999999999</v>
      </c>
      <c r="GV77" s="18">
        <f>GU77*VLOOKUP('Données projet'!$B$18,Paramètres!$A$1:$I$89,3,0)*VLOOKUP('Données projet'!$B$18,Paramètres!$A$1:$I$89,5,0)</f>
        <v>264.57911999999988</v>
      </c>
      <c r="GW77" s="14">
        <f t="shared" si="105"/>
        <v>63.697467287221869</v>
      </c>
      <c r="GX77" s="22">
        <f t="shared" si="82"/>
        <v>571.74838952524453</v>
      </c>
      <c r="GY77" s="61">
        <f t="shared" si="83"/>
        <v>839.97441862819539</v>
      </c>
      <c r="GZ77" s="61">
        <f ca="1">AVERAGE(OFFSET($GY$3,0,0,'Données projet'!$E$18+1,1))-AVERAGE(OFFSET($H$3,0,0,'Données projet'!$E$18+1,1))</f>
        <v>542.90832990875208</v>
      </c>
      <c r="HA77" s="61">
        <f t="shared" si="106"/>
        <v>304.94365539329362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1">
        <f t="shared" si="55"/>
        <v>763.05403343662067</v>
      </c>
      <c r="S78" s="61">
        <f ca="1">AVERAGE(OFFSET($R$3,0,0,'Données projet'!$E$9+1,1))-AVERAGE(OFFSET($H$3,0,0,'Données projet'!$E$9+1,1))</f>
        <v>469.67944008675863</v>
      </c>
      <c r="T78" s="61">
        <f t="shared" si="88"/>
        <v>266.11908070867173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1">
        <f t="shared" si="59"/>
        <v>821.28574373784795</v>
      </c>
      <c r="AN78" s="61">
        <f ca="1">AVERAGE(OFFSET($AM$3,0,0,'Données projet'!$E$10+1,1))-AVERAGE(OFFSET($H$3,0,0,'Données projet'!$E$10+1,1))</f>
        <v>516.30971934066179</v>
      </c>
      <c r="AO78" s="61">
        <f t="shared" si="90"/>
        <v>290.84286505723571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1.1499999999999999</v>
      </c>
      <c r="BD78" s="13">
        <f>IF('Données projet'!$A$88&gt;35,BD77+BC78-BL77,IF(A78&lt;'Données projet'!$A$88,$BA$205^A78,IF(A78='Données projet'!$A$88,'Données projet'!$B$88,BD77+BC78-BL77)))</f>
        <v>173.25000000000023</v>
      </c>
      <c r="BE78" s="14">
        <f>BD78*VLOOKUP('Données projet'!$B$11,Paramètres!$A$1:$I$89,3,0)*VLOOKUP('Données projet'!$B$11,Paramètres!$A$1:$I$89,5,0)</f>
        <v>113.51340000000013</v>
      </c>
      <c r="BF78" s="14">
        <f t="shared" si="91"/>
        <v>30.157248227663427</v>
      </c>
      <c r="BG78" s="22">
        <f t="shared" si="61"/>
        <v>250.22637899651397</v>
      </c>
      <c r="BH78" s="61">
        <f t="shared" si="62"/>
        <v>518.88796369633883</v>
      </c>
      <c r="BI78" s="61">
        <f ca="1">AVERAGE(OFFSET($BH$3,0,0,'Données projet'!$E$11+1,1))-AVERAGE(OFFSET($H$3,0,0,'Données projet'!$E$11+1,1))</f>
        <v>194.70144071323648</v>
      </c>
      <c r="BJ78" s="61">
        <f t="shared" si="92"/>
        <v>175.03530497415395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-9.2222762759774927E-14</v>
      </c>
      <c r="CA78" s="14" t="e">
        <f t="shared" si="93"/>
        <v>#NUM!</v>
      </c>
      <c r="CB78" s="22" t="e">
        <f t="shared" si="64"/>
        <v>#NUM!</v>
      </c>
      <c r="CC78" s="61" t="e">
        <f t="shared" si="65"/>
        <v>#NUM!</v>
      </c>
      <c r="CD78" s="61">
        <f ca="1">AVERAGE(OFFSET($CC$3,0,0,'Données projet'!$E$12+1,1))-AVERAGE(OFFSET($H$3,0,0,'Données projet'!$E$12+1,1))</f>
        <v>272.69564942740931</v>
      </c>
      <c r="CE78" s="61">
        <f t="shared" si="94"/>
        <v>316.57989180609252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1">
        <f t="shared" si="68"/>
        <v>268.6615846998273</v>
      </c>
      <c r="CY78" s="61">
        <f ca="1">AVERAGE(OFFSET($CX$3,0,0,'Données projet'!$E$13+1,1))-AVERAGE(OFFSET($H$3,0,0,'Données projet'!$E$13+1,1))</f>
        <v>312.59632808777332</v>
      </c>
      <c r="CZ78" s="61">
        <f t="shared" si="96"/>
        <v>302.59481222418219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215.38461538461539</v>
      </c>
      <c r="DM78" s="13">
        <f>VLOOKUP(A78,'Données projet'!$A$165:$I$185,9,0)</f>
        <v>3.974358974358978</v>
      </c>
      <c r="DN78" s="13">
        <f t="array" ref="DN78">INDEX(DM:DM,MIN(IF(ISNUMBER(DM78:DM274),ROW(DM78:DM274),"")))</f>
        <v>3.974358974358978</v>
      </c>
      <c r="DO78" s="13">
        <f>IF('Données projet'!$A$166&gt;35,DO77+DN78-DW77,IF(A78&lt;'Données projet'!$A$166,$DL$205^A78,IF(A78='Données projet'!$A$166,'Données projet'!$B$166,DO77+DN78-DW77)))</f>
        <v>215.38461538461539</v>
      </c>
      <c r="DP78" s="18">
        <f>DO78*VLOOKUP('Données projet'!$B$14,Paramètres!$A$1:$I$89,3,0)*VLOOKUP('Données projet'!$B$14,Paramètres!$A$1:$I$89,5,0)</f>
        <v>144.47999999999999</v>
      </c>
      <c r="DQ78" s="14">
        <f t="shared" si="97"/>
        <v>37.321421577674684</v>
      </c>
      <c r="DR78" s="22">
        <f t="shared" si="70"/>
        <v>316.63747591445002</v>
      </c>
      <c r="DS78" s="61">
        <f t="shared" si="71"/>
        <v>585.29906061427482</v>
      </c>
      <c r="DT78" s="61">
        <f ca="1">AVERAGE(OFFSET($DS$3,0,0,'Données projet'!$E$14+1,1))-AVERAGE(OFFSET($H$3,0,0,'Données projet'!$E$14+1,1))</f>
        <v>293.89870611180356</v>
      </c>
      <c r="DU78" s="61">
        <f t="shared" si="98"/>
        <v>227.09257037860894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1" t="e">
        <f t="shared" si="74"/>
        <v>#N/A</v>
      </c>
      <c r="EO78" s="61" t="e">
        <f ca="1">AVERAGE(OFFSET($EN$3,0,0,'Données projet'!$E$15+1,1))-AVERAGE(OFFSET($H$3,0,0,'Données projet'!$E$15+1,1))</f>
        <v>#N/A</v>
      </c>
      <c r="EP78" s="61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1" t="e">
        <f t="shared" si="77"/>
        <v>#N/A</v>
      </c>
      <c r="FJ78" s="61" t="e">
        <f ca="1">AVERAGE(OFFSET($FI$3,0,0,'Données projet'!$E$16+1,1))-AVERAGE(OFFSET($H$3,0,0,'Données projet'!$E$16+1,1))</f>
        <v>#N/A</v>
      </c>
      <c r="FK78" s="61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252</v>
      </c>
      <c r="FX78" s="13">
        <f>VLOOKUP(A78,'Données projet'!$A$243:$I$263,9,0)</f>
        <v>6.2</v>
      </c>
      <c r="FY78" s="13">
        <f t="array" ref="FY78">INDEX(FX:FX,MIN(IF(ISNUMBER(FX78:FX274),ROW(FX78:FX274),"")))</f>
        <v>6.2</v>
      </c>
      <c r="FZ78" s="13">
        <f>IF('Données projet'!$A$244&gt;35,FZ77+FY78-GH77,IF(A78&lt;'Données projet'!$A$244,$FW$205^A78,IF(A78='Données projet'!$A$244,'Données projet'!$B$244,FZ77+FY78-GH77)))</f>
        <v>251.99999999999989</v>
      </c>
      <c r="GA78" s="18">
        <f>FZ78*VLOOKUP('Données projet'!$B$17,Paramètres!$A$1:$I$89,3,0)*VLOOKUP('Données projet'!$B$17,Paramètres!$A$1:$I$89,5,0)</f>
        <v>243.73439999999988</v>
      </c>
      <c r="GB78" s="14">
        <f t="shared" si="103"/>
        <v>59.242281392848767</v>
      </c>
      <c r="GC78" s="22">
        <f t="shared" si="79"/>
        <v>527.68438675921141</v>
      </c>
      <c r="GD78" s="61">
        <f t="shared" si="80"/>
        <v>796.34597145903626</v>
      </c>
      <c r="GE78" s="61">
        <f ca="1">AVERAGE(OFFSET($GD$3,0,0,'Données projet'!$E$17+1,1))-AVERAGE(OFFSET($H$3,0,0,'Données projet'!$E$17+1,1))</f>
        <v>496.33873798282525</v>
      </c>
      <c r="GF78" s="61">
        <f t="shared" si="104"/>
        <v>280.25465074992246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252</v>
      </c>
      <c r="GS78" s="13">
        <f>VLOOKUP(A78,'Données projet'!$A$269:$I$289,9,0)</f>
        <v>6.2</v>
      </c>
      <c r="GT78" s="13">
        <f t="array" ref="GT78">INDEX(GS:GS,MIN(IF(ISNUMBER(GS78:GS274),ROW(GS78:GS274),"")))</f>
        <v>6.2</v>
      </c>
      <c r="GU78" s="13">
        <f>IF('Données projet'!$A$270&gt;35,GU77+GT78-HC77,IF(A78&lt;'Données projet'!$A$270,$GR$205^A78,IF(A78='Données projet'!$A$270,'Données projet'!$B$270,GU77+GT78-HC77)))</f>
        <v>251.99999999999989</v>
      </c>
      <c r="GV78" s="18">
        <f>GU78*VLOOKUP('Données projet'!$B$18,Paramètres!$A$1:$I$89,3,0)*VLOOKUP('Données projet'!$B$18,Paramètres!$A$1:$I$89,5,0)</f>
        <v>271.25279999999987</v>
      </c>
      <c r="GW78" s="14">
        <f t="shared" si="105"/>
        <v>65.115073390838859</v>
      </c>
      <c r="GX78" s="22">
        <f t="shared" si="82"/>
        <v>585.84071282237744</v>
      </c>
      <c r="GY78" s="61">
        <f t="shared" si="83"/>
        <v>854.5022975222023</v>
      </c>
      <c r="GZ78" s="61">
        <f ca="1">AVERAGE(OFFSET($GY$3,0,0,'Données projet'!$E$18+1,1))-AVERAGE(OFFSET($H$3,0,0,'Données projet'!$E$18+1,1))</f>
        <v>542.90832990875208</v>
      </c>
      <c r="HA78" s="61">
        <f t="shared" si="106"/>
        <v>304.94365539329362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1">
        <f t="shared" si="55"/>
        <v>774.98087811905521</v>
      </c>
      <c r="S79" s="61">
        <f ca="1">AVERAGE(OFFSET($R$3,0,0,'Données projet'!$E$9+1,1))-AVERAGE(OFFSET($H$3,0,0,'Données projet'!$E$9+1,1))</f>
        <v>469.67944008675863</v>
      </c>
      <c r="T79" s="61">
        <f t="shared" si="88"/>
        <v>266.11908070867173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1">
        <f t="shared" si="59"/>
        <v>834.57020362655567</v>
      </c>
      <c r="AN79" s="61">
        <f ca="1">AVERAGE(OFFSET($AM$3,0,0,'Données projet'!$E$10+1,1))-AVERAGE(OFFSET($H$3,0,0,'Données projet'!$E$10+1,1))</f>
        <v>516.30971934066179</v>
      </c>
      <c r="AO79" s="61">
        <f t="shared" si="90"/>
        <v>290.84286505723571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1.1499999999999999</v>
      </c>
      <c r="BD79" s="13">
        <f>IF('Données projet'!$A$88&gt;35,BD78+BC79-BL78,IF(A79&lt;'Données projet'!$A$88,$BA$205^A79,IF(A79='Données projet'!$A$88,'Données projet'!$B$88,BD78+BC79-BL78)))</f>
        <v>174.40000000000023</v>
      </c>
      <c r="BE79" s="14">
        <f>BD79*VLOOKUP('Données projet'!$B$11,Paramètres!$A$1:$I$89,3,0)*VLOOKUP('Données projet'!$B$11,Paramètres!$A$1:$I$89,5,0)</f>
        <v>114.26688000000014</v>
      </c>
      <c r="BF79" s="14">
        <f t="shared" si="91"/>
        <v>30.334057329879982</v>
      </c>
      <c r="BG79" s="22">
        <f t="shared" si="61"/>
        <v>251.8466325162079</v>
      </c>
      <c r="BH79" s="61">
        <f t="shared" si="62"/>
        <v>520.93621689705731</v>
      </c>
      <c r="BI79" s="61">
        <f ca="1">AVERAGE(OFFSET($BH$3,0,0,'Données projet'!$E$11+1,1))-AVERAGE(OFFSET($H$3,0,0,'Données projet'!$E$11+1,1))</f>
        <v>194.70144071323648</v>
      </c>
      <c r="BJ79" s="61">
        <f t="shared" si="92"/>
        <v>175.03530497415395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-9.2222762759774927E-14</v>
      </c>
      <c r="CA79" s="14" t="e">
        <f t="shared" si="93"/>
        <v>#NUM!</v>
      </c>
      <c r="CB79" s="22" t="e">
        <f t="shared" si="64"/>
        <v>#NUM!</v>
      </c>
      <c r="CC79" s="61" t="e">
        <f t="shared" si="65"/>
        <v>#NUM!</v>
      </c>
      <c r="CD79" s="61">
        <f ca="1">AVERAGE(OFFSET($CC$3,0,0,'Données projet'!$E$12+1,1))-AVERAGE(OFFSET($H$3,0,0,'Données projet'!$E$12+1,1))</f>
        <v>272.69564942740931</v>
      </c>
      <c r="CE79" s="61">
        <f t="shared" si="94"/>
        <v>316.57989180609252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1">
        <f t="shared" si="68"/>
        <v>269.08958438085193</v>
      </c>
      <c r="CY79" s="61">
        <f ca="1">AVERAGE(OFFSET($CX$3,0,0,'Données projet'!$E$13+1,1))-AVERAGE(OFFSET($H$3,0,0,'Données projet'!$E$13+1,1))</f>
        <v>312.59632808777332</v>
      </c>
      <c r="CZ79" s="61">
        <f t="shared" si="96"/>
        <v>302.59481222418219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3.7179487179487181</v>
      </c>
      <c r="DO79" s="13">
        <f>IF('Données projet'!$A$166&gt;35,DO78+DN79-DW78,IF(A79&lt;'Données projet'!$A$166,$DL$205^A79,IF(A79='Données projet'!$A$166,'Données projet'!$B$166,DO78+DN79-DW78)))</f>
        <v>219.10256410256412</v>
      </c>
      <c r="DP79" s="18">
        <f>DO79*VLOOKUP('Données projet'!$B$14,Paramètres!$A$1:$I$89,3,0)*VLOOKUP('Données projet'!$B$14,Paramètres!$A$1:$I$89,5,0)</f>
        <v>146.97400000000002</v>
      </c>
      <c r="DQ79" s="14">
        <f t="shared" si="97"/>
        <v>37.890102751431449</v>
      </c>
      <c r="DR79" s="22">
        <f t="shared" si="70"/>
        <v>321.97164562540979</v>
      </c>
      <c r="DS79" s="61">
        <f t="shared" si="71"/>
        <v>591.06123000625917</v>
      </c>
      <c r="DT79" s="61">
        <f ca="1">AVERAGE(OFFSET($DS$3,0,0,'Données projet'!$E$14+1,1))-AVERAGE(OFFSET($H$3,0,0,'Données projet'!$E$14+1,1))</f>
        <v>293.89870611180356</v>
      </c>
      <c r="DU79" s="61">
        <f t="shared" si="98"/>
        <v>227.09257037860894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1" t="e">
        <f t="shared" si="74"/>
        <v>#N/A</v>
      </c>
      <c r="EO79" s="61" t="e">
        <f ca="1">AVERAGE(OFFSET($EN$3,0,0,'Données projet'!$E$15+1,1))-AVERAGE(OFFSET($H$3,0,0,'Données projet'!$E$15+1,1))</f>
        <v>#N/A</v>
      </c>
      <c r="EP79" s="61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1" t="e">
        <f t="shared" si="77"/>
        <v>#N/A</v>
      </c>
      <c r="FJ79" s="61" t="e">
        <f ca="1">AVERAGE(OFFSET($FI$3,0,0,'Données projet'!$E$16+1,1))-AVERAGE(OFFSET($H$3,0,0,'Données projet'!$E$16+1,1))</f>
        <v>#N/A</v>
      </c>
      <c r="FK79" s="61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6</v>
      </c>
      <c r="FZ79" s="13">
        <f>IF('Données projet'!$A$244&gt;35,FZ78+FY79-GH78,IF(A79&lt;'Données projet'!$A$244,$FW$205^A79,IF(A79='Données projet'!$A$244,'Données projet'!$B$244,FZ78+FY79-GH78)))</f>
        <v>257.99999999999989</v>
      </c>
      <c r="GA79" s="18">
        <f>FZ79*VLOOKUP('Données projet'!$B$17,Paramètres!$A$1:$I$89,3,0)*VLOOKUP('Données projet'!$B$17,Paramètres!$A$1:$I$89,5,0)</f>
        <v>249.53759999999988</v>
      </c>
      <c r="GB79" s="14">
        <f t="shared" si="103"/>
        <v>60.486914185674671</v>
      </c>
      <c r="GC79" s="22">
        <f t="shared" si="79"/>
        <v>539.95936220671649</v>
      </c>
      <c r="GD79" s="61">
        <f t="shared" si="80"/>
        <v>809.04894658756598</v>
      </c>
      <c r="GE79" s="61">
        <f ca="1">AVERAGE(OFFSET($GD$3,0,0,'Données projet'!$E$17+1,1))-AVERAGE(OFFSET($H$3,0,0,'Données projet'!$E$17+1,1))</f>
        <v>496.33873798282525</v>
      </c>
      <c r="GF79" s="61">
        <f t="shared" si="104"/>
        <v>280.25465074992246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6</v>
      </c>
      <c r="GU79" s="13">
        <f>IF('Données projet'!$A$270&gt;35,GU78+GT79-HC78,IF(A79&lt;'Données projet'!$A$270,$GR$205^A79,IF(A79='Données projet'!$A$270,'Données projet'!$B$270,GU78+GT79-HC78)))</f>
        <v>257.99999999999989</v>
      </c>
      <c r="GV79" s="18">
        <f>GU79*VLOOKUP('Données projet'!$B$18,Paramètres!$A$1:$I$89,3,0)*VLOOKUP('Données projet'!$B$18,Paramètres!$A$1:$I$89,5,0)</f>
        <v>277.71119999999985</v>
      </c>
      <c r="GW79" s="14">
        <f t="shared" si="105"/>
        <v>66.483088830893976</v>
      </c>
      <c r="GX79" s="22">
        <f t="shared" si="82"/>
        <v>599.47171971380669</v>
      </c>
      <c r="GY79" s="61">
        <f t="shared" si="83"/>
        <v>868.56130409465618</v>
      </c>
      <c r="GZ79" s="61">
        <f ca="1">AVERAGE(OFFSET($GY$3,0,0,'Données projet'!$E$18+1,1))-AVERAGE(OFFSET($H$3,0,0,'Données projet'!$E$18+1,1))</f>
        <v>542.90832990875208</v>
      </c>
      <c r="HA79" s="61">
        <f t="shared" si="106"/>
        <v>304.94365539329362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1">
        <f t="shared" si="55"/>
        <v>786.8947727107618</v>
      </c>
      <c r="S80" s="61">
        <f ca="1">AVERAGE(OFFSET($R$3,0,0,'Données projet'!$E$9+1,1))-AVERAGE(OFFSET($H$3,0,0,'Données projet'!$E$9+1,1))</f>
        <v>469.67944008675863</v>
      </c>
      <c r="T80" s="61">
        <f t="shared" si="88"/>
        <v>266.11908070867173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1">
        <f t="shared" si="59"/>
        <v>847.84112816785</v>
      </c>
      <c r="AN80" s="61">
        <f ca="1">AVERAGE(OFFSET($AM$3,0,0,'Données projet'!$E$10+1,1))-AVERAGE(OFFSET($H$3,0,0,'Données projet'!$E$10+1,1))</f>
        <v>516.30971934066179</v>
      </c>
      <c r="AO80" s="61">
        <f t="shared" si="90"/>
        <v>290.84286505723571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1.1499999999999999</v>
      </c>
      <c r="BD80" s="13">
        <f>IF('Données projet'!$A$88&gt;35,BD79+BC80-BL79,IF(A80&lt;'Données projet'!$A$88,$BA$205^A80,IF(A80='Données projet'!$A$88,'Données projet'!$B$88,BD79+BC80-BL79)))</f>
        <v>175.55000000000024</v>
      </c>
      <c r="BE80" s="14">
        <f>BD80*VLOOKUP('Données projet'!$B$11,Paramètres!$A$1:$I$89,3,0)*VLOOKUP('Données projet'!$B$11,Paramètres!$A$1:$I$89,5,0)</f>
        <v>115.02036000000015</v>
      </c>
      <c r="BF80" s="14">
        <f t="shared" si="91"/>
        <v>30.510730774028268</v>
      </c>
      <c r="BG80" s="22">
        <f t="shared" si="61"/>
        <v>253.46664976476617</v>
      </c>
      <c r="BH80" s="61">
        <f t="shared" si="62"/>
        <v>522.97680898903843</v>
      </c>
      <c r="BI80" s="61">
        <f ca="1">AVERAGE(OFFSET($BH$3,0,0,'Données projet'!$E$11+1,1))-AVERAGE(OFFSET($H$3,0,0,'Données projet'!$E$11+1,1))</f>
        <v>194.70144071323648</v>
      </c>
      <c r="BJ80" s="61">
        <f t="shared" si="92"/>
        <v>175.03530497415395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-9.2222762759774927E-14</v>
      </c>
      <c r="CA80" s="14" t="e">
        <f t="shared" si="93"/>
        <v>#NUM!</v>
      </c>
      <c r="CB80" s="22" t="e">
        <f t="shared" si="64"/>
        <v>#NUM!</v>
      </c>
      <c r="CC80" s="61" t="e">
        <f t="shared" si="65"/>
        <v>#NUM!</v>
      </c>
      <c r="CD80" s="61">
        <f ca="1">AVERAGE(OFFSET($CC$3,0,0,'Données projet'!$E$12+1,1))-AVERAGE(OFFSET($H$3,0,0,'Données projet'!$E$12+1,1))</f>
        <v>272.69564942740931</v>
      </c>
      <c r="CE80" s="61">
        <f t="shared" si="94"/>
        <v>316.57989180609252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1">
        <f t="shared" si="68"/>
        <v>269.51015922427479</v>
      </c>
      <c r="CY80" s="61">
        <f ca="1">AVERAGE(OFFSET($CX$3,0,0,'Données projet'!$E$13+1,1))-AVERAGE(OFFSET($H$3,0,0,'Données projet'!$E$13+1,1))</f>
        <v>312.59632808777332</v>
      </c>
      <c r="CZ80" s="61">
        <f t="shared" si="96"/>
        <v>302.59481222418219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3.7179487179487181</v>
      </c>
      <c r="DO80" s="13">
        <f>IF('Données projet'!$A$166&gt;35,DO79+DN80-DW79,IF(A80&lt;'Données projet'!$A$166,$DL$205^A80,IF(A80='Données projet'!$A$166,'Données projet'!$B$166,DO79+DN80-DW79)))</f>
        <v>222.82051282051285</v>
      </c>
      <c r="DP80" s="18">
        <f>DO80*VLOOKUP('Données projet'!$B$14,Paramètres!$A$1:$I$89,3,0)*VLOOKUP('Données projet'!$B$14,Paramètres!$A$1:$I$89,5,0)</f>
        <v>149.46800000000002</v>
      </c>
      <c r="DQ80" s="14">
        <f t="shared" si="97"/>
        <v>38.457661723375892</v>
      </c>
      <c r="DR80" s="22">
        <f t="shared" si="70"/>
        <v>327.30386083487969</v>
      </c>
      <c r="DS80" s="61">
        <f t="shared" si="71"/>
        <v>596.81402005915197</v>
      </c>
      <c r="DT80" s="61">
        <f ca="1">AVERAGE(OFFSET($DS$3,0,0,'Données projet'!$E$14+1,1))-AVERAGE(OFFSET($H$3,0,0,'Données projet'!$E$14+1,1))</f>
        <v>293.89870611180356</v>
      </c>
      <c r="DU80" s="61">
        <f t="shared" si="98"/>
        <v>227.09257037860894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1" t="e">
        <f t="shared" si="74"/>
        <v>#N/A</v>
      </c>
      <c r="EO80" s="61" t="e">
        <f ca="1">AVERAGE(OFFSET($EN$3,0,0,'Données projet'!$E$15+1,1))-AVERAGE(OFFSET($H$3,0,0,'Données projet'!$E$15+1,1))</f>
        <v>#N/A</v>
      </c>
      <c r="EP80" s="61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1" t="e">
        <f t="shared" si="77"/>
        <v>#N/A</v>
      </c>
      <c r="FJ80" s="61" t="e">
        <f ca="1">AVERAGE(OFFSET($FI$3,0,0,'Données projet'!$E$16+1,1))-AVERAGE(OFFSET($H$3,0,0,'Données projet'!$E$16+1,1))</f>
        <v>#N/A</v>
      </c>
      <c r="FK80" s="61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6</v>
      </c>
      <c r="FZ80" s="13">
        <f>IF('Données projet'!$A$244&gt;35,FZ79+FY80-GH79,IF(A80&lt;'Données projet'!$A$244,$FW$205^A80,IF(A80='Données projet'!$A$244,'Données projet'!$B$244,FZ79+FY80-GH79)))</f>
        <v>263.99999999999989</v>
      </c>
      <c r="GA80" s="18">
        <f>FZ80*VLOOKUP('Données projet'!$B$17,Paramètres!$A$1:$I$89,3,0)*VLOOKUP('Données projet'!$B$17,Paramètres!$A$1:$I$89,5,0)</f>
        <v>255.34079999999989</v>
      </c>
      <c r="GB80" s="14">
        <f t="shared" si="103"/>
        <v>61.728182021951895</v>
      </c>
      <c r="GC80" s="22">
        <f t="shared" si="79"/>
        <v>552.22847702156594</v>
      </c>
      <c r="GD80" s="61">
        <f t="shared" si="80"/>
        <v>821.73863624583828</v>
      </c>
      <c r="GE80" s="61">
        <f ca="1">AVERAGE(OFFSET($GD$3,0,0,'Données projet'!$E$17+1,1))-AVERAGE(OFFSET($H$3,0,0,'Données projet'!$E$17+1,1))</f>
        <v>496.33873798282525</v>
      </c>
      <c r="GF80" s="61">
        <f t="shared" si="104"/>
        <v>280.25465074992246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6</v>
      </c>
      <c r="GU80" s="13">
        <f>IF('Données projet'!$A$270&gt;35,GU79+GT80-HC79,IF(A80&lt;'Données projet'!$A$270,$GR$205^A80,IF(A80='Données projet'!$A$270,'Données projet'!$B$270,GU79+GT80-HC79)))</f>
        <v>263.99999999999989</v>
      </c>
      <c r="GV80" s="18">
        <f>GU80*VLOOKUP('Données projet'!$B$18,Paramètres!$A$1:$I$89,3,0)*VLOOKUP('Données projet'!$B$18,Paramètres!$A$1:$I$89,5,0)</f>
        <v>284.16959999999989</v>
      </c>
      <c r="GW80" s="14">
        <f t="shared" si="105"/>
        <v>67.847405740313874</v>
      </c>
      <c r="GX80" s="22">
        <f t="shared" si="82"/>
        <v>613.09628499771316</v>
      </c>
      <c r="GY80" s="61">
        <f t="shared" si="83"/>
        <v>882.60644422198538</v>
      </c>
      <c r="GZ80" s="61">
        <f ca="1">AVERAGE(OFFSET($GY$3,0,0,'Données projet'!$E$18+1,1))-AVERAGE(OFFSET($H$3,0,0,'Données projet'!$E$18+1,1))</f>
        <v>542.90832990875208</v>
      </c>
      <c r="HA80" s="61">
        <f t="shared" si="106"/>
        <v>304.94365539329362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1">
        <f t="shared" si="55"/>
        <v>798.79598604590456</v>
      </c>
      <c r="S81" s="61">
        <f ca="1">AVERAGE(OFFSET($R$3,0,0,'Données projet'!$E$9+1,1))-AVERAGE(OFFSET($H$3,0,0,'Données projet'!$E$9+1,1))</f>
        <v>469.67944008675863</v>
      </c>
      <c r="T81" s="61">
        <f t="shared" si="88"/>
        <v>266.11908070867173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1">
        <f t="shared" si="59"/>
        <v>861.0988010284093</v>
      </c>
      <c r="AN81" s="61">
        <f ca="1">AVERAGE(OFFSET($AM$3,0,0,'Données projet'!$E$10+1,1))-AVERAGE(OFFSET($H$3,0,0,'Données projet'!$E$10+1,1))</f>
        <v>516.30971934066179</v>
      </c>
      <c r="AO81" s="61">
        <f t="shared" si="90"/>
        <v>290.84286505723571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1.1499999999999999</v>
      </c>
      <c r="BD81" s="13">
        <f>IF('Données projet'!$A$88&gt;35,BD80+BC81-BL80,IF(A81&lt;'Données projet'!$A$88,$BA$205^A81,IF(A81='Données projet'!$A$88,'Données projet'!$B$88,BD80+BC81-BL80)))</f>
        <v>176.70000000000024</v>
      </c>
      <c r="BE81" s="14">
        <f>BD81*VLOOKUP('Données projet'!$B$11,Paramètres!$A$1:$I$89,3,0)*VLOOKUP('Données projet'!$B$11,Paramètres!$A$1:$I$89,5,0)</f>
        <v>115.77384000000016</v>
      </c>
      <c r="BF81" s="14">
        <f t="shared" si="91"/>
        <v>30.687269551860421</v>
      </c>
      <c r="BG81" s="22">
        <f t="shared" si="61"/>
        <v>255.08643246949046</v>
      </c>
      <c r="BH81" s="61">
        <f t="shared" si="62"/>
        <v>525.00987050391666</v>
      </c>
      <c r="BI81" s="61">
        <f ca="1">AVERAGE(OFFSET($BH$3,0,0,'Données projet'!$E$11+1,1))-AVERAGE(OFFSET($H$3,0,0,'Données projet'!$E$11+1,1))</f>
        <v>194.70144071323648</v>
      </c>
      <c r="BJ81" s="61">
        <f t="shared" si="92"/>
        <v>175.03530497415395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-9.2222762759774927E-14</v>
      </c>
      <c r="CA81" s="14" t="e">
        <f t="shared" si="93"/>
        <v>#NUM!</v>
      </c>
      <c r="CB81" s="22" t="e">
        <f t="shared" si="64"/>
        <v>#NUM!</v>
      </c>
      <c r="CC81" s="61" t="e">
        <f t="shared" si="65"/>
        <v>#NUM!</v>
      </c>
      <c r="CD81" s="61">
        <f ca="1">AVERAGE(OFFSET($CC$3,0,0,'Données projet'!$E$12+1,1))-AVERAGE(OFFSET($H$3,0,0,'Données projet'!$E$12+1,1))</f>
        <v>272.69564942740931</v>
      </c>
      <c r="CE81" s="61">
        <f t="shared" si="94"/>
        <v>316.57989180609252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1">
        <f t="shared" si="68"/>
        <v>269.92343803442873</v>
      </c>
      <c r="CY81" s="61">
        <f ca="1">AVERAGE(OFFSET($CX$3,0,0,'Données projet'!$E$13+1,1))-AVERAGE(OFFSET($H$3,0,0,'Données projet'!$E$13+1,1))</f>
        <v>312.59632808777332</v>
      </c>
      <c r="CZ81" s="61">
        <f t="shared" si="96"/>
        <v>302.59481222418219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3.7179487179487181</v>
      </c>
      <c r="DO81" s="13">
        <f>IF('Données projet'!$A$166&gt;35,DO80+DN81-DW80,IF(A81&lt;'Données projet'!$A$166,$DL$205^A81,IF(A81='Données projet'!$A$166,'Données projet'!$B$166,DO80+DN81-DW80)))</f>
        <v>226.53846153846158</v>
      </c>
      <c r="DP81" s="18">
        <f>DO81*VLOOKUP('Données projet'!$B$14,Paramètres!$A$1:$I$89,3,0)*VLOOKUP('Données projet'!$B$14,Paramètres!$A$1:$I$89,5,0)</f>
        <v>151.96200000000002</v>
      </c>
      <c r="DQ81" s="14">
        <f t="shared" si="97"/>
        <v>39.024119379636694</v>
      </c>
      <c r="DR81" s="22">
        <f t="shared" si="70"/>
        <v>332.63415791953389</v>
      </c>
      <c r="DS81" s="61">
        <f t="shared" si="71"/>
        <v>602.55759595396012</v>
      </c>
      <c r="DT81" s="61">
        <f ca="1">AVERAGE(OFFSET($DS$3,0,0,'Données projet'!$E$14+1,1))-AVERAGE(OFFSET($H$3,0,0,'Données projet'!$E$14+1,1))</f>
        <v>293.89870611180356</v>
      </c>
      <c r="DU81" s="61">
        <f t="shared" si="98"/>
        <v>227.09257037860894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1" t="e">
        <f t="shared" si="74"/>
        <v>#N/A</v>
      </c>
      <c r="EO81" s="61" t="e">
        <f ca="1">AVERAGE(OFFSET($EN$3,0,0,'Données projet'!$E$15+1,1))-AVERAGE(OFFSET($H$3,0,0,'Données projet'!$E$15+1,1))</f>
        <v>#N/A</v>
      </c>
      <c r="EP81" s="61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1" t="e">
        <f t="shared" si="77"/>
        <v>#N/A</v>
      </c>
      <c r="FJ81" s="61" t="e">
        <f ca="1">AVERAGE(OFFSET($FI$3,0,0,'Données projet'!$E$16+1,1))-AVERAGE(OFFSET($H$3,0,0,'Données projet'!$E$16+1,1))</f>
        <v>#N/A</v>
      </c>
      <c r="FK81" s="61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6</v>
      </c>
      <c r="FZ81" s="13">
        <f>IF('Données projet'!$A$244&gt;35,FZ80+FY81-GH80,IF(A81&lt;'Données projet'!$A$244,$FW$205^A81,IF(A81='Données projet'!$A$244,'Données projet'!$B$244,FZ80+FY81-GH80)))</f>
        <v>269.99999999999989</v>
      </c>
      <c r="GA81" s="18">
        <f>FZ81*VLOOKUP('Données projet'!$B$17,Paramètres!$A$1:$I$89,3,0)*VLOOKUP('Données projet'!$B$17,Paramètres!$A$1:$I$89,5,0)</f>
        <v>261.14399999999989</v>
      </c>
      <c r="GB81" s="14">
        <f t="shared" si="103"/>
        <v>62.966170181808813</v>
      </c>
      <c r="GC81" s="22">
        <f t="shared" si="79"/>
        <v>564.49187973331675</v>
      </c>
      <c r="GD81" s="61">
        <f t="shared" si="80"/>
        <v>834.41531776774298</v>
      </c>
      <c r="GE81" s="61">
        <f ca="1">AVERAGE(OFFSET($GD$3,0,0,'Données projet'!$E$17+1,1))-AVERAGE(OFFSET($H$3,0,0,'Données projet'!$E$17+1,1))</f>
        <v>496.33873798282525</v>
      </c>
      <c r="GF81" s="61">
        <f t="shared" si="104"/>
        <v>280.25465074992246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6</v>
      </c>
      <c r="GU81" s="13">
        <f>IF('Données projet'!$A$270&gt;35,GU80+GT81-HC80,IF(A81&lt;'Données projet'!$A$270,$GR$205^A81,IF(A81='Données projet'!$A$270,'Données projet'!$B$270,GU80+GT81-HC80)))</f>
        <v>269.99999999999989</v>
      </c>
      <c r="GV81" s="18">
        <f>GU81*VLOOKUP('Données projet'!$B$18,Paramètres!$A$1:$I$89,3,0)*VLOOKUP('Données projet'!$B$18,Paramètres!$A$1:$I$89,5,0)</f>
        <v>290.62799999999987</v>
      </c>
      <c r="GW81" s="14">
        <f t="shared" si="105"/>
        <v>69.208117853196882</v>
      </c>
      <c r="GX81" s="22">
        <f t="shared" si="82"/>
        <v>626.71457192765104</v>
      </c>
      <c r="GY81" s="61">
        <f t="shared" si="83"/>
        <v>896.63800996207726</v>
      </c>
      <c r="GZ81" s="61">
        <f ca="1">AVERAGE(OFFSET($GY$3,0,0,'Données projet'!$E$18+1,1))-AVERAGE(OFFSET($H$3,0,0,'Données projet'!$E$18+1,1))</f>
        <v>542.90832990875208</v>
      </c>
      <c r="HA81" s="61">
        <f t="shared" si="106"/>
        <v>304.94365539329362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1">
        <f t="shared" si="55"/>
        <v>810.68477814530434</v>
      </c>
      <c r="S82" s="61">
        <f ca="1">AVERAGE(OFFSET($R$3,0,0,'Données projet'!$E$9+1,1))-AVERAGE(OFFSET($H$3,0,0,'Données projet'!$E$9+1,1))</f>
        <v>469.67944008675863</v>
      </c>
      <c r="T82" s="61">
        <f t="shared" si="88"/>
        <v>266.11908070867173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1">
        <f t="shared" si="59"/>
        <v>874.34349636470733</v>
      </c>
      <c r="AN82" s="61">
        <f ca="1">AVERAGE(OFFSET($AM$3,0,0,'Données projet'!$E$10+1,1))-AVERAGE(OFFSET($H$3,0,0,'Données projet'!$E$10+1,1))</f>
        <v>516.30971934066179</v>
      </c>
      <c r="AO82" s="61">
        <f t="shared" si="90"/>
        <v>290.84286505723571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1.1499999999999999</v>
      </c>
      <c r="BD82" s="13">
        <f>IF('Données projet'!$A$88&gt;35,BD81+BC82-BL81,IF(A82&lt;'Données projet'!$A$88,$BA$205^A82,IF(A82='Données projet'!$A$88,'Données projet'!$B$88,BD81+BC82-BL81)))</f>
        <v>177.85000000000025</v>
      </c>
      <c r="BE82" s="14">
        <f>BD82*VLOOKUP('Données projet'!$B$11,Paramètres!$A$1:$I$89,3,0)*VLOOKUP('Données projet'!$B$11,Paramètres!$A$1:$I$89,5,0)</f>
        <v>116.52732000000016</v>
      </c>
      <c r="BF82" s="14">
        <f t="shared" si="91"/>
        <v>30.863674641473075</v>
      </c>
      <c r="BG82" s="22">
        <f t="shared" si="61"/>
        <v>256.70598233389921</v>
      </c>
      <c r="BH82" s="61">
        <f t="shared" si="62"/>
        <v>527.03552971507611</v>
      </c>
      <c r="BI82" s="61">
        <f ca="1">AVERAGE(OFFSET($BH$3,0,0,'Données projet'!$E$11+1,1))-AVERAGE(OFFSET($H$3,0,0,'Données projet'!$E$11+1,1))</f>
        <v>194.70144071323648</v>
      </c>
      <c r="BJ82" s="61">
        <f t="shared" si="92"/>
        <v>175.03530497415395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-9.2222762759774927E-14</v>
      </c>
      <c r="CA82" s="14" t="e">
        <f t="shared" si="93"/>
        <v>#NUM!</v>
      </c>
      <c r="CB82" s="22" t="e">
        <f t="shared" si="64"/>
        <v>#NUM!</v>
      </c>
      <c r="CC82" s="61" t="e">
        <f t="shared" si="65"/>
        <v>#NUM!</v>
      </c>
      <c r="CD82" s="61">
        <f ca="1">AVERAGE(OFFSET($CC$3,0,0,'Données projet'!$E$12+1,1))-AVERAGE(OFFSET($H$3,0,0,'Données projet'!$E$12+1,1))</f>
        <v>272.69564942740931</v>
      </c>
      <c r="CE82" s="61">
        <f t="shared" si="94"/>
        <v>316.57989180609252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1">
        <f t="shared" si="68"/>
        <v>270.32954738117945</v>
      </c>
      <c r="CY82" s="61">
        <f ca="1">AVERAGE(OFFSET($CX$3,0,0,'Données projet'!$E$13+1,1))-AVERAGE(OFFSET($H$3,0,0,'Données projet'!$E$13+1,1))</f>
        <v>312.59632808777332</v>
      </c>
      <c r="CZ82" s="61">
        <f t="shared" si="96"/>
        <v>302.59481222418219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3.7179487179487181</v>
      </c>
      <c r="DO82" s="13">
        <f>IF('Données projet'!$A$166&gt;35,DO81+DN82-DW81,IF(A82&lt;'Données projet'!$A$166,$DL$205^A82,IF(A82='Données projet'!$A$166,'Données projet'!$B$166,DO81+DN82-DW81)))</f>
        <v>230.25641025641031</v>
      </c>
      <c r="DP82" s="18">
        <f>DO82*VLOOKUP('Données projet'!$B$14,Paramètres!$A$1:$I$89,3,0)*VLOOKUP('Données projet'!$B$14,Paramètres!$A$1:$I$89,5,0)</f>
        <v>154.45600000000005</v>
      </c>
      <c r="DQ82" s="14">
        <f t="shared" si="97"/>
        <v>39.589495881471649</v>
      </c>
      <c r="DR82" s="22">
        <f t="shared" si="70"/>
        <v>337.96257199356324</v>
      </c>
      <c r="DS82" s="61">
        <f t="shared" si="71"/>
        <v>608.2921193747402</v>
      </c>
      <c r="DT82" s="61">
        <f ca="1">AVERAGE(OFFSET($DS$3,0,0,'Données projet'!$E$14+1,1))-AVERAGE(OFFSET($H$3,0,0,'Données projet'!$E$14+1,1))</f>
        <v>293.89870611180356</v>
      </c>
      <c r="DU82" s="61">
        <f t="shared" si="98"/>
        <v>227.09257037860894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1" t="e">
        <f t="shared" si="74"/>
        <v>#N/A</v>
      </c>
      <c r="EO82" s="61" t="e">
        <f ca="1">AVERAGE(OFFSET($EN$3,0,0,'Données projet'!$E$15+1,1))-AVERAGE(OFFSET($H$3,0,0,'Données projet'!$E$15+1,1))</f>
        <v>#N/A</v>
      </c>
      <c r="EP82" s="61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1" t="e">
        <f t="shared" si="77"/>
        <v>#N/A</v>
      </c>
      <c r="FJ82" s="61" t="e">
        <f ca="1">AVERAGE(OFFSET($FI$3,0,0,'Données projet'!$E$16+1,1))-AVERAGE(OFFSET($H$3,0,0,'Données projet'!$E$16+1,1))</f>
        <v>#N/A</v>
      </c>
      <c r="FK82" s="61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6</v>
      </c>
      <c r="FZ82" s="13">
        <f>IF('Données projet'!$A$244&gt;35,FZ81+FY82-GH81,IF(A82&lt;'Données projet'!$A$244,$FW$205^A82,IF(A82='Données projet'!$A$244,'Données projet'!$B$244,FZ81+FY82-GH81)))</f>
        <v>275.99999999999989</v>
      </c>
      <c r="GA82" s="18">
        <f>FZ82*VLOOKUP('Données projet'!$B$17,Paramètres!$A$1:$I$89,3,0)*VLOOKUP('Données projet'!$B$17,Paramètres!$A$1:$I$89,5,0)</f>
        <v>266.9471999999999</v>
      </c>
      <c r="GB82" s="14">
        <f t="shared" si="103"/>
        <v>64.200959938746379</v>
      </c>
      <c r="GC82" s="22">
        <f t="shared" si="79"/>
        <v>576.74971189331643</v>
      </c>
      <c r="GD82" s="61">
        <f t="shared" si="80"/>
        <v>847.07925927449332</v>
      </c>
      <c r="GE82" s="61">
        <f ca="1">AVERAGE(OFFSET($GD$3,0,0,'Données projet'!$E$17+1,1))-AVERAGE(OFFSET($H$3,0,0,'Données projet'!$E$17+1,1))</f>
        <v>496.33873798282525</v>
      </c>
      <c r="GF82" s="61">
        <f t="shared" si="104"/>
        <v>280.25465074992246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6</v>
      </c>
      <c r="GU82" s="13">
        <f>IF('Données projet'!$A$270&gt;35,GU81+GT82-HC81,IF(A82&lt;'Données projet'!$A$270,$GR$205^A82,IF(A82='Données projet'!$A$270,'Données projet'!$B$270,GU81+GT82-HC81)))</f>
        <v>275.99999999999989</v>
      </c>
      <c r="GV82" s="18">
        <f>GU82*VLOOKUP('Données projet'!$B$18,Paramètres!$A$1:$I$89,3,0)*VLOOKUP('Données projet'!$B$18,Paramètres!$A$1:$I$89,5,0)</f>
        <v>297.08639999999986</v>
      </c>
      <c r="GW82" s="14">
        <f t="shared" si="105"/>
        <v>70.565314499829583</v>
      </c>
      <c r="GX82" s="22">
        <f t="shared" si="82"/>
        <v>640.3267360872029</v>
      </c>
      <c r="GY82" s="61">
        <f t="shared" si="83"/>
        <v>910.6562834683798</v>
      </c>
      <c r="GZ82" s="61">
        <f ca="1">AVERAGE(OFFSET($GY$3,0,0,'Données projet'!$E$18+1,1))-AVERAGE(OFFSET($H$3,0,0,'Données projet'!$E$18+1,1))</f>
        <v>542.90832990875208</v>
      </c>
      <c r="HA82" s="61">
        <f t="shared" si="106"/>
        <v>304.94365539329362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1">
        <f t="shared" si="55"/>
        <v>822.56140070048309</v>
      </c>
      <c r="S83" s="61">
        <f ca="1">AVERAGE(OFFSET($R$3,0,0,'Données projet'!$E$9+1,1))-AVERAGE(OFFSET($H$3,0,0,'Données projet'!$E$9+1,1))</f>
        <v>469.67944008675863</v>
      </c>
      <c r="T83" s="61">
        <f t="shared" si="88"/>
        <v>266.11908070867173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1">
        <f t="shared" si="59"/>
        <v>887.57547935422576</v>
      </c>
      <c r="AN83" s="61">
        <f ca="1">AVERAGE(OFFSET($AM$3,0,0,'Données projet'!$E$10+1,1))-AVERAGE(OFFSET($H$3,0,0,'Données projet'!$E$10+1,1))</f>
        <v>516.30971934066179</v>
      </c>
      <c r="AO83" s="61">
        <f t="shared" si="90"/>
        <v>290.84286505723571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179</v>
      </c>
      <c r="BB83" s="13">
        <f>VLOOKUP(A83,'Données projet'!$A$87:$I$107,9,0)</f>
        <v>1.1499999999999999</v>
      </c>
      <c r="BC83" s="13">
        <f t="array" ref="BC83">INDEX(BB:BB,MIN(IF(ISNUMBER(BB83:BB279),ROW(BB83:BB279),"")))</f>
        <v>1.1499999999999999</v>
      </c>
      <c r="BD83" s="13">
        <f>IF('Données projet'!$A$88&gt;35,BD82+BC83-BL82,IF(A83&lt;'Données projet'!$A$88,$BA$205^A83,IF(A83='Données projet'!$A$88,'Données projet'!$B$88,BD82+BC83-BL82)))</f>
        <v>179.00000000000026</v>
      </c>
      <c r="BE83" s="14">
        <f>BD83*VLOOKUP('Données projet'!$B$11,Paramètres!$A$1:$I$89,3,0)*VLOOKUP('Données projet'!$B$11,Paramètres!$A$1:$I$89,5,0)</f>
        <v>117.28080000000017</v>
      </c>
      <c r="BF83" s="14">
        <f t="shared" si="91"/>
        <v>31.03994700758242</v>
      </c>
      <c r="BG83" s="22">
        <f t="shared" si="61"/>
        <v>258.32530103820631</v>
      </c>
      <c r="BH83" s="61">
        <f t="shared" si="62"/>
        <v>529.05391267689242</v>
      </c>
      <c r="BI83" s="61">
        <f ca="1">AVERAGE(OFFSET($BH$3,0,0,'Données projet'!$E$11+1,1))-AVERAGE(OFFSET($H$3,0,0,'Données projet'!$E$11+1,1))</f>
        <v>194.70144071323648</v>
      </c>
      <c r="BJ83" s="61">
        <f t="shared" si="92"/>
        <v>175.03530497415395</v>
      </c>
      <c r="BK83" s="16">
        <f>IF(ISNA(VLOOKUP(A83,'Données projet'!$A$87:$I$107,3,0)),0,VLOOKUP(A83,'Données projet'!$A$87:$I$107,3,0))</f>
        <v>1</v>
      </c>
      <c r="BL83" s="23">
        <f>IF(ISNA(VLOOKUP(A83,'Données projet'!$A$87:$I$107,4,0)),0,VLOOKUP(A83,'Données projet'!$A$87:$I$107,4,0))</f>
        <v>179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-9.2222762759774927E-14</v>
      </c>
      <c r="CA83" s="14" t="e">
        <f t="shared" si="93"/>
        <v>#NUM!</v>
      </c>
      <c r="CB83" s="22" t="e">
        <f t="shared" si="64"/>
        <v>#NUM!</v>
      </c>
      <c r="CC83" s="61" t="e">
        <f t="shared" si="65"/>
        <v>#NUM!</v>
      </c>
      <c r="CD83" s="61">
        <f ca="1">AVERAGE(OFFSET($CC$3,0,0,'Données projet'!$E$12+1,1))-AVERAGE(OFFSET($H$3,0,0,'Données projet'!$E$12+1,1))</f>
        <v>272.69564942740931</v>
      </c>
      <c r="CE83" s="61">
        <f t="shared" si="94"/>
        <v>316.57989180609252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1">
        <f t="shared" si="68"/>
        <v>270.72861163868862</v>
      </c>
      <c r="CY83" s="61">
        <f ca="1">AVERAGE(OFFSET($CX$3,0,0,'Données projet'!$E$13+1,1))-AVERAGE(OFFSET($H$3,0,0,'Données projet'!$E$13+1,1))</f>
        <v>312.59632808777332</v>
      </c>
      <c r="CZ83" s="61">
        <f t="shared" si="96"/>
        <v>302.59481222418219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233.97435897435898</v>
      </c>
      <c r="DM83" s="13">
        <f>VLOOKUP(A83,'Données projet'!$A$165:$I$185,9,0)</f>
        <v>3.7179487179487181</v>
      </c>
      <c r="DN83" s="13">
        <f t="array" ref="DN83">INDEX(DM:DM,MIN(IF(ISNUMBER(DM83:DM279),ROW(DM83:DM279),"")))</f>
        <v>3.7179487179487181</v>
      </c>
      <c r="DO83" s="13">
        <f>IF('Données projet'!$A$166&gt;35,DO82+DN83-DW82,IF(A83&lt;'Données projet'!$A$166,$DL$205^A83,IF(A83='Données projet'!$A$166,'Données projet'!$B$166,DO82+DN83-DW82)))</f>
        <v>233.97435897435903</v>
      </c>
      <c r="DP83" s="18">
        <f>DO83*VLOOKUP('Données projet'!$B$14,Paramètres!$A$1:$I$89,3,0)*VLOOKUP('Données projet'!$B$14,Paramètres!$A$1:$I$89,5,0)</f>
        <v>156.95000000000005</v>
      </c>
      <c r="DQ83" s="14">
        <f t="shared" si="97"/>
        <v>40.153810701715507</v>
      </c>
      <c r="DR83" s="22">
        <f t="shared" si="70"/>
        <v>343.28913697215461</v>
      </c>
      <c r="DS83" s="61">
        <f t="shared" si="71"/>
        <v>614.01774861084073</v>
      </c>
      <c r="DT83" s="61">
        <f ca="1">AVERAGE(OFFSET($DS$3,0,0,'Données projet'!$E$14+1,1))-AVERAGE(OFFSET($H$3,0,0,'Données projet'!$E$14+1,1))</f>
        <v>293.89870611180356</v>
      </c>
      <c r="DU83" s="61">
        <f t="shared" si="98"/>
        <v>227.09257037860894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22.435897435897434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1" t="e">
        <f t="shared" si="74"/>
        <v>#N/A</v>
      </c>
      <c r="EO83" s="61" t="e">
        <f ca="1">AVERAGE(OFFSET($EN$3,0,0,'Données projet'!$E$15+1,1))-AVERAGE(OFFSET($H$3,0,0,'Données projet'!$E$15+1,1))</f>
        <v>#N/A</v>
      </c>
      <c r="EP83" s="61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1" t="e">
        <f t="shared" si="77"/>
        <v>#N/A</v>
      </c>
      <c r="FJ83" s="61" t="e">
        <f ca="1">AVERAGE(OFFSET($FI$3,0,0,'Données projet'!$E$16+1,1))-AVERAGE(OFFSET($H$3,0,0,'Données projet'!$E$16+1,1))</f>
        <v>#N/A</v>
      </c>
      <c r="FK83" s="61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282</v>
      </c>
      <c r="FX83" s="13">
        <f>VLOOKUP(A83,'Données projet'!$A$243:$I$263,9,0)</f>
        <v>6</v>
      </c>
      <c r="FY83" s="13">
        <f t="array" ref="FY83">INDEX(FX:FX,MIN(IF(ISNUMBER(FX83:FX279),ROW(FX83:FX279),"")))</f>
        <v>6</v>
      </c>
      <c r="FZ83" s="13">
        <f>IF('Données projet'!$A$244&gt;35,FZ82+FY83-GH82,IF(A83&lt;'Données projet'!$A$244,$FW$205^A83,IF(A83='Données projet'!$A$244,'Données projet'!$B$244,FZ82+FY83-GH82)))</f>
        <v>281.99999999999989</v>
      </c>
      <c r="GA83" s="18">
        <f>FZ83*VLOOKUP('Données projet'!$B$17,Paramètres!$A$1:$I$89,3,0)*VLOOKUP('Données projet'!$B$17,Paramètres!$A$1:$I$89,5,0)</f>
        <v>272.7503999999999</v>
      </c>
      <c r="GB83" s="14">
        <f t="shared" si="103"/>
        <v>65.432628830820633</v>
      </c>
      <c r="GC83" s="22">
        <f t="shared" si="79"/>
        <v>589.00210854701243</v>
      </c>
      <c r="GD83" s="61">
        <f t="shared" si="80"/>
        <v>859.7307201856986</v>
      </c>
      <c r="GE83" s="61">
        <f ca="1">AVERAGE(OFFSET($GD$3,0,0,'Données projet'!$E$17+1,1))-AVERAGE(OFFSET($H$3,0,0,'Données projet'!$E$17+1,1))</f>
        <v>496.33873798282525</v>
      </c>
      <c r="GF83" s="61">
        <f t="shared" si="104"/>
        <v>280.25465074992246</v>
      </c>
      <c r="GG83" s="16">
        <f>IF(ISNA(VLOOKUP(A83,'Données projet'!$A$243:$I$263,3,0)),0,VLOOKUP(A83,'Données projet'!$A$243:$I$263,3,0))</f>
        <v>6</v>
      </c>
      <c r="GH83" s="16">
        <f>IF(ISNA(VLOOKUP(A83,'Données projet'!$A$243:$I$263,4,0)),0,VLOOKUP(A83,'Données projet'!$A$243:$I$263,4,0))</f>
        <v>42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282</v>
      </c>
      <c r="GS83" s="13">
        <f>VLOOKUP(A83,'Données projet'!$A$269:$I$289,9,0)</f>
        <v>6</v>
      </c>
      <c r="GT83" s="13">
        <f t="array" ref="GT83">INDEX(GS:GS,MIN(IF(ISNUMBER(GS83:GS279),ROW(GS83:GS279),"")))</f>
        <v>6</v>
      </c>
      <c r="GU83" s="13">
        <f>IF('Données projet'!$A$270&gt;35,GU82+GT83-HC82,IF(A83&lt;'Données projet'!$A$270,$GR$205^A83,IF(A83='Données projet'!$A$270,'Données projet'!$B$270,GU82+GT83-HC82)))</f>
        <v>281.99999999999989</v>
      </c>
      <c r="GV83" s="18">
        <f>GU83*VLOOKUP('Données projet'!$B$18,Paramètres!$A$1:$I$89,3,0)*VLOOKUP('Données projet'!$B$18,Paramètres!$A$1:$I$89,5,0)</f>
        <v>303.54479999999984</v>
      </c>
      <c r="GW83" s="14">
        <f t="shared" si="105"/>
        <v>71.919080904752505</v>
      </c>
      <c r="GX83" s="22">
        <f t="shared" si="82"/>
        <v>653.93292590911028</v>
      </c>
      <c r="GY83" s="61">
        <f t="shared" si="83"/>
        <v>924.66153754779634</v>
      </c>
      <c r="GZ83" s="61">
        <f ca="1">AVERAGE(OFFSET($GY$3,0,0,'Données projet'!$E$18+1,1))-AVERAGE(OFFSET($H$3,0,0,'Données projet'!$E$18+1,1))</f>
        <v>542.90832990875208</v>
      </c>
      <c r="HA83" s="61">
        <f t="shared" si="106"/>
        <v>304.94365539329362</v>
      </c>
      <c r="HB83" s="16">
        <f>IF(ISNA(VLOOKUP(A83,'Données projet'!$A$269:$I$289,3,0)),0,VLOOKUP(A83,'Données projet'!$A$269:$I$289,3,0))</f>
        <v>6</v>
      </c>
      <c r="HC83" s="16">
        <f>IF(ISNA(VLOOKUP(A83,'Données projet'!$A$269:$I$289,4,0)),0,VLOOKUP(A83,'Données projet'!$A$269:$I$289,4,0))</f>
        <v>42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1">
        <f t="shared" si="55"/>
        <v>753.24151115717973</v>
      </c>
      <c r="S84" s="61">
        <f ca="1">AVERAGE(OFFSET($R$3,0,0,'Données projet'!$E$9+1,1))-AVERAGE(OFFSET($H$3,0,0,'Données projet'!$E$9+1,1))</f>
        <v>469.67944008675863</v>
      </c>
      <c r="T84" s="61">
        <f t="shared" si="88"/>
        <v>266.11908070867173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1">
        <f t="shared" si="59"/>
        <v>810.02443591831843</v>
      </c>
      <c r="AN84" s="61">
        <f ca="1">AVERAGE(OFFSET($AM$3,0,0,'Données projet'!$E$10+1,1))-AVERAGE(OFFSET($H$3,0,0,'Données projet'!$E$10+1,1))</f>
        <v>516.30971934066179</v>
      </c>
      <c r="AO84" s="61">
        <f t="shared" si="90"/>
        <v>290.84286505723571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2.5579538487363607E-13</v>
      </c>
      <c r="BE84" s="14">
        <f>BD84*VLOOKUP('Données projet'!$B$11,Paramètres!$A$1:$I$89,3,0)*VLOOKUP('Données projet'!$B$11,Paramètres!$A$1:$I$89,5,0)</f>
        <v>1.6759713616920635E-13</v>
      </c>
      <c r="BF84" s="14">
        <f t="shared" si="91"/>
        <v>2.3709043131075133E-12</v>
      </c>
      <c r="BG84" s="22">
        <f t="shared" si="61"/>
        <v>4.4212233574902864E-12</v>
      </c>
      <c r="BH84" s="61">
        <f t="shared" si="62"/>
        <v>271.12075302350587</v>
      </c>
      <c r="BI84" s="61">
        <f ca="1">AVERAGE(OFFSET($BH$3,0,0,'Données projet'!$E$11+1,1))-AVERAGE(OFFSET($H$3,0,0,'Données projet'!$E$11+1,1))</f>
        <v>194.70144071323648</v>
      </c>
      <c r="BJ84" s="61">
        <f t="shared" si="92"/>
        <v>175.03530497415395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-9.2222762759774927E-14</v>
      </c>
      <c r="CA84" s="14" t="e">
        <f t="shared" si="93"/>
        <v>#NUM!</v>
      </c>
      <c r="CB84" s="22" t="e">
        <f t="shared" si="64"/>
        <v>#NUM!</v>
      </c>
      <c r="CC84" s="61" t="e">
        <f t="shared" si="65"/>
        <v>#NUM!</v>
      </c>
      <c r="CD84" s="61">
        <f ca="1">AVERAGE(OFFSET($CC$3,0,0,'Données projet'!$E$12+1,1))-AVERAGE(OFFSET($H$3,0,0,'Données projet'!$E$12+1,1))</f>
        <v>272.69564942740931</v>
      </c>
      <c r="CE84" s="61">
        <f t="shared" si="94"/>
        <v>316.57989180609252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1">
        <f t="shared" si="68"/>
        <v>271.12075302350394</v>
      </c>
      <c r="CY84" s="61">
        <f ca="1">AVERAGE(OFFSET($CX$3,0,0,'Données projet'!$E$13+1,1))-AVERAGE(OFFSET($H$3,0,0,'Données projet'!$E$13+1,1))</f>
        <v>312.59632808777332</v>
      </c>
      <c r="CZ84" s="61">
        <f t="shared" si="96"/>
        <v>302.59481222418219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3.5897435897435854</v>
      </c>
      <c r="DO84" s="13">
        <f>IF('Données projet'!$A$166&gt;35,DO83+DN84-DW83,IF(A84&lt;'Données projet'!$A$166,$DL$205^A84,IF(A84='Données projet'!$A$166,'Données projet'!$B$166,DO83+DN84-DW83)))</f>
        <v>215.1282051282052</v>
      </c>
      <c r="DP84" s="18">
        <f>DO84*VLOOKUP('Données projet'!$B$14,Paramètres!$A$1:$I$89,3,0)*VLOOKUP('Données projet'!$B$14,Paramètres!$A$1:$I$89,5,0)</f>
        <v>144.30800000000005</v>
      </c>
      <c r="DQ84" s="14">
        <f t="shared" si="97"/>
        <v>37.282160275331499</v>
      </c>
      <c r="DR84" s="22">
        <f t="shared" si="70"/>
        <v>316.26952914620239</v>
      </c>
      <c r="DS84" s="61">
        <f t="shared" si="71"/>
        <v>587.39028216970382</v>
      </c>
      <c r="DT84" s="61">
        <f ca="1">AVERAGE(OFFSET($DS$3,0,0,'Données projet'!$E$14+1,1))-AVERAGE(OFFSET($H$3,0,0,'Données projet'!$E$14+1,1))</f>
        <v>293.89870611180356</v>
      </c>
      <c r="DU84" s="61">
        <f t="shared" si="98"/>
        <v>227.09257037860894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1" t="e">
        <f t="shared" si="74"/>
        <v>#N/A</v>
      </c>
      <c r="EO84" s="61" t="e">
        <f ca="1">AVERAGE(OFFSET($EN$3,0,0,'Données projet'!$E$15+1,1))-AVERAGE(OFFSET($H$3,0,0,'Données projet'!$E$15+1,1))</f>
        <v>#N/A</v>
      </c>
      <c r="EP84" s="61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1" t="e">
        <f t="shared" si="77"/>
        <v>#N/A</v>
      </c>
      <c r="FJ84" s="61" t="e">
        <f ca="1">AVERAGE(OFFSET($FI$3,0,0,'Données projet'!$E$16+1,1))-AVERAGE(OFFSET($H$3,0,0,'Données projet'!$E$16+1,1))</f>
        <v>#N/A</v>
      </c>
      <c r="FK84" s="61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5.6</v>
      </c>
      <c r="FZ84" s="13">
        <f>IF('Données projet'!$A$244&gt;35,FZ83+FY84-GH83,IF(A84&lt;'Données projet'!$A$244,$FW$205^A84,IF(A84='Données projet'!$A$244,'Données projet'!$B$244,FZ83+FY84-GH83)))</f>
        <v>245.59999999999991</v>
      </c>
      <c r="GA84" s="18">
        <f>FZ84*VLOOKUP('Données projet'!$B$17,Paramètres!$A$1:$I$89,3,0)*VLOOKUP('Données projet'!$B$17,Paramètres!$A$1:$I$89,5,0)</f>
        <v>237.54431999999991</v>
      </c>
      <c r="GB84" s="14">
        <f t="shared" si="103"/>
        <v>57.910863128487989</v>
      </c>
      <c r="GC84" s="22">
        <f t="shared" si="79"/>
        <v>514.58444394878302</v>
      </c>
      <c r="GD84" s="61">
        <f t="shared" si="80"/>
        <v>785.70519697228451</v>
      </c>
      <c r="GE84" s="61">
        <f ca="1">AVERAGE(OFFSET($GD$3,0,0,'Données projet'!$E$17+1,1))-AVERAGE(OFFSET($H$3,0,0,'Données projet'!$E$17+1,1))</f>
        <v>496.33873798282525</v>
      </c>
      <c r="GF84" s="61">
        <f t="shared" si="104"/>
        <v>280.25465074992246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5.6</v>
      </c>
      <c r="GU84" s="13">
        <f>IF('Données projet'!$A$270&gt;35,GU83+GT84-HC83,IF(A84&lt;'Données projet'!$A$270,$GR$205^A84,IF(A84='Données projet'!$A$270,'Données projet'!$B$270,GU83+GT84-HC83)))</f>
        <v>245.59999999999991</v>
      </c>
      <c r="GV84" s="18">
        <f>GU84*VLOOKUP('Données projet'!$B$18,Paramètres!$A$1:$I$89,3,0)*VLOOKUP('Données projet'!$B$18,Paramètres!$A$1:$I$89,5,0)</f>
        <v>264.36383999999987</v>
      </c>
      <c r="GW84" s="14">
        <f t="shared" si="105"/>
        <v>63.651669282160768</v>
      </c>
      <c r="GX84" s="22">
        <f t="shared" si="82"/>
        <v>571.29367866642974</v>
      </c>
      <c r="GY84" s="61">
        <f t="shared" si="83"/>
        <v>842.41443168993123</v>
      </c>
      <c r="GZ84" s="61">
        <f ca="1">AVERAGE(OFFSET($GY$3,0,0,'Données projet'!$E$18+1,1))-AVERAGE(OFFSET($H$3,0,0,'Données projet'!$E$18+1,1))</f>
        <v>542.90832990875208</v>
      </c>
      <c r="HA84" s="61">
        <f t="shared" si="106"/>
        <v>304.94365539329362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1">
        <f t="shared" si="55"/>
        <v>764.36493575445309</v>
      </c>
      <c r="S85" s="61">
        <f ca="1">AVERAGE(OFFSET($R$3,0,0,'Données projet'!$E$9+1,1))-AVERAGE(OFFSET($H$3,0,0,'Données projet'!$E$9+1,1))</f>
        <v>469.67944008675863</v>
      </c>
      <c r="T85" s="61">
        <f t="shared" si="88"/>
        <v>266.11908070867173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1">
        <f t="shared" si="59"/>
        <v>822.41558564741683</v>
      </c>
      <c r="AN85" s="61">
        <f ca="1">AVERAGE(OFFSET($AM$3,0,0,'Données projet'!$E$10+1,1))-AVERAGE(OFFSET($H$3,0,0,'Données projet'!$E$10+1,1))</f>
        <v>516.30971934066179</v>
      </c>
      <c r="AO85" s="61">
        <f t="shared" si="90"/>
        <v>290.84286505723571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2.5579538487363607E-13</v>
      </c>
      <c r="BE85" s="14">
        <f>BD85*VLOOKUP('Données projet'!$B$11,Paramètres!$A$1:$I$89,3,0)*VLOOKUP('Données projet'!$B$11,Paramètres!$A$1:$I$89,5,0)</f>
        <v>1.6759713616920635E-13</v>
      </c>
      <c r="BF85" s="14">
        <f t="shared" si="91"/>
        <v>2.3709043131075133E-12</v>
      </c>
      <c r="BG85" s="22">
        <f t="shared" si="61"/>
        <v>4.4212233574902864E-12</v>
      </c>
      <c r="BH85" s="61">
        <f t="shared" si="62"/>
        <v>271.50609163199147</v>
      </c>
      <c r="BI85" s="61">
        <f ca="1">AVERAGE(OFFSET($BH$3,0,0,'Données projet'!$E$11+1,1))-AVERAGE(OFFSET($H$3,0,0,'Données projet'!$E$11+1,1))</f>
        <v>194.70144071323648</v>
      </c>
      <c r="BJ85" s="61">
        <f t="shared" si="92"/>
        <v>175.03530497415395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-9.2222762759774927E-14</v>
      </c>
      <c r="CA85" s="14" t="e">
        <f t="shared" si="93"/>
        <v>#NUM!</v>
      </c>
      <c r="CB85" s="22" t="e">
        <f t="shared" si="64"/>
        <v>#NUM!</v>
      </c>
      <c r="CC85" s="61" t="e">
        <f t="shared" si="65"/>
        <v>#NUM!</v>
      </c>
      <c r="CD85" s="61">
        <f ca="1">AVERAGE(OFFSET($CC$3,0,0,'Données projet'!$E$12+1,1))-AVERAGE(OFFSET($H$3,0,0,'Données projet'!$E$12+1,1))</f>
        <v>272.69564942740931</v>
      </c>
      <c r="CE85" s="61">
        <f t="shared" si="94"/>
        <v>316.57989180609252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1">
        <f t="shared" si="68"/>
        <v>271.50609163198953</v>
      </c>
      <c r="CY85" s="61">
        <f ca="1">AVERAGE(OFFSET($CX$3,0,0,'Données projet'!$E$13+1,1))-AVERAGE(OFFSET($H$3,0,0,'Données projet'!$E$13+1,1))</f>
        <v>312.59632808777332</v>
      </c>
      <c r="CZ85" s="61">
        <f t="shared" si="96"/>
        <v>302.59481222418219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3.5897435897435854</v>
      </c>
      <c r="DO85" s="13">
        <f>IF('Données projet'!$A$166&gt;35,DO84+DN85-DW84,IF(A85&lt;'Données projet'!$A$166,$DL$205^A85,IF(A85='Données projet'!$A$166,'Données projet'!$B$166,DO84+DN85-DW84)))</f>
        <v>218.71794871794879</v>
      </c>
      <c r="DP85" s="18">
        <f>DO85*VLOOKUP('Données projet'!$B$14,Paramètres!$A$1:$I$89,3,0)*VLOOKUP('Données projet'!$B$14,Paramètres!$A$1:$I$89,5,0)</f>
        <v>146.71600000000007</v>
      </c>
      <c r="DQ85" s="14">
        <f t="shared" si="97"/>
        <v>37.831326067731702</v>
      </c>
      <c r="DR85" s="22">
        <f t="shared" si="70"/>
        <v>321.41992623463284</v>
      </c>
      <c r="DS85" s="61">
        <f t="shared" si="71"/>
        <v>592.92601786661987</v>
      </c>
      <c r="DT85" s="61">
        <f ca="1">AVERAGE(OFFSET($DS$3,0,0,'Données projet'!$E$14+1,1))-AVERAGE(OFFSET($H$3,0,0,'Données projet'!$E$14+1,1))</f>
        <v>293.89870611180356</v>
      </c>
      <c r="DU85" s="61">
        <f t="shared" si="98"/>
        <v>227.09257037860894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1" t="e">
        <f t="shared" si="74"/>
        <v>#N/A</v>
      </c>
      <c r="EO85" s="61" t="e">
        <f ca="1">AVERAGE(OFFSET($EN$3,0,0,'Données projet'!$E$15+1,1))-AVERAGE(OFFSET($H$3,0,0,'Données projet'!$E$15+1,1))</f>
        <v>#N/A</v>
      </c>
      <c r="EP85" s="61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1" t="e">
        <f t="shared" si="77"/>
        <v>#N/A</v>
      </c>
      <c r="FJ85" s="61" t="e">
        <f ca="1">AVERAGE(OFFSET($FI$3,0,0,'Données projet'!$E$16+1,1))-AVERAGE(OFFSET($H$3,0,0,'Données projet'!$E$16+1,1))</f>
        <v>#N/A</v>
      </c>
      <c r="FK85" s="61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5.6</v>
      </c>
      <c r="FZ85" s="13">
        <f>IF('Données projet'!$A$244&gt;35,FZ84+FY85-GH84,IF(A85&lt;'Données projet'!$A$244,$FW$205^A85,IF(A85='Données projet'!$A$244,'Données projet'!$B$244,FZ84+FY85-GH84)))</f>
        <v>251.1999999999999</v>
      </c>
      <c r="GA85" s="18">
        <f>FZ85*VLOOKUP('Données projet'!$B$17,Paramètres!$A$1:$I$89,3,0)*VLOOKUP('Données projet'!$B$17,Paramètres!$A$1:$I$89,5,0)</f>
        <v>242.96063999999993</v>
      </c>
      <c r="GB85" s="14">
        <f t="shared" si="103"/>
        <v>59.076071351835715</v>
      </c>
      <c r="GC85" s="22">
        <f t="shared" si="79"/>
        <v>526.04727227111368</v>
      </c>
      <c r="GD85" s="61">
        <f t="shared" si="80"/>
        <v>797.55336390310072</v>
      </c>
      <c r="GE85" s="61">
        <f ca="1">AVERAGE(OFFSET($GD$3,0,0,'Données projet'!$E$17+1,1))-AVERAGE(OFFSET($H$3,0,0,'Données projet'!$E$17+1,1))</f>
        <v>496.33873798282525</v>
      </c>
      <c r="GF85" s="61">
        <f t="shared" si="104"/>
        <v>280.25465074992246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5.6</v>
      </c>
      <c r="GU85" s="13">
        <f>IF('Données projet'!$A$270&gt;35,GU84+GT85-HC84,IF(A85&lt;'Données projet'!$A$270,$GR$205^A85,IF(A85='Données projet'!$A$270,'Données projet'!$B$270,GU84+GT85-HC84)))</f>
        <v>251.1999999999999</v>
      </c>
      <c r="GV85" s="18">
        <f>GU85*VLOOKUP('Données projet'!$B$18,Paramètres!$A$1:$I$89,3,0)*VLOOKUP('Données projet'!$B$18,Paramètres!$A$1:$I$89,5,0)</f>
        <v>270.39167999999989</v>
      </c>
      <c r="GW85" s="14">
        <f t="shared" si="105"/>
        <v>64.932386654872516</v>
      </c>
      <c r="GX85" s="22">
        <f t="shared" si="82"/>
        <v>584.02274942390272</v>
      </c>
      <c r="GY85" s="61">
        <f t="shared" si="83"/>
        <v>855.52884105588976</v>
      </c>
      <c r="GZ85" s="61">
        <f ca="1">AVERAGE(OFFSET($GY$3,0,0,'Données projet'!$E$18+1,1))-AVERAGE(OFFSET($H$3,0,0,'Données projet'!$E$18+1,1))</f>
        <v>542.90832990875208</v>
      </c>
      <c r="HA85" s="61">
        <f t="shared" si="106"/>
        <v>304.94365539329362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1">
        <f t="shared" si="55"/>
        <v>775.47671683736985</v>
      </c>
      <c r="S86" s="61">
        <f ca="1">AVERAGE(OFFSET($R$3,0,0,'Données projet'!$E$9+1,1))-AVERAGE(OFFSET($H$3,0,0,'Données projet'!$E$9+1,1))</f>
        <v>469.67944008675863</v>
      </c>
      <c r="T86" s="61">
        <f t="shared" si="88"/>
        <v>266.11908070867173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1">
        <f t="shared" si="59"/>
        <v>834.79456661162237</v>
      </c>
      <c r="AN86" s="61">
        <f ca="1">AVERAGE(OFFSET($AM$3,0,0,'Données projet'!$E$10+1,1))-AVERAGE(OFFSET($H$3,0,0,'Données projet'!$E$10+1,1))</f>
        <v>516.30971934066179</v>
      </c>
      <c r="AO86" s="61">
        <f t="shared" si="90"/>
        <v>290.84286505723571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2.5579538487363607E-13</v>
      </c>
      <c r="BE86" s="14">
        <f>BD86*VLOOKUP('Données projet'!$B$11,Paramètres!$A$1:$I$89,3,0)*VLOOKUP('Données projet'!$B$11,Paramètres!$A$1:$I$89,5,0)</f>
        <v>1.6759713616920635E-13</v>
      </c>
      <c r="BF86" s="14">
        <f t="shared" si="91"/>
        <v>2.3709043131075133E-12</v>
      </c>
      <c r="BG86" s="22">
        <f t="shared" si="61"/>
        <v>4.4212233574902864E-12</v>
      </c>
      <c r="BH86" s="61">
        <f t="shared" si="62"/>
        <v>271.88474547710791</v>
      </c>
      <c r="BI86" s="61">
        <f ca="1">AVERAGE(OFFSET($BH$3,0,0,'Données projet'!$E$11+1,1))-AVERAGE(OFFSET($H$3,0,0,'Données projet'!$E$11+1,1))</f>
        <v>194.70144071323648</v>
      </c>
      <c r="BJ86" s="61">
        <f t="shared" si="92"/>
        <v>175.03530497415395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-9.2222762759774927E-14</v>
      </c>
      <c r="CA86" s="14" t="e">
        <f t="shared" si="93"/>
        <v>#NUM!</v>
      </c>
      <c r="CB86" s="22" t="e">
        <f t="shared" si="64"/>
        <v>#NUM!</v>
      </c>
      <c r="CC86" s="61" t="e">
        <f t="shared" si="65"/>
        <v>#NUM!</v>
      </c>
      <c r="CD86" s="61">
        <f ca="1">AVERAGE(OFFSET($CC$3,0,0,'Données projet'!$E$12+1,1))-AVERAGE(OFFSET($H$3,0,0,'Données projet'!$E$12+1,1))</f>
        <v>272.69564942740931</v>
      </c>
      <c r="CE86" s="61">
        <f t="shared" si="94"/>
        <v>316.57989180609252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1">
        <f t="shared" si="68"/>
        <v>271.88474547710598</v>
      </c>
      <c r="CY86" s="61">
        <f ca="1">AVERAGE(OFFSET($CX$3,0,0,'Données projet'!$E$13+1,1))-AVERAGE(OFFSET($H$3,0,0,'Données projet'!$E$13+1,1))</f>
        <v>312.59632808777332</v>
      </c>
      <c r="CZ86" s="61">
        <f t="shared" si="96"/>
        <v>302.59481222418219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3.5897435897435854</v>
      </c>
      <c r="DO86" s="13">
        <f>IF('Données projet'!$A$166&gt;35,DO85+DN86-DW85,IF(A86&lt;'Données projet'!$A$166,$DL$205^A86,IF(A86='Données projet'!$A$166,'Données projet'!$B$166,DO85+DN86-DW85)))</f>
        <v>222.30769230769238</v>
      </c>
      <c r="DP86" s="18">
        <f>DO86*VLOOKUP('Données projet'!$B$14,Paramètres!$A$1:$I$89,3,0)*VLOOKUP('Données projet'!$B$14,Paramètres!$A$1:$I$89,5,0)</f>
        <v>149.12400000000005</v>
      </c>
      <c r="DQ86" s="14">
        <f t="shared" si="97"/>
        <v>38.379443667029406</v>
      </c>
      <c r="DR86" s="22">
        <f t="shared" si="70"/>
        <v>326.56849772007627</v>
      </c>
      <c r="DS86" s="61">
        <f t="shared" si="71"/>
        <v>598.45324319717975</v>
      </c>
      <c r="DT86" s="61">
        <f ca="1">AVERAGE(OFFSET($DS$3,0,0,'Données projet'!$E$14+1,1))-AVERAGE(OFFSET($H$3,0,0,'Données projet'!$E$14+1,1))</f>
        <v>293.89870611180356</v>
      </c>
      <c r="DU86" s="61">
        <f t="shared" si="98"/>
        <v>227.09257037860894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1" t="e">
        <f t="shared" si="74"/>
        <v>#N/A</v>
      </c>
      <c r="EO86" s="61" t="e">
        <f ca="1">AVERAGE(OFFSET($EN$3,0,0,'Données projet'!$E$15+1,1))-AVERAGE(OFFSET($H$3,0,0,'Données projet'!$E$15+1,1))</f>
        <v>#N/A</v>
      </c>
      <c r="EP86" s="61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1" t="e">
        <f t="shared" si="77"/>
        <v>#N/A</v>
      </c>
      <c r="FJ86" s="61" t="e">
        <f ca="1">AVERAGE(OFFSET($FI$3,0,0,'Données projet'!$E$16+1,1))-AVERAGE(OFFSET($H$3,0,0,'Données projet'!$E$16+1,1))</f>
        <v>#N/A</v>
      </c>
      <c r="FK86" s="61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5.6</v>
      </c>
      <c r="FZ86" s="13">
        <f>IF('Données projet'!$A$244&gt;35,FZ85+FY86-GH85,IF(A86&lt;'Données projet'!$A$244,$FW$205^A86,IF(A86='Données projet'!$A$244,'Données projet'!$B$244,FZ85+FY86-GH85)))</f>
        <v>256.7999999999999</v>
      </c>
      <c r="GA86" s="18">
        <f>FZ86*VLOOKUP('Données projet'!$B$17,Paramètres!$A$1:$I$89,3,0)*VLOOKUP('Données projet'!$B$17,Paramètres!$A$1:$I$89,5,0)</f>
        <v>248.37695999999988</v>
      </c>
      <c r="GB86" s="14">
        <f t="shared" si="103"/>
        <v>60.238259626372319</v>
      </c>
      <c r="GC86" s="22">
        <f t="shared" si="79"/>
        <v>537.50484084926495</v>
      </c>
      <c r="GD86" s="61">
        <f t="shared" si="80"/>
        <v>809.38958632636843</v>
      </c>
      <c r="GE86" s="61">
        <f ca="1">AVERAGE(OFFSET($GD$3,0,0,'Données projet'!$E$17+1,1))-AVERAGE(OFFSET($H$3,0,0,'Données projet'!$E$17+1,1))</f>
        <v>496.33873798282525</v>
      </c>
      <c r="GF86" s="61">
        <f t="shared" si="104"/>
        <v>280.25465074992246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5.6</v>
      </c>
      <c r="GU86" s="13">
        <f>IF('Données projet'!$A$270&gt;35,GU85+GT86-HC85,IF(A86&lt;'Données projet'!$A$270,$GR$205^A86,IF(A86='Données projet'!$A$270,'Données projet'!$B$270,GU85+GT86-HC85)))</f>
        <v>256.7999999999999</v>
      </c>
      <c r="GV86" s="18">
        <f>GU86*VLOOKUP('Données projet'!$B$18,Paramètres!$A$1:$I$89,3,0)*VLOOKUP('Données projet'!$B$18,Paramètres!$A$1:$I$89,5,0)</f>
        <v>276.41951999999986</v>
      </c>
      <c r="GW86" s="14">
        <f t="shared" si="105"/>
        <v>66.209784705913108</v>
      </c>
      <c r="GX86" s="22">
        <f t="shared" si="82"/>
        <v>596.74603902946512</v>
      </c>
      <c r="GY86" s="61">
        <f t="shared" si="83"/>
        <v>868.6307845065686</v>
      </c>
      <c r="GZ86" s="61">
        <f ca="1">AVERAGE(OFFSET($GY$3,0,0,'Données projet'!$E$18+1,1))-AVERAGE(OFFSET($H$3,0,0,'Données projet'!$E$18+1,1))</f>
        <v>542.90832990875208</v>
      </c>
      <c r="HA86" s="61">
        <f t="shared" si="106"/>
        <v>304.94365539329362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1">
        <f t="shared" si="55"/>
        <v>786.57709095949235</v>
      </c>
      <c r="S87" s="61">
        <f ca="1">AVERAGE(OFFSET($R$3,0,0,'Données projet'!$E$9+1,1))-AVERAGE(OFFSET($H$3,0,0,'Données projet'!$E$9+1,1))</f>
        <v>469.67944008675863</v>
      </c>
      <c r="T87" s="61">
        <f t="shared" si="88"/>
        <v>266.11908070867173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1">
        <f t="shared" si="59"/>
        <v>847.16162813764129</v>
      </c>
      <c r="AN87" s="61">
        <f ca="1">AVERAGE(OFFSET($AM$3,0,0,'Données projet'!$E$10+1,1))-AVERAGE(OFFSET($H$3,0,0,'Données projet'!$E$10+1,1))</f>
        <v>516.30971934066179</v>
      </c>
      <c r="AO87" s="61">
        <f t="shared" si="90"/>
        <v>290.84286505723571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2.5579538487363607E-13</v>
      </c>
      <c r="BE87" s="14">
        <f>BD87*VLOOKUP('Données projet'!$B$11,Paramètres!$A$1:$I$89,3,0)*VLOOKUP('Données projet'!$B$11,Paramètres!$A$1:$I$89,5,0)</f>
        <v>1.6759713616920635E-13</v>
      </c>
      <c r="BF87" s="14">
        <f t="shared" si="91"/>
        <v>2.3709043131075133E-12</v>
      </c>
      <c r="BG87" s="22">
        <f t="shared" si="61"/>
        <v>4.4212233574902864E-12</v>
      </c>
      <c r="BH87" s="61">
        <f t="shared" si="62"/>
        <v>272.25683052455474</v>
      </c>
      <c r="BI87" s="61">
        <f ca="1">AVERAGE(OFFSET($BH$3,0,0,'Données projet'!$E$11+1,1))-AVERAGE(OFFSET($H$3,0,0,'Données projet'!$E$11+1,1))</f>
        <v>194.70144071323648</v>
      </c>
      <c r="BJ87" s="61">
        <f t="shared" si="92"/>
        <v>175.03530497415395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-9.2222762759774927E-14</v>
      </c>
      <c r="CA87" s="14" t="e">
        <f t="shared" si="93"/>
        <v>#NUM!</v>
      </c>
      <c r="CB87" s="22" t="e">
        <f t="shared" si="64"/>
        <v>#NUM!</v>
      </c>
      <c r="CC87" s="61" t="e">
        <f t="shared" si="65"/>
        <v>#NUM!</v>
      </c>
      <c r="CD87" s="61">
        <f ca="1">AVERAGE(OFFSET($CC$3,0,0,'Données projet'!$E$12+1,1))-AVERAGE(OFFSET($H$3,0,0,'Données projet'!$E$12+1,1))</f>
        <v>272.69564942740931</v>
      </c>
      <c r="CE87" s="61">
        <f t="shared" si="94"/>
        <v>316.57989180609252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1">
        <f t="shared" si="68"/>
        <v>272.25683052455281</v>
      </c>
      <c r="CY87" s="61">
        <f ca="1">AVERAGE(OFFSET($CX$3,0,0,'Données projet'!$E$13+1,1))-AVERAGE(OFFSET($H$3,0,0,'Données projet'!$E$13+1,1))</f>
        <v>312.59632808777332</v>
      </c>
      <c r="CZ87" s="61">
        <f t="shared" si="96"/>
        <v>302.59481222418219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3.5897435897435854</v>
      </c>
      <c r="DO87" s="13">
        <f>IF('Données projet'!$A$166&gt;35,DO86+DN87-DW86,IF(A87&lt;'Données projet'!$A$166,$DL$205^A87,IF(A87='Données projet'!$A$166,'Données projet'!$B$166,DO86+DN87-DW86)))</f>
        <v>225.89743589743597</v>
      </c>
      <c r="DP87" s="18">
        <f>DO87*VLOOKUP('Données projet'!$B$14,Paramètres!$A$1:$I$89,3,0)*VLOOKUP('Données projet'!$B$14,Paramètres!$A$1:$I$89,5,0)</f>
        <v>151.53200000000004</v>
      </c>
      <c r="DQ87" s="14">
        <f t="shared" si="97"/>
        <v>38.926531953138308</v>
      </c>
      <c r="DR87" s="22">
        <f t="shared" si="70"/>
        <v>331.71527648504929</v>
      </c>
      <c r="DS87" s="61">
        <f t="shared" si="71"/>
        <v>603.97210700959954</v>
      </c>
      <c r="DT87" s="61">
        <f ca="1">AVERAGE(OFFSET($DS$3,0,0,'Données projet'!$E$14+1,1))-AVERAGE(OFFSET($H$3,0,0,'Données projet'!$E$14+1,1))</f>
        <v>293.89870611180356</v>
      </c>
      <c r="DU87" s="61">
        <f t="shared" si="98"/>
        <v>227.09257037860894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1" t="e">
        <f t="shared" si="74"/>
        <v>#N/A</v>
      </c>
      <c r="EO87" s="61" t="e">
        <f ca="1">AVERAGE(OFFSET($EN$3,0,0,'Données projet'!$E$15+1,1))-AVERAGE(OFFSET($H$3,0,0,'Données projet'!$E$15+1,1))</f>
        <v>#N/A</v>
      </c>
      <c r="EP87" s="61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1" t="e">
        <f t="shared" si="77"/>
        <v>#N/A</v>
      </c>
      <c r="FJ87" s="61" t="e">
        <f ca="1">AVERAGE(OFFSET($FI$3,0,0,'Données projet'!$E$16+1,1))-AVERAGE(OFFSET($H$3,0,0,'Données projet'!$E$16+1,1))</f>
        <v>#N/A</v>
      </c>
      <c r="FK87" s="61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5.6</v>
      </c>
      <c r="FZ87" s="13">
        <f>IF('Données projet'!$A$244&gt;35,FZ86+FY87-GH86,IF(A87&lt;'Données projet'!$A$244,$FW$205^A87,IF(A87='Données projet'!$A$244,'Données projet'!$B$244,FZ86+FY87-GH86)))</f>
        <v>262.39999999999992</v>
      </c>
      <c r="GA87" s="18">
        <f>FZ87*VLOOKUP('Données projet'!$B$17,Paramètres!$A$1:$I$89,3,0)*VLOOKUP('Données projet'!$B$17,Paramètres!$A$1:$I$89,5,0)</f>
        <v>253.79327999999995</v>
      </c>
      <c r="GB87" s="14">
        <f t="shared" si="103"/>
        <v>61.39750139179521</v>
      </c>
      <c r="GC87" s="22">
        <f t="shared" si="79"/>
        <v>548.95727759070985</v>
      </c>
      <c r="GD87" s="61">
        <f t="shared" si="80"/>
        <v>821.21410811526016</v>
      </c>
      <c r="GE87" s="61">
        <f ca="1">AVERAGE(OFFSET($GD$3,0,0,'Données projet'!$E$17+1,1))-AVERAGE(OFFSET($H$3,0,0,'Données projet'!$E$17+1,1))</f>
        <v>496.33873798282525</v>
      </c>
      <c r="GF87" s="61">
        <f t="shared" si="104"/>
        <v>280.25465074992246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5.6</v>
      </c>
      <c r="GU87" s="13">
        <f>IF('Données projet'!$A$270&gt;35,GU86+GT87-HC86,IF(A87&lt;'Données projet'!$A$270,$GR$205^A87,IF(A87='Données projet'!$A$270,'Données projet'!$B$270,GU86+GT87-HC86)))</f>
        <v>262.39999999999992</v>
      </c>
      <c r="GV87" s="18">
        <f>GU87*VLOOKUP('Données projet'!$B$18,Paramètres!$A$1:$I$89,3,0)*VLOOKUP('Données projet'!$B$18,Paramètres!$A$1:$I$89,5,0)</f>
        <v>282.44735999999989</v>
      </c>
      <c r="GW87" s="14">
        <f t="shared" si="105"/>
        <v>67.48394415518699</v>
      </c>
      <c r="GX87" s="22">
        <f t="shared" si="82"/>
        <v>609.46368807028375</v>
      </c>
      <c r="GY87" s="61">
        <f t="shared" si="83"/>
        <v>881.72051859483406</v>
      </c>
      <c r="GZ87" s="61">
        <f ca="1">AVERAGE(OFFSET($GY$3,0,0,'Données projet'!$E$18+1,1))-AVERAGE(OFFSET($H$3,0,0,'Données projet'!$E$18+1,1))</f>
        <v>542.90832990875208</v>
      </c>
      <c r="HA87" s="61">
        <f t="shared" si="106"/>
        <v>304.94365539329362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1">
        <f t="shared" si="55"/>
        <v>797.66628722155497</v>
      </c>
      <c r="S88" s="61">
        <f ca="1">AVERAGE(OFFSET($R$3,0,0,'Données projet'!$E$9+1,1))-AVERAGE(OFFSET($H$3,0,0,'Données projet'!$E$9+1,1))</f>
        <v>469.67944008675863</v>
      </c>
      <c r="T88" s="61">
        <f t="shared" si="88"/>
        <v>266.11908070867173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1">
        <f t="shared" si="59"/>
        <v>859.51701152301052</v>
      </c>
      <c r="AN88" s="61">
        <f ca="1">AVERAGE(OFFSET($AM$3,0,0,'Données projet'!$E$10+1,1))-AVERAGE(OFFSET($H$3,0,0,'Données projet'!$E$10+1,1))</f>
        <v>516.30971934066179</v>
      </c>
      <c r="AO88" s="61">
        <f t="shared" si="90"/>
        <v>290.84286505723571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2.5579538487363607E-13</v>
      </c>
      <c r="BE88" s="14">
        <f>BD88*VLOOKUP('Données projet'!$B$11,Paramètres!$A$1:$I$89,3,0)*VLOOKUP('Données projet'!$B$11,Paramètres!$A$1:$I$89,5,0)</f>
        <v>1.6759713616920635E-13</v>
      </c>
      <c r="BF88" s="14">
        <f t="shared" si="91"/>
        <v>2.3709043131075133E-12</v>
      </c>
      <c r="BG88" s="22">
        <f t="shared" si="61"/>
        <v>4.4212233574902864E-12</v>
      </c>
      <c r="BH88" s="61">
        <f t="shared" si="62"/>
        <v>272.62246072828594</v>
      </c>
      <c r="BI88" s="61">
        <f ca="1">AVERAGE(OFFSET($BH$3,0,0,'Données projet'!$E$11+1,1))-AVERAGE(OFFSET($H$3,0,0,'Données projet'!$E$11+1,1))</f>
        <v>194.70144071323648</v>
      </c>
      <c r="BJ88" s="61">
        <f t="shared" si="92"/>
        <v>175.03530497415395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-9.2222762759774927E-14</v>
      </c>
      <c r="CA88" s="14" t="e">
        <f t="shared" si="93"/>
        <v>#NUM!</v>
      </c>
      <c r="CB88" s="22" t="e">
        <f t="shared" si="64"/>
        <v>#NUM!</v>
      </c>
      <c r="CC88" s="61" t="e">
        <f t="shared" si="65"/>
        <v>#NUM!</v>
      </c>
      <c r="CD88" s="61">
        <f ca="1">AVERAGE(OFFSET($CC$3,0,0,'Données projet'!$E$12+1,1))-AVERAGE(OFFSET($H$3,0,0,'Données projet'!$E$12+1,1))</f>
        <v>272.69564942740931</v>
      </c>
      <c r="CE88" s="61">
        <f t="shared" si="94"/>
        <v>316.57989180609252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1">
        <f t="shared" si="68"/>
        <v>272.62246072828401</v>
      </c>
      <c r="CY88" s="61">
        <f ca="1">AVERAGE(OFFSET($CX$3,0,0,'Données projet'!$E$13+1,1))-AVERAGE(OFFSET($H$3,0,0,'Données projet'!$E$13+1,1))</f>
        <v>312.59632808777332</v>
      </c>
      <c r="CZ88" s="61">
        <f t="shared" si="96"/>
        <v>302.59481222418219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229.48717948717947</v>
      </c>
      <c r="DM88" s="13">
        <f>VLOOKUP(A88,'Données projet'!$A$165:$I$185,9,0)</f>
        <v>3.5897435897435854</v>
      </c>
      <c r="DN88" s="13">
        <f t="array" ref="DN88">INDEX(DM:DM,MIN(IF(ISNUMBER(DM88:DM284),ROW(DM88:DM284),"")))</f>
        <v>3.5897435897435854</v>
      </c>
      <c r="DO88" s="13">
        <f>IF('Données projet'!$A$166&gt;35,DO87+DN88-DW87,IF(A88&lt;'Données projet'!$A$166,$DL$205^A88,IF(A88='Données projet'!$A$166,'Données projet'!$B$166,DO87+DN88-DW87)))</f>
        <v>229.48717948717956</v>
      </c>
      <c r="DP88" s="18">
        <f>DO88*VLOOKUP('Données projet'!$B$14,Paramètres!$A$1:$I$89,3,0)*VLOOKUP('Données projet'!$B$14,Paramètres!$A$1:$I$89,5,0)</f>
        <v>153.94000000000005</v>
      </c>
      <c r="DQ88" s="14">
        <f t="shared" si="97"/>
        <v>39.472609171514129</v>
      </c>
      <c r="DR88" s="22">
        <f t="shared" si="70"/>
        <v>336.86029430705389</v>
      </c>
      <c r="DS88" s="61">
        <f t="shared" si="71"/>
        <v>609.48275503533546</v>
      </c>
      <c r="DT88" s="61">
        <f ca="1">AVERAGE(OFFSET($DS$3,0,0,'Données projet'!$E$14+1,1))-AVERAGE(OFFSET($H$3,0,0,'Données projet'!$E$14+1,1))</f>
        <v>293.89870611180356</v>
      </c>
      <c r="DU88" s="61">
        <f t="shared" si="98"/>
        <v>227.09257037860894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1" t="e">
        <f t="shared" si="74"/>
        <v>#N/A</v>
      </c>
      <c r="EO88" s="61" t="e">
        <f ca="1">AVERAGE(OFFSET($EN$3,0,0,'Données projet'!$E$15+1,1))-AVERAGE(OFFSET($H$3,0,0,'Données projet'!$E$15+1,1))</f>
        <v>#N/A</v>
      </c>
      <c r="EP88" s="61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1" t="e">
        <f t="shared" si="77"/>
        <v>#N/A</v>
      </c>
      <c r="FJ88" s="61" t="e">
        <f ca="1">AVERAGE(OFFSET($FI$3,0,0,'Données projet'!$E$16+1,1))-AVERAGE(OFFSET($H$3,0,0,'Données projet'!$E$16+1,1))</f>
        <v>#N/A</v>
      </c>
      <c r="FK88" s="61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5.6</v>
      </c>
      <c r="FZ88" s="13">
        <f>IF('Données projet'!$A$244&gt;35,FZ87+FY88-GH87,IF(A88&lt;'Données projet'!$A$244,$FW$205^A88,IF(A88='Données projet'!$A$244,'Données projet'!$B$244,FZ87+FY88-GH87)))</f>
        <v>267.99999999999994</v>
      </c>
      <c r="GA88" s="18">
        <f>FZ88*VLOOKUP('Données projet'!$B$17,Paramètres!$A$1:$I$89,3,0)*VLOOKUP('Données projet'!$B$17,Paramètres!$A$1:$I$89,5,0)</f>
        <v>259.20959999999997</v>
      </c>
      <c r="GB88" s="14">
        <f t="shared" si="103"/>
        <v>62.553866774106702</v>
      </c>
      <c r="GC88" s="22">
        <f t="shared" si="79"/>
        <v>560.40470463156907</v>
      </c>
      <c r="GD88" s="61">
        <f t="shared" si="80"/>
        <v>833.02716535985064</v>
      </c>
      <c r="GE88" s="61">
        <f ca="1">AVERAGE(OFFSET($GD$3,0,0,'Données projet'!$E$17+1,1))-AVERAGE(OFFSET($H$3,0,0,'Données projet'!$E$17+1,1))</f>
        <v>496.33873798282525</v>
      </c>
      <c r="GF88" s="61">
        <f t="shared" si="104"/>
        <v>280.25465074992246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5.6</v>
      </c>
      <c r="GU88" s="13">
        <f>IF('Données projet'!$A$270&gt;35,GU87+GT88-HC87,IF(A88&lt;'Données projet'!$A$270,$GR$205^A88,IF(A88='Données projet'!$A$270,'Données projet'!$B$270,GU87+GT88-HC87)))</f>
        <v>267.99999999999994</v>
      </c>
      <c r="GV88" s="18">
        <f>GU88*VLOOKUP('Données projet'!$B$18,Paramètres!$A$1:$I$89,3,0)*VLOOKUP('Données projet'!$B$18,Paramètres!$A$1:$I$89,5,0)</f>
        <v>288.47519999999997</v>
      </c>
      <c r="GW88" s="14">
        <f t="shared" si="105"/>
        <v>68.754942080410842</v>
      </c>
      <c r="GX88" s="22">
        <f t="shared" si="82"/>
        <v>622.17583079004874</v>
      </c>
      <c r="GY88" s="61">
        <f t="shared" si="83"/>
        <v>894.79829151833019</v>
      </c>
      <c r="GZ88" s="61">
        <f ca="1">AVERAGE(OFFSET($GY$3,0,0,'Données projet'!$E$18+1,1))-AVERAGE(OFFSET($H$3,0,0,'Données projet'!$E$18+1,1))</f>
        <v>542.90832990875208</v>
      </c>
      <c r="HA88" s="61">
        <f t="shared" si="106"/>
        <v>304.94365539329362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1">
        <f t="shared" si="55"/>
        <v>808.7445276603537</v>
      </c>
      <c r="S89" s="61">
        <f ca="1">AVERAGE(OFFSET($R$3,0,0,'Données projet'!$E$9+1,1))-AVERAGE(OFFSET($H$3,0,0,'Données projet'!$E$9+1,1))</f>
        <v>469.67944008675863</v>
      </c>
      <c r="T89" s="61">
        <f t="shared" si="88"/>
        <v>266.11908070867173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1">
        <f t="shared" si="59"/>
        <v>871.86095046248442</v>
      </c>
      <c r="AN89" s="61">
        <f ca="1">AVERAGE(OFFSET($AM$3,0,0,'Données projet'!$E$10+1,1))-AVERAGE(OFFSET($H$3,0,0,'Données projet'!$E$10+1,1))</f>
        <v>516.30971934066179</v>
      </c>
      <c r="AO89" s="61">
        <f t="shared" si="90"/>
        <v>290.84286505723571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2.5579538487363607E-13</v>
      </c>
      <c r="BE89" s="14">
        <f>BD89*VLOOKUP('Données projet'!$B$11,Paramètres!$A$1:$I$89,3,0)*VLOOKUP('Données projet'!$B$11,Paramètres!$A$1:$I$89,5,0)</f>
        <v>1.6759713616920635E-13</v>
      </c>
      <c r="BF89" s="14">
        <f t="shared" si="91"/>
        <v>2.3709043131075133E-12</v>
      </c>
      <c r="BG89" s="22">
        <f t="shared" si="61"/>
        <v>4.4212233574902864E-12</v>
      </c>
      <c r="BH89" s="61">
        <f t="shared" si="62"/>
        <v>272.98174806540914</v>
      </c>
      <c r="BI89" s="61">
        <f ca="1">AVERAGE(OFFSET($BH$3,0,0,'Données projet'!$E$11+1,1))-AVERAGE(OFFSET($H$3,0,0,'Données projet'!$E$11+1,1))</f>
        <v>194.70144071323648</v>
      </c>
      <c r="BJ89" s="61">
        <f t="shared" si="92"/>
        <v>175.03530497415395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-9.2222762759774927E-14</v>
      </c>
      <c r="CA89" s="14" t="e">
        <f t="shared" si="93"/>
        <v>#NUM!</v>
      </c>
      <c r="CB89" s="22" t="e">
        <f t="shared" si="64"/>
        <v>#NUM!</v>
      </c>
      <c r="CC89" s="61" t="e">
        <f t="shared" si="65"/>
        <v>#NUM!</v>
      </c>
      <c r="CD89" s="61">
        <f ca="1">AVERAGE(OFFSET($CC$3,0,0,'Données projet'!$E$12+1,1))-AVERAGE(OFFSET($H$3,0,0,'Données projet'!$E$12+1,1))</f>
        <v>272.69564942740931</v>
      </c>
      <c r="CE89" s="61">
        <f t="shared" si="94"/>
        <v>316.57989180609252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1">
        <f t="shared" si="68"/>
        <v>272.9817480654072</v>
      </c>
      <c r="CY89" s="61">
        <f ca="1">AVERAGE(OFFSET($CX$3,0,0,'Données projet'!$E$13+1,1))-AVERAGE(OFFSET($H$3,0,0,'Données projet'!$E$13+1,1))</f>
        <v>312.59632808777332</v>
      </c>
      <c r="CZ89" s="61">
        <f t="shared" si="96"/>
        <v>302.59481222418219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3.3333333333333313</v>
      </c>
      <c r="DO89" s="13">
        <f>IF('Données projet'!$A$166&gt;35,DO88+DN89-DW88,IF(A89&lt;'Données projet'!$A$166,$DL$205^A89,IF(A89='Données projet'!$A$166,'Données projet'!$B$166,DO88+DN89-DW88)))</f>
        <v>232.8205128205129</v>
      </c>
      <c r="DP89" s="18">
        <f>DO89*VLOOKUP('Données projet'!$B$14,Paramètres!$A$1:$I$89,3,0)*VLOOKUP('Données projet'!$B$14,Paramètres!$A$1:$I$89,5,0)</f>
        <v>156.17600000000007</v>
      </c>
      <c r="DQ89" s="14">
        <f t="shared" si="97"/>
        <v>39.978790985643677</v>
      </c>
      <c r="DR89" s="22">
        <f t="shared" si="70"/>
        <v>341.63626096666286</v>
      </c>
      <c r="DS89" s="61">
        <f t="shared" si="71"/>
        <v>614.61800903206756</v>
      </c>
      <c r="DT89" s="61">
        <f ca="1">AVERAGE(OFFSET($DS$3,0,0,'Données projet'!$E$14+1,1))-AVERAGE(OFFSET($H$3,0,0,'Données projet'!$E$14+1,1))</f>
        <v>293.89870611180356</v>
      </c>
      <c r="DU89" s="61">
        <f t="shared" si="98"/>
        <v>227.09257037860894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1" t="e">
        <f t="shared" si="74"/>
        <v>#N/A</v>
      </c>
      <c r="EO89" s="61" t="e">
        <f ca="1">AVERAGE(OFFSET($EN$3,0,0,'Données projet'!$E$15+1,1))-AVERAGE(OFFSET($H$3,0,0,'Données projet'!$E$15+1,1))</f>
        <v>#N/A</v>
      </c>
      <c r="EP89" s="61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1" t="e">
        <f t="shared" si="77"/>
        <v>#N/A</v>
      </c>
      <c r="FJ89" s="61" t="e">
        <f ca="1">AVERAGE(OFFSET($FI$3,0,0,'Données projet'!$E$16+1,1))-AVERAGE(OFFSET($H$3,0,0,'Données projet'!$E$16+1,1))</f>
        <v>#N/A</v>
      </c>
      <c r="FK89" s="61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5.6</v>
      </c>
      <c r="FZ89" s="13">
        <f>IF('Données projet'!$A$244&gt;35,FZ88+FY89-GH88,IF(A89&lt;'Données projet'!$A$244,$FW$205^A89,IF(A89='Données projet'!$A$244,'Données projet'!$B$244,FZ88+FY89-GH88)))</f>
        <v>273.59999999999997</v>
      </c>
      <c r="GA89" s="18">
        <f>FZ89*VLOOKUP('Données projet'!$B$17,Paramètres!$A$1:$I$89,3,0)*VLOOKUP('Données projet'!$B$17,Paramètres!$A$1:$I$89,5,0)</f>
        <v>264.62591999999995</v>
      </c>
      <c r="GB89" s="14">
        <f t="shared" si="103"/>
        <v>63.707422801198604</v>
      </c>
      <c r="GC89" s="22">
        <f t="shared" si="79"/>
        <v>571.84723871208746</v>
      </c>
      <c r="GD89" s="61">
        <f t="shared" si="80"/>
        <v>844.82898677749222</v>
      </c>
      <c r="GE89" s="61">
        <f ca="1">AVERAGE(OFFSET($GD$3,0,0,'Données projet'!$E$17+1,1))-AVERAGE(OFFSET($H$3,0,0,'Données projet'!$E$17+1,1))</f>
        <v>496.33873798282525</v>
      </c>
      <c r="GF89" s="61">
        <f t="shared" si="104"/>
        <v>280.25465074992246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5.6</v>
      </c>
      <c r="GU89" s="13">
        <f>IF('Données projet'!$A$270&gt;35,GU88+GT89-HC88,IF(A89&lt;'Données projet'!$A$270,$GR$205^A89,IF(A89='Données projet'!$A$270,'Données projet'!$B$270,GU88+GT89-HC88)))</f>
        <v>273.59999999999997</v>
      </c>
      <c r="GV89" s="18">
        <f>GU89*VLOOKUP('Données projet'!$B$18,Paramètres!$A$1:$I$89,3,0)*VLOOKUP('Données projet'!$B$18,Paramètres!$A$1:$I$89,5,0)</f>
        <v>294.50303999999994</v>
      </c>
      <c r="GW89" s="14">
        <f t="shared" si="105"/>
        <v>70.022852154069838</v>
      </c>
      <c r="GX89" s="22">
        <f t="shared" si="82"/>
        <v>634.88259550167152</v>
      </c>
      <c r="GY89" s="61">
        <f t="shared" si="83"/>
        <v>907.86434356707628</v>
      </c>
      <c r="GZ89" s="61">
        <f ca="1">AVERAGE(OFFSET($GY$3,0,0,'Données projet'!$E$18+1,1))-AVERAGE(OFFSET($H$3,0,0,'Données projet'!$E$18+1,1))</f>
        <v>542.90832990875208</v>
      </c>
      <c r="HA89" s="61">
        <f t="shared" si="106"/>
        <v>304.94365539329362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1">
        <f t="shared" si="55"/>
        <v>819.8120276072284</v>
      </c>
      <c r="S90" s="61">
        <f ca="1">AVERAGE(OFFSET($R$3,0,0,'Données projet'!$E$9+1,1))-AVERAGE(OFFSET($H$3,0,0,'Données projet'!$E$9+1,1))</f>
        <v>469.67944008675863</v>
      </c>
      <c r="T90" s="61">
        <f t="shared" si="88"/>
        <v>266.11908070867173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1">
        <f t="shared" si="59"/>
        <v>884.19367144085516</v>
      </c>
      <c r="AN90" s="61">
        <f ca="1">AVERAGE(OFFSET($AM$3,0,0,'Données projet'!$E$10+1,1))-AVERAGE(OFFSET($H$3,0,0,'Données projet'!$E$10+1,1))</f>
        <v>516.30971934066179</v>
      </c>
      <c r="AO90" s="61">
        <f t="shared" si="90"/>
        <v>290.84286505723571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2.5579538487363607E-13</v>
      </c>
      <c r="BE90" s="14">
        <f>BD90*VLOOKUP('Données projet'!$B$11,Paramètres!$A$1:$I$89,3,0)*VLOOKUP('Données projet'!$B$11,Paramètres!$A$1:$I$89,5,0)</f>
        <v>1.6759713616920635E-13</v>
      </c>
      <c r="BF90" s="14">
        <f t="shared" si="91"/>
        <v>2.3709043131075133E-12</v>
      </c>
      <c r="BG90" s="22">
        <f t="shared" si="61"/>
        <v>4.4212233574902864E-12</v>
      </c>
      <c r="BH90" s="61">
        <f t="shared" si="62"/>
        <v>273.33480257047927</v>
      </c>
      <c r="BI90" s="61">
        <f ca="1">AVERAGE(OFFSET($BH$3,0,0,'Données projet'!$E$11+1,1))-AVERAGE(OFFSET($H$3,0,0,'Données projet'!$E$11+1,1))</f>
        <v>194.70144071323648</v>
      </c>
      <c r="BJ90" s="61">
        <f t="shared" si="92"/>
        <v>175.03530497415395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-9.2222762759774927E-14</v>
      </c>
      <c r="CA90" s="14" t="e">
        <f t="shared" si="93"/>
        <v>#NUM!</v>
      </c>
      <c r="CB90" s="22" t="e">
        <f t="shared" si="64"/>
        <v>#NUM!</v>
      </c>
      <c r="CC90" s="61" t="e">
        <f t="shared" si="65"/>
        <v>#NUM!</v>
      </c>
      <c r="CD90" s="61">
        <f ca="1">AVERAGE(OFFSET($CC$3,0,0,'Données projet'!$E$12+1,1))-AVERAGE(OFFSET($H$3,0,0,'Données projet'!$E$12+1,1))</f>
        <v>272.69564942740931</v>
      </c>
      <c r="CE90" s="61">
        <f t="shared" si="94"/>
        <v>316.57989180609252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1">
        <f t="shared" si="68"/>
        <v>273.33480257047734</v>
      </c>
      <c r="CY90" s="61">
        <f ca="1">AVERAGE(OFFSET($CX$3,0,0,'Données projet'!$E$13+1,1))-AVERAGE(OFFSET($H$3,0,0,'Données projet'!$E$13+1,1))</f>
        <v>312.59632808777332</v>
      </c>
      <c r="CZ90" s="61">
        <f t="shared" si="96"/>
        <v>302.59481222418219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3.3333333333333313</v>
      </c>
      <c r="DO90" s="13">
        <f>IF('Données projet'!$A$166&gt;35,DO89+DN90-DW89,IF(A90&lt;'Données projet'!$A$166,$DL$205^A90,IF(A90='Données projet'!$A$166,'Données projet'!$B$166,DO89+DN90-DW89)))</f>
        <v>236.15384615384625</v>
      </c>
      <c r="DP90" s="18">
        <f>DO90*VLOOKUP('Données projet'!$B$14,Paramètres!$A$1:$I$89,3,0)*VLOOKUP('Données projet'!$B$14,Paramètres!$A$1:$I$89,5,0)</f>
        <v>158.41200000000006</v>
      </c>
      <c r="DQ90" s="14">
        <f t="shared" si="97"/>
        <v>40.484129909813426</v>
      </c>
      <c r="DR90" s="22">
        <f t="shared" si="70"/>
        <v>346.4107595929251</v>
      </c>
      <c r="DS90" s="61">
        <f t="shared" si="71"/>
        <v>619.74556216339988</v>
      </c>
      <c r="DT90" s="61">
        <f ca="1">AVERAGE(OFFSET($DS$3,0,0,'Données projet'!$E$14+1,1))-AVERAGE(OFFSET($H$3,0,0,'Données projet'!$E$14+1,1))</f>
        <v>293.89870611180356</v>
      </c>
      <c r="DU90" s="61">
        <f t="shared" si="98"/>
        <v>227.09257037860894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1" t="e">
        <f t="shared" si="74"/>
        <v>#N/A</v>
      </c>
      <c r="EO90" s="61" t="e">
        <f ca="1">AVERAGE(OFFSET($EN$3,0,0,'Données projet'!$E$15+1,1))-AVERAGE(OFFSET($H$3,0,0,'Données projet'!$E$15+1,1))</f>
        <v>#N/A</v>
      </c>
      <c r="EP90" s="61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1" t="e">
        <f t="shared" si="77"/>
        <v>#N/A</v>
      </c>
      <c r="FJ90" s="61" t="e">
        <f ca="1">AVERAGE(OFFSET($FI$3,0,0,'Données projet'!$E$16+1,1))-AVERAGE(OFFSET($H$3,0,0,'Données projet'!$E$16+1,1))</f>
        <v>#N/A</v>
      </c>
      <c r="FK90" s="61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5.6</v>
      </c>
      <c r="FZ90" s="13">
        <f>IF('Données projet'!$A$244&gt;35,FZ89+FY90-GH89,IF(A90&lt;'Données projet'!$A$244,$FW$205^A90,IF(A90='Données projet'!$A$244,'Données projet'!$B$244,FZ89+FY90-GH89)))</f>
        <v>279.2</v>
      </c>
      <c r="GA90" s="18">
        <f>FZ90*VLOOKUP('Données projet'!$B$17,Paramètres!$A$1:$I$89,3,0)*VLOOKUP('Données projet'!$B$17,Paramètres!$A$1:$I$89,5,0)</f>
        <v>270.04223999999999</v>
      </c>
      <c r="GB90" s="14">
        <f t="shared" si="103"/>
        <v>64.858233600288145</v>
      </c>
      <c r="GC90" s="22">
        <f t="shared" si="79"/>
        <v>583.28499152050188</v>
      </c>
      <c r="GD90" s="61">
        <f t="shared" si="80"/>
        <v>856.61979409097671</v>
      </c>
      <c r="GE90" s="61">
        <f ca="1">AVERAGE(OFFSET($GD$3,0,0,'Données projet'!$E$17+1,1))-AVERAGE(OFFSET($H$3,0,0,'Données projet'!$E$17+1,1))</f>
        <v>496.33873798282525</v>
      </c>
      <c r="GF90" s="61">
        <f t="shared" si="104"/>
        <v>280.25465074992246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5.6</v>
      </c>
      <c r="GU90" s="13">
        <f>IF('Données projet'!$A$270&gt;35,GU89+GT90-HC89,IF(A90&lt;'Données projet'!$A$270,$GR$205^A90,IF(A90='Données projet'!$A$270,'Données projet'!$B$270,GU89+GT90-HC89)))</f>
        <v>279.2</v>
      </c>
      <c r="GV90" s="18">
        <f>GU90*VLOOKUP('Données projet'!$B$18,Paramètres!$A$1:$I$89,3,0)*VLOOKUP('Données projet'!$B$18,Paramètres!$A$1:$I$89,5,0)</f>
        <v>300.53087999999997</v>
      </c>
      <c r="GW90" s="14">
        <f t="shared" si="105"/>
        <v>71.287744860425462</v>
      </c>
      <c r="GX90" s="22">
        <f t="shared" si="82"/>
        <v>647.58410496524095</v>
      </c>
      <c r="GY90" s="61">
        <f t="shared" si="83"/>
        <v>920.91890753571579</v>
      </c>
      <c r="GZ90" s="61">
        <f ca="1">AVERAGE(OFFSET($GY$3,0,0,'Données projet'!$E$18+1,1))-AVERAGE(OFFSET($H$3,0,0,'Données projet'!$E$18+1,1))</f>
        <v>542.90832990875208</v>
      </c>
      <c r="HA90" s="61">
        <f t="shared" si="106"/>
        <v>304.94365539329362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1">
        <f t="shared" si="55"/>
        <v>830.86899601920925</v>
      </c>
      <c r="S91" s="61">
        <f ca="1">AVERAGE(OFFSET($R$3,0,0,'Données projet'!$E$9+1,1))-AVERAGE(OFFSET($H$3,0,0,'Données projet'!$E$9+1,1))</f>
        <v>469.67944008675863</v>
      </c>
      <c r="T91" s="61">
        <f t="shared" si="88"/>
        <v>266.11908070867173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1">
        <f t="shared" si="59"/>
        <v>896.51539409560598</v>
      </c>
      <c r="AN91" s="61">
        <f ca="1">AVERAGE(OFFSET($AM$3,0,0,'Données projet'!$E$10+1,1))-AVERAGE(OFFSET($H$3,0,0,'Données projet'!$E$10+1,1))</f>
        <v>516.30971934066179</v>
      </c>
      <c r="AO91" s="61">
        <f t="shared" si="90"/>
        <v>290.84286505723571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2.5579538487363607E-13</v>
      </c>
      <c r="BE91" s="14">
        <f>BD91*VLOOKUP('Données projet'!$B$11,Paramètres!$A$1:$I$89,3,0)*VLOOKUP('Données projet'!$B$11,Paramètres!$A$1:$I$89,5,0)</f>
        <v>1.6759713616920635E-13</v>
      </c>
      <c r="BF91" s="14">
        <f t="shared" si="91"/>
        <v>2.3709043131075133E-12</v>
      </c>
      <c r="BG91" s="22">
        <f t="shared" si="61"/>
        <v>4.4212233574902864E-12</v>
      </c>
      <c r="BH91" s="61">
        <f t="shared" si="62"/>
        <v>273.68173236919813</v>
      </c>
      <c r="BI91" s="61">
        <f ca="1">AVERAGE(OFFSET($BH$3,0,0,'Données projet'!$E$11+1,1))-AVERAGE(OFFSET($H$3,0,0,'Données projet'!$E$11+1,1))</f>
        <v>194.70144071323648</v>
      </c>
      <c r="BJ91" s="61">
        <f t="shared" si="92"/>
        <v>175.03530497415395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-9.2222762759774927E-14</v>
      </c>
      <c r="CA91" s="14" t="e">
        <f t="shared" si="93"/>
        <v>#NUM!</v>
      </c>
      <c r="CB91" s="22" t="e">
        <f t="shared" si="64"/>
        <v>#NUM!</v>
      </c>
      <c r="CC91" s="61" t="e">
        <f t="shared" si="65"/>
        <v>#NUM!</v>
      </c>
      <c r="CD91" s="61">
        <f ca="1">AVERAGE(OFFSET($CC$3,0,0,'Données projet'!$E$12+1,1))-AVERAGE(OFFSET($H$3,0,0,'Données projet'!$E$12+1,1))</f>
        <v>272.69564942740931</v>
      </c>
      <c r="CE91" s="61">
        <f t="shared" si="94"/>
        <v>316.57989180609252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1">
        <f t="shared" si="68"/>
        <v>273.6817323691962</v>
      </c>
      <c r="CY91" s="61">
        <f ca="1">AVERAGE(OFFSET($CX$3,0,0,'Données projet'!$E$13+1,1))-AVERAGE(OFFSET($H$3,0,0,'Données projet'!$E$13+1,1))</f>
        <v>312.59632808777332</v>
      </c>
      <c r="CZ91" s="61">
        <f t="shared" si="96"/>
        <v>302.59481222418219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3.3333333333333313</v>
      </c>
      <c r="DO91" s="13">
        <f>IF('Données projet'!$A$166&gt;35,DO90+DN91-DW90,IF(A91&lt;'Données projet'!$A$166,$DL$205^A91,IF(A91='Données projet'!$A$166,'Données projet'!$B$166,DO90+DN91-DW90)))</f>
        <v>239.48717948717959</v>
      </c>
      <c r="DP91" s="18">
        <f>DO91*VLOOKUP('Données projet'!$B$14,Paramètres!$A$1:$I$89,3,0)*VLOOKUP('Données projet'!$B$14,Paramètres!$A$1:$I$89,5,0)</f>
        <v>160.64800000000008</v>
      </c>
      <c r="DQ91" s="14">
        <f t="shared" si="97"/>
        <v>40.988639216339969</v>
      </c>
      <c r="DR91" s="22">
        <f t="shared" si="70"/>
        <v>351.18381330179227</v>
      </c>
      <c r="DS91" s="61">
        <f t="shared" si="71"/>
        <v>624.86554567098597</v>
      </c>
      <c r="DT91" s="61">
        <f ca="1">AVERAGE(OFFSET($DS$3,0,0,'Données projet'!$E$14+1,1))-AVERAGE(OFFSET($H$3,0,0,'Données projet'!$E$14+1,1))</f>
        <v>293.89870611180356</v>
      </c>
      <c r="DU91" s="61">
        <f t="shared" si="98"/>
        <v>227.09257037860894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1" t="e">
        <f t="shared" si="74"/>
        <v>#N/A</v>
      </c>
      <c r="EO91" s="61" t="e">
        <f ca="1">AVERAGE(OFFSET($EN$3,0,0,'Données projet'!$E$15+1,1))-AVERAGE(OFFSET($H$3,0,0,'Données projet'!$E$15+1,1))</f>
        <v>#N/A</v>
      </c>
      <c r="EP91" s="61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1" t="e">
        <f t="shared" si="77"/>
        <v>#N/A</v>
      </c>
      <c r="FJ91" s="61" t="e">
        <f ca="1">AVERAGE(OFFSET($FI$3,0,0,'Données projet'!$E$16+1,1))-AVERAGE(OFFSET($H$3,0,0,'Données projet'!$E$16+1,1))</f>
        <v>#N/A</v>
      </c>
      <c r="FK91" s="61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5.6</v>
      </c>
      <c r="FZ91" s="13">
        <f>IF('Données projet'!$A$244&gt;35,FZ90+FY91-GH90,IF(A91&lt;'Données projet'!$A$244,$FW$205^A91,IF(A91='Données projet'!$A$244,'Données projet'!$B$244,FZ90+FY91-GH90)))</f>
        <v>284.8</v>
      </c>
      <c r="GA91" s="18">
        <f>FZ91*VLOOKUP('Données projet'!$B$17,Paramètres!$A$1:$I$89,3,0)*VLOOKUP('Données projet'!$B$17,Paramètres!$A$1:$I$89,5,0)</f>
        <v>275.45855999999998</v>
      </c>
      <c r="GB91" s="14">
        <f t="shared" si="103"/>
        <v>66.006360579066197</v>
      </c>
      <c r="GC91" s="22">
        <f t="shared" si="79"/>
        <v>594.71807000854017</v>
      </c>
      <c r="GD91" s="61">
        <f t="shared" si="80"/>
        <v>868.39980237773386</v>
      </c>
      <c r="GE91" s="61">
        <f ca="1">AVERAGE(OFFSET($GD$3,0,0,'Données projet'!$E$17+1,1))-AVERAGE(OFFSET($H$3,0,0,'Données projet'!$E$17+1,1))</f>
        <v>496.33873798282525</v>
      </c>
      <c r="GF91" s="61">
        <f t="shared" si="104"/>
        <v>280.25465074992246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5.6</v>
      </c>
      <c r="GU91" s="13">
        <f>IF('Données projet'!$A$270&gt;35,GU90+GT91-HC90,IF(A91&lt;'Données projet'!$A$270,$GR$205^A91,IF(A91='Données projet'!$A$270,'Données projet'!$B$270,GU90+GT91-HC90)))</f>
        <v>284.8</v>
      </c>
      <c r="GV91" s="18">
        <f>GU91*VLOOKUP('Données projet'!$B$18,Paramètres!$A$1:$I$89,3,0)*VLOOKUP('Données projet'!$B$18,Paramètres!$A$1:$I$89,5,0)</f>
        <v>306.55871999999999</v>
      </c>
      <c r="GW91" s="14">
        <f t="shared" si="105"/>
        <v>72.549687694621639</v>
      </c>
      <c r="GX91" s="22">
        <f t="shared" si="82"/>
        <v>660.28047673479932</v>
      </c>
      <c r="GY91" s="61">
        <f t="shared" si="83"/>
        <v>933.96220910399302</v>
      </c>
      <c r="GZ91" s="61">
        <f ca="1">AVERAGE(OFFSET($GY$3,0,0,'Données projet'!$E$18+1,1))-AVERAGE(OFFSET($H$3,0,0,'Données projet'!$E$18+1,1))</f>
        <v>542.90832990875208</v>
      </c>
      <c r="HA91" s="61">
        <f t="shared" si="106"/>
        <v>304.94365539329362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1">
        <f t="shared" si="55"/>
        <v>841.91563578551791</v>
      </c>
      <c r="S92" s="61">
        <f ca="1">AVERAGE(OFFSET($R$3,0,0,'Données projet'!$E$9+1,1))-AVERAGE(OFFSET($H$3,0,0,'Données projet'!$E$9+1,1))</f>
        <v>469.67944008675863</v>
      </c>
      <c r="T92" s="61">
        <f t="shared" si="88"/>
        <v>266.11908070867173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1">
        <f t="shared" si="59"/>
        <v>908.82633155237204</v>
      </c>
      <c r="AN92" s="61">
        <f ca="1">AVERAGE(OFFSET($AM$3,0,0,'Données projet'!$E$10+1,1))-AVERAGE(OFFSET($H$3,0,0,'Données projet'!$E$10+1,1))</f>
        <v>516.30971934066179</v>
      </c>
      <c r="AO92" s="61">
        <f t="shared" si="90"/>
        <v>290.84286505723571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2.5579538487363607E-13</v>
      </c>
      <c r="BE92" s="14">
        <f>BD92*VLOOKUP('Données projet'!$B$11,Paramètres!$A$1:$I$89,3,0)*VLOOKUP('Données projet'!$B$11,Paramètres!$A$1:$I$89,5,0)</f>
        <v>1.6759713616920635E-13</v>
      </c>
      <c r="BF92" s="14">
        <f t="shared" si="91"/>
        <v>2.3709043131075133E-12</v>
      </c>
      <c r="BG92" s="22">
        <f t="shared" si="61"/>
        <v>4.4212233574902864E-12</v>
      </c>
      <c r="BH92" s="61">
        <f t="shared" si="62"/>
        <v>274.02264371152802</v>
      </c>
      <c r="BI92" s="61">
        <f ca="1">AVERAGE(OFFSET($BH$3,0,0,'Données projet'!$E$11+1,1))-AVERAGE(OFFSET($H$3,0,0,'Données projet'!$E$11+1,1))</f>
        <v>194.70144071323648</v>
      </c>
      <c r="BJ92" s="61">
        <f t="shared" si="92"/>
        <v>175.03530497415395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-9.2222762759774927E-14</v>
      </c>
      <c r="CA92" s="14" t="e">
        <f t="shared" si="93"/>
        <v>#NUM!</v>
      </c>
      <c r="CB92" s="22" t="e">
        <f t="shared" si="64"/>
        <v>#NUM!</v>
      </c>
      <c r="CC92" s="61" t="e">
        <f t="shared" si="65"/>
        <v>#NUM!</v>
      </c>
      <c r="CD92" s="61">
        <f ca="1">AVERAGE(OFFSET($CC$3,0,0,'Données projet'!$E$12+1,1))-AVERAGE(OFFSET($H$3,0,0,'Données projet'!$E$12+1,1))</f>
        <v>272.69564942740931</v>
      </c>
      <c r="CE92" s="61">
        <f t="shared" si="94"/>
        <v>316.57989180609252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1">
        <f t="shared" si="68"/>
        <v>274.02264371152609</v>
      </c>
      <c r="CY92" s="61">
        <f ca="1">AVERAGE(OFFSET($CX$3,0,0,'Données projet'!$E$13+1,1))-AVERAGE(OFFSET($H$3,0,0,'Données projet'!$E$13+1,1))</f>
        <v>312.59632808777332</v>
      </c>
      <c r="CZ92" s="61">
        <f t="shared" si="96"/>
        <v>302.59481222418219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3.3333333333333313</v>
      </c>
      <c r="DO92" s="13">
        <f>IF('Données projet'!$A$166&gt;35,DO91+DN92-DW91,IF(A92&lt;'Données projet'!$A$166,$DL$205^A92,IF(A92='Données projet'!$A$166,'Données projet'!$B$166,DO91+DN92-DW91)))</f>
        <v>242.82051282051293</v>
      </c>
      <c r="DP92" s="18">
        <f>DO92*VLOOKUP('Données projet'!$B$14,Paramètres!$A$1:$I$89,3,0)*VLOOKUP('Données projet'!$B$14,Paramètres!$A$1:$I$89,5,0)</f>
        <v>162.88400000000007</v>
      </c>
      <c r="DQ92" s="14">
        <f t="shared" si="97"/>
        <v>41.492331786851203</v>
      </c>
      <c r="DR92" s="22">
        <f t="shared" si="70"/>
        <v>355.95544452876601</v>
      </c>
      <c r="DS92" s="61">
        <f t="shared" si="71"/>
        <v>629.97808824028959</v>
      </c>
      <c r="DT92" s="61">
        <f ca="1">AVERAGE(OFFSET($DS$3,0,0,'Données projet'!$E$14+1,1))-AVERAGE(OFFSET($H$3,0,0,'Données projet'!$E$14+1,1))</f>
        <v>293.89870611180356</v>
      </c>
      <c r="DU92" s="61">
        <f t="shared" si="98"/>
        <v>227.09257037860894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1" t="e">
        <f t="shared" si="74"/>
        <v>#N/A</v>
      </c>
      <c r="EO92" s="61" t="e">
        <f ca="1">AVERAGE(OFFSET($EN$3,0,0,'Données projet'!$E$15+1,1))-AVERAGE(OFFSET($H$3,0,0,'Données projet'!$E$15+1,1))</f>
        <v>#N/A</v>
      </c>
      <c r="EP92" s="61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1" t="e">
        <f t="shared" si="77"/>
        <v>#N/A</v>
      </c>
      <c r="FJ92" s="61" t="e">
        <f ca="1">AVERAGE(OFFSET($FI$3,0,0,'Données projet'!$E$16+1,1))-AVERAGE(OFFSET($H$3,0,0,'Données projet'!$E$16+1,1))</f>
        <v>#N/A</v>
      </c>
      <c r="FK92" s="61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5.6</v>
      </c>
      <c r="FZ92" s="13">
        <f>IF('Données projet'!$A$244&gt;35,FZ91+FY92-GH91,IF(A92&lt;'Données projet'!$A$244,$FW$205^A92,IF(A92='Données projet'!$A$244,'Données projet'!$B$244,FZ91+FY92-GH91)))</f>
        <v>290.40000000000003</v>
      </c>
      <c r="GA92" s="18">
        <f>FZ92*VLOOKUP('Données projet'!$B$17,Paramètres!$A$1:$I$89,3,0)*VLOOKUP('Données projet'!$B$17,Paramètres!$A$1:$I$89,5,0)</f>
        <v>280.87488000000008</v>
      </c>
      <c r="GB92" s="14">
        <f t="shared" si="103"/>
        <v>67.151862592195855</v>
      </c>
      <c r="GC92" s="22">
        <f t="shared" si="79"/>
        <v>606.14657668140785</v>
      </c>
      <c r="GD92" s="61">
        <f t="shared" si="80"/>
        <v>880.16922039293149</v>
      </c>
      <c r="GE92" s="61">
        <f ca="1">AVERAGE(OFFSET($GD$3,0,0,'Données projet'!$E$17+1,1))-AVERAGE(OFFSET($H$3,0,0,'Données projet'!$E$17+1,1))</f>
        <v>496.33873798282525</v>
      </c>
      <c r="GF92" s="61">
        <f t="shared" si="104"/>
        <v>280.25465074992246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5.6</v>
      </c>
      <c r="GU92" s="13">
        <f>IF('Données projet'!$A$270&gt;35,GU91+GT92-HC91,IF(A92&lt;'Données projet'!$A$270,$GR$205^A92,IF(A92='Données projet'!$A$270,'Données projet'!$B$270,GU91+GT92-HC91)))</f>
        <v>290.40000000000003</v>
      </c>
      <c r="GV92" s="18">
        <f>GU92*VLOOKUP('Données projet'!$B$18,Paramètres!$A$1:$I$89,3,0)*VLOOKUP('Données projet'!$B$18,Paramètres!$A$1:$I$89,5,0)</f>
        <v>312.58656000000002</v>
      </c>
      <c r="GW92" s="14">
        <f t="shared" si="105"/>
        <v>73.808745345687967</v>
      </c>
      <c r="GX92" s="22">
        <f t="shared" si="82"/>
        <v>672.97182347707314</v>
      </c>
      <c r="GY92" s="61">
        <f t="shared" si="83"/>
        <v>946.99446718859667</v>
      </c>
      <c r="GZ92" s="61">
        <f ca="1">AVERAGE(OFFSET($GY$3,0,0,'Données projet'!$E$18+1,1))-AVERAGE(OFFSET($H$3,0,0,'Données projet'!$E$18+1,1))</f>
        <v>542.90832990875208</v>
      </c>
      <c r="HA92" s="61">
        <f t="shared" si="106"/>
        <v>304.94365539329362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1">
        <f t="shared" si="55"/>
        <v>852.95214401181579</v>
      </c>
      <c r="S93" s="61">
        <f ca="1">AVERAGE(OFFSET($R$3,0,0,'Données projet'!$E$9+1,1))-AVERAGE(OFFSET($H$3,0,0,'Données projet'!$E$9+1,1))</f>
        <v>469.67944008675863</v>
      </c>
      <c r="T93" s="61">
        <f t="shared" si="88"/>
        <v>266.11908070867173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1">
        <f t="shared" si="59"/>
        <v>921.12669073584834</v>
      </c>
      <c r="AN93" s="61">
        <f ca="1">AVERAGE(OFFSET($AM$3,0,0,'Données projet'!$E$10+1,1))-AVERAGE(OFFSET($H$3,0,0,'Données projet'!$E$10+1,1))</f>
        <v>516.30971934066179</v>
      </c>
      <c r="AO93" s="61">
        <f t="shared" si="90"/>
        <v>290.84286505723571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2.5579538487363607E-13</v>
      </c>
      <c r="BE93" s="14">
        <f>BD93*VLOOKUP('Données projet'!$B$11,Paramètres!$A$1:$I$89,3,0)*VLOOKUP('Données projet'!$B$11,Paramètres!$A$1:$I$89,5,0)</f>
        <v>1.6759713616920635E-13</v>
      </c>
      <c r="BF93" s="14">
        <f t="shared" si="91"/>
        <v>2.3709043131075133E-12</v>
      </c>
      <c r="BG93" s="22">
        <f t="shared" si="61"/>
        <v>4.4212233574902864E-12</v>
      </c>
      <c r="BH93" s="61">
        <f t="shared" si="62"/>
        <v>274.35764100423211</v>
      </c>
      <c r="BI93" s="61">
        <f ca="1">AVERAGE(OFFSET($BH$3,0,0,'Données projet'!$E$11+1,1))-AVERAGE(OFFSET($H$3,0,0,'Données projet'!$E$11+1,1))</f>
        <v>194.70144071323648</v>
      </c>
      <c r="BJ93" s="61">
        <f t="shared" si="92"/>
        <v>175.03530497415395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-9.2222762759774927E-14</v>
      </c>
      <c r="CA93" s="14" t="e">
        <f t="shared" si="93"/>
        <v>#NUM!</v>
      </c>
      <c r="CB93" s="22" t="e">
        <f t="shared" si="64"/>
        <v>#NUM!</v>
      </c>
      <c r="CC93" s="61" t="e">
        <f t="shared" si="65"/>
        <v>#NUM!</v>
      </c>
      <c r="CD93" s="61">
        <f ca="1">AVERAGE(OFFSET($CC$3,0,0,'Données projet'!$E$12+1,1))-AVERAGE(OFFSET($H$3,0,0,'Données projet'!$E$12+1,1))</f>
        <v>272.69564942740931</v>
      </c>
      <c r="CE93" s="61">
        <f t="shared" si="94"/>
        <v>316.57989180609252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1">
        <f t="shared" si="68"/>
        <v>274.35764100423017</v>
      </c>
      <c r="CY93" s="61">
        <f ca="1">AVERAGE(OFFSET($CX$3,0,0,'Données projet'!$E$13+1,1))-AVERAGE(OFFSET($H$3,0,0,'Données projet'!$E$13+1,1))</f>
        <v>312.59632808777332</v>
      </c>
      <c r="CZ93" s="61">
        <f t="shared" si="96"/>
        <v>302.59481222418219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246.15384615384613</v>
      </c>
      <c r="DM93" s="13">
        <f>VLOOKUP(A93,'Données projet'!$A$165:$I$185,9,0)</f>
        <v>3.3333333333333313</v>
      </c>
      <c r="DN93" s="13">
        <f t="array" ref="DN93">INDEX(DM:DM,MIN(IF(ISNUMBER(DM93:DM289),ROW(DM93:DM289),"")))</f>
        <v>3.3333333333333313</v>
      </c>
      <c r="DO93" s="13">
        <f>IF('Données projet'!$A$166&gt;35,DO92+DN93-DW92,IF(A93&lt;'Données projet'!$A$166,$DL$205^A93,IF(A93='Données projet'!$A$166,'Données projet'!$B$166,DO92+DN93-DW92)))</f>
        <v>246.15384615384627</v>
      </c>
      <c r="DP93" s="18">
        <f>DO93*VLOOKUP('Données projet'!$B$14,Paramètres!$A$1:$I$89,3,0)*VLOOKUP('Données projet'!$B$14,Paramètres!$A$1:$I$89,5,0)</f>
        <v>165.12000000000009</v>
      </c>
      <c r="DQ93" s="14">
        <f t="shared" si="97"/>
        <v>41.995220128988628</v>
      </c>
      <c r="DR93" s="22">
        <f t="shared" si="70"/>
        <v>360.72567505798861</v>
      </c>
      <c r="DS93" s="61">
        <f t="shared" si="71"/>
        <v>635.08331606221623</v>
      </c>
      <c r="DT93" s="61">
        <f ca="1">AVERAGE(OFFSET($DS$3,0,0,'Données projet'!$E$14+1,1))-AVERAGE(OFFSET($H$3,0,0,'Données projet'!$E$14+1,1))</f>
        <v>293.89870611180356</v>
      </c>
      <c r="DU93" s="61">
        <f t="shared" si="98"/>
        <v>227.09257037860894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21.153846153846153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1" t="e">
        <f t="shared" si="74"/>
        <v>#N/A</v>
      </c>
      <c r="EO93" s="61" t="e">
        <f ca="1">AVERAGE(OFFSET($EN$3,0,0,'Données projet'!$E$15+1,1))-AVERAGE(OFFSET($H$3,0,0,'Données projet'!$E$15+1,1))</f>
        <v>#N/A</v>
      </c>
      <c r="EP93" s="61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1" t="e">
        <f t="shared" si="77"/>
        <v>#N/A</v>
      </c>
      <c r="FJ93" s="61" t="e">
        <f ca="1">AVERAGE(OFFSET($FI$3,0,0,'Données projet'!$E$16+1,1))-AVERAGE(OFFSET($H$3,0,0,'Données projet'!$E$16+1,1))</f>
        <v>#N/A</v>
      </c>
      <c r="FK93" s="61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296</v>
      </c>
      <c r="FX93" s="13">
        <f>VLOOKUP(A93,'Données projet'!$A$243:$I$263,9,0)</f>
        <v>5.6</v>
      </c>
      <c r="FY93" s="13">
        <f t="array" ref="FY93">INDEX(FX:FX,MIN(IF(ISNUMBER(FX93:FX289),ROW(FX93:FX289),"")))</f>
        <v>5.6</v>
      </c>
      <c r="FZ93" s="13">
        <f>IF('Données projet'!$A$244&gt;35,FZ92+FY93-GH92,IF(A93&lt;'Données projet'!$A$244,$FW$205^A93,IF(A93='Données projet'!$A$244,'Données projet'!$B$244,FZ92+FY93-GH92)))</f>
        <v>296.00000000000006</v>
      </c>
      <c r="GA93" s="18">
        <f>FZ93*VLOOKUP('Données projet'!$B$17,Paramètres!$A$1:$I$89,3,0)*VLOOKUP('Données projet'!$B$17,Paramètres!$A$1:$I$89,5,0)</f>
        <v>286.29120000000006</v>
      </c>
      <c r="GB93" s="14">
        <f t="shared" si="103"/>
        <v>68.294796094604408</v>
      </c>
      <c r="GC93" s="22">
        <f t="shared" si="79"/>
        <v>617.57060986476938</v>
      </c>
      <c r="GD93" s="61">
        <f t="shared" si="80"/>
        <v>891.92825086899711</v>
      </c>
      <c r="GE93" s="61">
        <f ca="1">AVERAGE(OFFSET($GD$3,0,0,'Données projet'!$E$17+1,1))-AVERAGE(OFFSET($H$3,0,0,'Données projet'!$E$17+1,1))</f>
        <v>496.33873798282525</v>
      </c>
      <c r="GF93" s="61">
        <f t="shared" si="104"/>
        <v>280.25465074992246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42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296</v>
      </c>
      <c r="GS93" s="13">
        <f>VLOOKUP(A93,'Données projet'!$A$269:$I$289,9,0)</f>
        <v>5.6</v>
      </c>
      <c r="GT93" s="13">
        <f t="array" ref="GT93">INDEX(GS:GS,MIN(IF(ISNUMBER(GS93:GS289),ROW(GS93:GS289),"")))</f>
        <v>5.6</v>
      </c>
      <c r="GU93" s="13">
        <f>IF('Données projet'!$A$270&gt;35,GU92+GT93-HC92,IF(A93&lt;'Données projet'!$A$270,$GR$205^A93,IF(A93='Données projet'!$A$270,'Données projet'!$B$270,GU92+GT93-HC92)))</f>
        <v>296.00000000000006</v>
      </c>
      <c r="GV93" s="18">
        <f>GU93*VLOOKUP('Données projet'!$B$18,Paramètres!$A$1:$I$89,3,0)*VLOOKUP('Données projet'!$B$18,Paramètres!$A$1:$I$89,5,0)</f>
        <v>318.61440000000005</v>
      </c>
      <c r="GW93" s="14">
        <f t="shared" si="105"/>
        <v>75.06497986502842</v>
      </c>
      <c r="GX93" s="22">
        <f t="shared" si="82"/>
        <v>685.6582532649245</v>
      </c>
      <c r="GY93" s="61">
        <f t="shared" si="83"/>
        <v>960.01589426915211</v>
      </c>
      <c r="GZ93" s="61">
        <f ca="1">AVERAGE(OFFSET($GY$3,0,0,'Données projet'!$E$18+1,1))-AVERAGE(OFFSET($H$3,0,0,'Données projet'!$E$18+1,1))</f>
        <v>542.90832990875208</v>
      </c>
      <c r="HA93" s="61">
        <f t="shared" si="106"/>
        <v>304.94365539329362</v>
      </c>
      <c r="HB93" s="16">
        <f>IF(ISNA(VLOOKUP(A93,'Données projet'!$A$269:$I$289,3,0)),0,VLOOKUP(A93,'Données projet'!$A$269:$I$289,3,0))</f>
        <v>7</v>
      </c>
      <c r="HC93" s="16">
        <f>IF(ISNA(VLOOKUP(A93,'Données projet'!$A$269:$I$289,4,0)),0,VLOOKUP(A93,'Données projet'!$A$269:$I$289,4,0))</f>
        <v>42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1">
        <f t="shared" si="55"/>
        <v>782.30246727880171</v>
      </c>
      <c r="S94" s="61">
        <f ca="1">AVERAGE(OFFSET($R$3,0,0,'Données projet'!$E$9+1,1))-AVERAGE(OFFSET($H$3,0,0,'Données projet'!$E$9+1,1))</f>
        <v>469.67944008675863</v>
      </c>
      <c r="T94" s="61">
        <f t="shared" si="88"/>
        <v>266.11908070867173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1">
        <f t="shared" si="59"/>
        <v>842.09538421818615</v>
      </c>
      <c r="AN94" s="61">
        <f ca="1">AVERAGE(OFFSET($AM$3,0,0,'Données projet'!$E$10+1,1))-AVERAGE(OFFSET($H$3,0,0,'Données projet'!$E$10+1,1))</f>
        <v>516.30971934066179</v>
      </c>
      <c r="AO94" s="61">
        <f t="shared" si="90"/>
        <v>290.84286505723571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2.5579538487363607E-13</v>
      </c>
      <c r="BE94" s="14">
        <f>BD94*VLOOKUP('Données projet'!$B$11,Paramètres!$A$1:$I$89,3,0)*VLOOKUP('Données projet'!$B$11,Paramètres!$A$1:$I$89,5,0)</f>
        <v>1.6759713616920635E-13</v>
      </c>
      <c r="BF94" s="14">
        <f t="shared" si="91"/>
        <v>2.3709043131075133E-12</v>
      </c>
      <c r="BG94" s="22">
        <f t="shared" si="61"/>
        <v>4.4212233574902864E-12</v>
      </c>
      <c r="BH94" s="61">
        <f t="shared" si="62"/>
        <v>274.68682684284948</v>
      </c>
      <c r="BI94" s="61">
        <f ca="1">AVERAGE(OFFSET($BH$3,0,0,'Données projet'!$E$11+1,1))-AVERAGE(OFFSET($H$3,0,0,'Données projet'!$E$11+1,1))</f>
        <v>194.70144071323648</v>
      </c>
      <c r="BJ94" s="61">
        <f t="shared" si="92"/>
        <v>175.03530497415395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-9.2222762759774927E-14</v>
      </c>
      <c r="CA94" s="14" t="e">
        <f t="shared" si="93"/>
        <v>#NUM!</v>
      </c>
      <c r="CB94" s="22" t="e">
        <f t="shared" si="64"/>
        <v>#NUM!</v>
      </c>
      <c r="CC94" s="61" t="e">
        <f t="shared" si="65"/>
        <v>#NUM!</v>
      </c>
      <c r="CD94" s="61">
        <f ca="1">AVERAGE(OFFSET($CC$3,0,0,'Données projet'!$E$12+1,1))-AVERAGE(OFFSET($H$3,0,0,'Données projet'!$E$12+1,1))</f>
        <v>272.69564942740931</v>
      </c>
      <c r="CE94" s="61">
        <f t="shared" si="94"/>
        <v>316.57989180609252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1">
        <f t="shared" si="68"/>
        <v>274.68682684284755</v>
      </c>
      <c r="CY94" s="61">
        <f ca="1">AVERAGE(OFFSET($CX$3,0,0,'Données projet'!$E$13+1,1))-AVERAGE(OFFSET($H$3,0,0,'Données projet'!$E$13+1,1))</f>
        <v>312.59632808777332</v>
      </c>
      <c r="CZ94" s="61">
        <f t="shared" si="96"/>
        <v>302.59481222418219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3.2051282051282102</v>
      </c>
      <c r="DO94" s="13">
        <f>IF('Données projet'!$A$166&gt;35,DO93+DN94-DW93,IF(A94&lt;'Données projet'!$A$166,$DL$205^A94,IF(A94='Données projet'!$A$166,'Données projet'!$B$166,DO93+DN94-DW93)))</f>
        <v>228.20512820512832</v>
      </c>
      <c r="DP94" s="18">
        <f>DO94*VLOOKUP('Données projet'!$B$14,Paramètres!$A$1:$I$89,3,0)*VLOOKUP('Données projet'!$B$14,Paramètres!$A$1:$I$89,5,0)</f>
        <v>153.0800000000001</v>
      </c>
      <c r="DQ94" s="14">
        <f t="shared" si="97"/>
        <v>39.277696538385037</v>
      </c>
      <c r="DR94" s="22">
        <f t="shared" si="70"/>
        <v>335.02298813768743</v>
      </c>
      <c r="DS94" s="61">
        <f t="shared" si="71"/>
        <v>609.70981498053243</v>
      </c>
      <c r="DT94" s="61">
        <f ca="1">AVERAGE(OFFSET($DS$3,0,0,'Données projet'!$E$14+1,1))-AVERAGE(OFFSET($H$3,0,0,'Données projet'!$E$14+1,1))</f>
        <v>293.89870611180356</v>
      </c>
      <c r="DU94" s="61">
        <f t="shared" si="98"/>
        <v>227.09257037860894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1" t="e">
        <f t="shared" si="74"/>
        <v>#N/A</v>
      </c>
      <c r="EO94" s="61" t="e">
        <f ca="1">AVERAGE(OFFSET($EN$3,0,0,'Données projet'!$E$15+1,1))-AVERAGE(OFFSET($H$3,0,0,'Données projet'!$E$15+1,1))</f>
        <v>#N/A</v>
      </c>
      <c r="EP94" s="61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1" t="e">
        <f t="shared" si="77"/>
        <v>#N/A</v>
      </c>
      <c r="FJ94" s="61" t="e">
        <f ca="1">AVERAGE(OFFSET($FI$3,0,0,'Données projet'!$E$16+1,1))-AVERAGE(OFFSET($H$3,0,0,'Données projet'!$E$16+1,1))</f>
        <v>#N/A</v>
      </c>
      <c r="FK94" s="61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4.9000000000000004</v>
      </c>
      <c r="FZ94" s="13">
        <f>IF('Données projet'!$A$244&gt;35,FZ93+FY94-GH93,IF(A94&lt;'Données projet'!$A$244,$FW$205^A94,IF(A94='Données projet'!$A$244,'Données projet'!$B$244,FZ93+FY94-GH93)))</f>
        <v>258.90000000000003</v>
      </c>
      <c r="GA94" s="18">
        <f>FZ94*VLOOKUP('Données projet'!$B$17,Paramètres!$A$1:$I$89,3,0)*VLOOKUP('Données projet'!$B$17,Paramètres!$A$1:$I$89,5,0)</f>
        <v>250.40808000000004</v>
      </c>
      <c r="GB94" s="14">
        <f t="shared" si="103"/>
        <v>60.67331674592576</v>
      </c>
      <c r="GC94" s="22">
        <f t="shared" si="79"/>
        <v>541.80009933248743</v>
      </c>
      <c r="GD94" s="61">
        <f t="shared" si="80"/>
        <v>816.48692617533243</v>
      </c>
      <c r="GE94" s="61">
        <f ca="1">AVERAGE(OFFSET($GD$3,0,0,'Données projet'!$E$17+1,1))-AVERAGE(OFFSET($H$3,0,0,'Données projet'!$E$17+1,1))</f>
        <v>496.33873798282525</v>
      </c>
      <c r="GF94" s="61">
        <f t="shared" si="104"/>
        <v>280.25465074992246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4.9000000000000004</v>
      </c>
      <c r="GU94" s="13">
        <f>IF('Données projet'!$A$270&gt;35,GU93+GT94-HC93,IF(A94&lt;'Données projet'!$A$270,$GR$205^A94,IF(A94='Données projet'!$A$270,'Données projet'!$B$270,GU93+GT94-HC93)))</f>
        <v>258.90000000000003</v>
      </c>
      <c r="GV94" s="18">
        <f>GU94*VLOOKUP('Données projet'!$B$18,Paramètres!$A$1:$I$89,3,0)*VLOOKUP('Données projet'!$B$18,Paramètres!$A$1:$I$89,5,0)</f>
        <v>278.67996000000005</v>
      </c>
      <c r="GW94" s="14">
        <f t="shared" si="105"/>
        <v>66.687969806197728</v>
      </c>
      <c r="GX94" s="22">
        <f t="shared" si="82"/>
        <v>601.51581107912773</v>
      </c>
      <c r="GY94" s="61">
        <f t="shared" si="83"/>
        <v>876.20263792197284</v>
      </c>
      <c r="GZ94" s="61">
        <f ca="1">AVERAGE(OFFSET($GY$3,0,0,'Données projet'!$E$18+1,1))-AVERAGE(OFFSET($H$3,0,0,'Données projet'!$E$18+1,1))</f>
        <v>542.90832990875208</v>
      </c>
      <c r="HA94" s="61">
        <f t="shared" si="106"/>
        <v>304.94365539329362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1">
        <f t="shared" si="55"/>
        <v>792.0118923918676</v>
      </c>
      <c r="S95" s="61">
        <f ca="1">AVERAGE(OFFSET($R$3,0,0,'Données projet'!$E$9+1,1))-AVERAGE(OFFSET($H$3,0,0,'Données projet'!$E$9+1,1))</f>
        <v>469.67944008675863</v>
      </c>
      <c r="T95" s="61">
        <f t="shared" si="88"/>
        <v>266.11908070867173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1">
        <f t="shared" si="59"/>
        <v>852.91302278782564</v>
      </c>
      <c r="AN95" s="61">
        <f ca="1">AVERAGE(OFFSET($AM$3,0,0,'Données projet'!$E$10+1,1))-AVERAGE(OFFSET($H$3,0,0,'Données projet'!$E$10+1,1))</f>
        <v>516.30971934066179</v>
      </c>
      <c r="AO95" s="61">
        <f t="shared" si="90"/>
        <v>290.84286505723571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2.5579538487363607E-13</v>
      </c>
      <c r="BE95" s="14">
        <f>BD95*VLOOKUP('Données projet'!$B$11,Paramètres!$A$1:$I$89,3,0)*VLOOKUP('Données projet'!$B$11,Paramètres!$A$1:$I$89,5,0)</f>
        <v>1.6759713616920635E-13</v>
      </c>
      <c r="BF95" s="14">
        <f t="shared" si="91"/>
        <v>2.3709043131075133E-12</v>
      </c>
      <c r="BG95" s="22">
        <f t="shared" si="61"/>
        <v>4.4212233574902864E-12</v>
      </c>
      <c r="BH95" s="61">
        <f t="shared" si="62"/>
        <v>275.01030204311616</v>
      </c>
      <c r="BI95" s="61">
        <f ca="1">AVERAGE(OFFSET($BH$3,0,0,'Données projet'!$E$11+1,1))-AVERAGE(OFFSET($H$3,0,0,'Données projet'!$E$11+1,1))</f>
        <v>194.70144071323648</v>
      </c>
      <c r="BJ95" s="61">
        <f t="shared" si="92"/>
        <v>175.03530497415395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-9.2222762759774927E-14</v>
      </c>
      <c r="CA95" s="14" t="e">
        <f t="shared" si="93"/>
        <v>#NUM!</v>
      </c>
      <c r="CB95" s="22" t="e">
        <f t="shared" si="64"/>
        <v>#NUM!</v>
      </c>
      <c r="CC95" s="61" t="e">
        <f t="shared" si="65"/>
        <v>#NUM!</v>
      </c>
      <c r="CD95" s="61">
        <f ca="1">AVERAGE(OFFSET($CC$3,0,0,'Données projet'!$E$12+1,1))-AVERAGE(OFFSET($H$3,0,0,'Données projet'!$E$12+1,1))</f>
        <v>272.69564942740931</v>
      </c>
      <c r="CE95" s="61">
        <f t="shared" si="94"/>
        <v>316.57989180609252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1">
        <f t="shared" si="68"/>
        <v>275.01030204311422</v>
      </c>
      <c r="CY95" s="61">
        <f ca="1">AVERAGE(OFFSET($CX$3,0,0,'Données projet'!$E$13+1,1))-AVERAGE(OFFSET($H$3,0,0,'Données projet'!$E$13+1,1))</f>
        <v>312.59632808777332</v>
      </c>
      <c r="CZ95" s="61">
        <f t="shared" si="96"/>
        <v>302.59481222418219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3.2051282051282102</v>
      </c>
      <c r="DO95" s="13">
        <f>IF('Données projet'!$A$166&gt;35,DO94+DN95-DW94,IF(A95&lt;'Données projet'!$A$166,$DL$205^A95,IF(A95='Données projet'!$A$166,'Données projet'!$B$166,DO94+DN95-DW94)))</f>
        <v>231.41025641025652</v>
      </c>
      <c r="DP95" s="18">
        <f>DO95*VLOOKUP('Données projet'!$B$14,Paramètres!$A$1:$I$89,3,0)*VLOOKUP('Données projet'!$B$14,Paramètres!$A$1:$I$89,5,0)</f>
        <v>155.23000000000008</v>
      </c>
      <c r="DQ95" s="14">
        <f t="shared" si="97"/>
        <v>39.764740791164932</v>
      </c>
      <c r="DR95" s="22">
        <f t="shared" si="70"/>
        <v>339.61584021127902</v>
      </c>
      <c r="DS95" s="61">
        <f t="shared" si="71"/>
        <v>614.62614225439074</v>
      </c>
      <c r="DT95" s="61">
        <f ca="1">AVERAGE(OFFSET($DS$3,0,0,'Données projet'!$E$14+1,1))-AVERAGE(OFFSET($H$3,0,0,'Données projet'!$E$14+1,1))</f>
        <v>293.89870611180356</v>
      </c>
      <c r="DU95" s="61">
        <f t="shared" si="98"/>
        <v>227.09257037860894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1" t="e">
        <f t="shared" si="74"/>
        <v>#N/A</v>
      </c>
      <c r="EO95" s="61" t="e">
        <f ca="1">AVERAGE(OFFSET($EN$3,0,0,'Données projet'!$E$15+1,1))-AVERAGE(OFFSET($H$3,0,0,'Données projet'!$E$15+1,1))</f>
        <v>#N/A</v>
      </c>
      <c r="EP95" s="61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1" t="e">
        <f t="shared" si="77"/>
        <v>#N/A</v>
      </c>
      <c r="FJ95" s="61" t="e">
        <f ca="1">AVERAGE(OFFSET($FI$3,0,0,'Données projet'!$E$16+1,1))-AVERAGE(OFFSET($H$3,0,0,'Données projet'!$E$16+1,1))</f>
        <v>#N/A</v>
      </c>
      <c r="FK95" s="61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4.9000000000000004</v>
      </c>
      <c r="FZ95" s="13">
        <f>IF('Données projet'!$A$244&gt;35,FZ94+FY95-GH94,IF(A95&lt;'Données projet'!$A$244,$FW$205^A95,IF(A95='Données projet'!$A$244,'Données projet'!$B$244,FZ94+FY95-GH94)))</f>
        <v>263.8</v>
      </c>
      <c r="GA95" s="18">
        <f>FZ95*VLOOKUP('Données projet'!$B$17,Paramètres!$A$1:$I$89,3,0)*VLOOKUP('Données projet'!$B$17,Paramètres!$A$1:$I$89,5,0)</f>
        <v>255.14736000000002</v>
      </c>
      <c r="GB95" s="14">
        <f t="shared" si="103"/>
        <v>61.686859728645651</v>
      </c>
      <c r="GC95" s="22">
        <f t="shared" si="79"/>
        <v>551.81959936072451</v>
      </c>
      <c r="GD95" s="61">
        <f t="shared" si="80"/>
        <v>826.82990140383617</v>
      </c>
      <c r="GE95" s="61">
        <f ca="1">AVERAGE(OFFSET($GD$3,0,0,'Données projet'!$E$17+1,1))-AVERAGE(OFFSET($H$3,0,0,'Données projet'!$E$17+1,1))</f>
        <v>496.33873798282525</v>
      </c>
      <c r="GF95" s="61">
        <f t="shared" si="104"/>
        <v>280.25465074992246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4.9000000000000004</v>
      </c>
      <c r="GU95" s="13">
        <f>IF('Données projet'!$A$270&gt;35,GU94+GT95-HC94,IF(A95&lt;'Données projet'!$A$270,$GR$205^A95,IF(A95='Données projet'!$A$270,'Données projet'!$B$270,GU94+GT95-HC94)))</f>
        <v>263.8</v>
      </c>
      <c r="GV95" s="18">
        <f>GU95*VLOOKUP('Données projet'!$B$18,Paramètres!$A$1:$I$89,3,0)*VLOOKUP('Données projet'!$B$18,Paramètres!$A$1:$I$89,5,0)</f>
        <v>283.95432</v>
      </c>
      <c r="GW95" s="14">
        <f t="shared" si="105"/>
        <v>67.801987095081913</v>
      </c>
      <c r="GX95" s="22">
        <f t="shared" si="82"/>
        <v>612.64223485726768</v>
      </c>
      <c r="GY95" s="61">
        <f t="shared" si="83"/>
        <v>887.65253690037935</v>
      </c>
      <c r="GZ95" s="61">
        <f ca="1">AVERAGE(OFFSET($GY$3,0,0,'Données projet'!$E$18+1,1))-AVERAGE(OFFSET($H$3,0,0,'Données projet'!$E$18+1,1))</f>
        <v>542.90832990875208</v>
      </c>
      <c r="HA95" s="61">
        <f t="shared" si="106"/>
        <v>304.94365539329362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1">
        <f t="shared" si="55"/>
        <v>801.71211136995862</v>
      </c>
      <c r="S96" s="61">
        <f ca="1">AVERAGE(OFFSET($R$3,0,0,'Données projet'!$E$9+1,1))-AVERAGE(OFFSET($H$3,0,0,'Données projet'!$E$9+1,1))</f>
        <v>469.67944008675863</v>
      </c>
      <c r="T96" s="61">
        <f t="shared" si="88"/>
        <v>266.11908070867173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1">
        <f t="shared" si="59"/>
        <v>863.7210744721001</v>
      </c>
      <c r="AN96" s="61">
        <f ca="1">AVERAGE(OFFSET($AM$3,0,0,'Données projet'!$E$10+1,1))-AVERAGE(OFFSET($H$3,0,0,'Données projet'!$E$10+1,1))</f>
        <v>516.30971934066179</v>
      </c>
      <c r="AO96" s="61">
        <f t="shared" si="90"/>
        <v>290.84286505723571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2.5579538487363607E-13</v>
      </c>
      <c r="BE96" s="14">
        <f>BD96*VLOOKUP('Données projet'!$B$11,Paramètres!$A$1:$I$89,3,0)*VLOOKUP('Données projet'!$B$11,Paramètres!$A$1:$I$89,5,0)</f>
        <v>1.6759713616920635E-13</v>
      </c>
      <c r="BF96" s="14">
        <f t="shared" si="91"/>
        <v>2.3709043131075133E-12</v>
      </c>
      <c r="BG96" s="22">
        <f t="shared" si="61"/>
        <v>4.4212233574902864E-12</v>
      </c>
      <c r="BH96" s="61">
        <f t="shared" si="62"/>
        <v>275.3281656718404</v>
      </c>
      <c r="BI96" s="61">
        <f ca="1">AVERAGE(OFFSET($BH$3,0,0,'Données projet'!$E$11+1,1))-AVERAGE(OFFSET($H$3,0,0,'Données projet'!$E$11+1,1))</f>
        <v>194.70144071323648</v>
      </c>
      <c r="BJ96" s="61">
        <f t="shared" si="92"/>
        <v>175.03530497415395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-9.2222762759774927E-14</v>
      </c>
      <c r="CA96" s="14" t="e">
        <f t="shared" si="93"/>
        <v>#NUM!</v>
      </c>
      <c r="CB96" s="22" t="e">
        <f t="shared" si="64"/>
        <v>#NUM!</v>
      </c>
      <c r="CC96" s="61" t="e">
        <f t="shared" si="65"/>
        <v>#NUM!</v>
      </c>
      <c r="CD96" s="61">
        <f ca="1">AVERAGE(OFFSET($CC$3,0,0,'Données projet'!$E$12+1,1))-AVERAGE(OFFSET($H$3,0,0,'Données projet'!$E$12+1,1))</f>
        <v>272.69564942740931</v>
      </c>
      <c r="CE96" s="61">
        <f t="shared" si="94"/>
        <v>316.57989180609252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1">
        <f t="shared" si="68"/>
        <v>275.32816567183846</v>
      </c>
      <c r="CY96" s="61">
        <f ca="1">AVERAGE(OFFSET($CX$3,0,0,'Données projet'!$E$13+1,1))-AVERAGE(OFFSET($H$3,0,0,'Données projet'!$E$13+1,1))</f>
        <v>312.59632808777332</v>
      </c>
      <c r="CZ96" s="61">
        <f t="shared" si="96"/>
        <v>302.59481222418219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3.2051282051282102</v>
      </c>
      <c r="DO96" s="13">
        <f>IF('Données projet'!$A$166&gt;35,DO95+DN96-DW95,IF(A96&lt;'Données projet'!$A$166,$DL$205^A96,IF(A96='Données projet'!$A$166,'Données projet'!$B$166,DO95+DN96-DW95)))</f>
        <v>234.61538461538473</v>
      </c>
      <c r="DP96" s="18">
        <f>DO96*VLOOKUP('Données projet'!$B$14,Paramètres!$A$1:$I$89,3,0)*VLOOKUP('Données projet'!$B$14,Paramètres!$A$1:$I$89,5,0)</f>
        <v>157.38000000000008</v>
      </c>
      <c r="DQ96" s="14">
        <f t="shared" si="97"/>
        <v>40.25100044295251</v>
      </c>
      <c r="DR96" s="22">
        <f t="shared" si="70"/>
        <v>344.20732577147572</v>
      </c>
      <c r="DS96" s="61">
        <f t="shared" si="71"/>
        <v>619.53549144331168</v>
      </c>
      <c r="DT96" s="61">
        <f ca="1">AVERAGE(OFFSET($DS$3,0,0,'Données projet'!$E$14+1,1))-AVERAGE(OFFSET($H$3,0,0,'Données projet'!$E$14+1,1))</f>
        <v>293.89870611180356</v>
      </c>
      <c r="DU96" s="61">
        <f t="shared" si="98"/>
        <v>227.09257037860894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1" t="e">
        <f t="shared" si="74"/>
        <v>#N/A</v>
      </c>
      <c r="EO96" s="61" t="e">
        <f ca="1">AVERAGE(OFFSET($EN$3,0,0,'Données projet'!$E$15+1,1))-AVERAGE(OFFSET($H$3,0,0,'Données projet'!$E$15+1,1))</f>
        <v>#N/A</v>
      </c>
      <c r="EP96" s="61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1" t="e">
        <f t="shared" si="77"/>
        <v>#N/A</v>
      </c>
      <c r="FJ96" s="61" t="e">
        <f ca="1">AVERAGE(OFFSET($FI$3,0,0,'Données projet'!$E$16+1,1))-AVERAGE(OFFSET($H$3,0,0,'Données projet'!$E$16+1,1))</f>
        <v>#N/A</v>
      </c>
      <c r="FK96" s="61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4.9000000000000004</v>
      </c>
      <c r="FZ96" s="13">
        <f>IF('Données projet'!$A$244&gt;35,FZ95+FY96-GH95,IF(A96&lt;'Données projet'!$A$244,$FW$205^A96,IF(A96='Données projet'!$A$244,'Données projet'!$B$244,FZ95+FY96-GH95)))</f>
        <v>268.7</v>
      </c>
      <c r="GA96" s="18">
        <f>FZ96*VLOOKUP('Données projet'!$B$17,Paramètres!$A$1:$I$89,3,0)*VLOOKUP('Données projet'!$B$17,Paramètres!$A$1:$I$89,5,0)</f>
        <v>259.88664</v>
      </c>
      <c r="GB96" s="14">
        <f t="shared" si="103"/>
        <v>62.698213571884004</v>
      </c>
      <c r="GC96" s="22">
        <f t="shared" si="79"/>
        <v>561.835286637698</v>
      </c>
      <c r="GD96" s="61">
        <f t="shared" si="80"/>
        <v>837.16345230953402</v>
      </c>
      <c r="GE96" s="61">
        <f ca="1">AVERAGE(OFFSET($GD$3,0,0,'Données projet'!$E$17+1,1))-AVERAGE(OFFSET($H$3,0,0,'Données projet'!$E$17+1,1))</f>
        <v>496.33873798282525</v>
      </c>
      <c r="GF96" s="61">
        <f t="shared" si="104"/>
        <v>280.25465074992246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4.9000000000000004</v>
      </c>
      <c r="GU96" s="13">
        <f>IF('Données projet'!$A$270&gt;35,GU95+GT96-HC95,IF(A96&lt;'Données projet'!$A$270,$GR$205^A96,IF(A96='Données projet'!$A$270,'Données projet'!$B$270,GU95+GT96-HC95)))</f>
        <v>268.7</v>
      </c>
      <c r="GV96" s="18">
        <f>GU96*VLOOKUP('Données projet'!$B$18,Paramètres!$A$1:$I$89,3,0)*VLOOKUP('Données projet'!$B$18,Paramètres!$A$1:$I$89,5,0)</f>
        <v>289.22868</v>
      </c>
      <c r="GW96" s="14">
        <f t="shared" si="105"/>
        <v>68.913598231220931</v>
      </c>
      <c r="GX96" s="22">
        <f t="shared" si="82"/>
        <v>623.76446791937644</v>
      </c>
      <c r="GY96" s="61">
        <f t="shared" si="83"/>
        <v>899.09263359121246</v>
      </c>
      <c r="GZ96" s="61">
        <f ca="1">AVERAGE(OFFSET($GY$3,0,0,'Données projet'!$E$18+1,1))-AVERAGE(OFFSET($H$3,0,0,'Données projet'!$E$18+1,1))</f>
        <v>542.90832990875208</v>
      </c>
      <c r="HA96" s="61">
        <f t="shared" si="106"/>
        <v>304.94365539329362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1">
        <f t="shared" si="55"/>
        <v>811.40329467218749</v>
      </c>
      <c r="S97" s="61">
        <f ca="1">AVERAGE(OFFSET($R$3,0,0,'Données projet'!$E$9+1,1))-AVERAGE(OFFSET($H$3,0,0,'Données projet'!$E$9+1,1))</f>
        <v>469.67944008675863</v>
      </c>
      <c r="T97" s="61">
        <f t="shared" si="88"/>
        <v>266.11908070867173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1">
        <f t="shared" si="59"/>
        <v>874.51971747431821</v>
      </c>
      <c r="AN97" s="61">
        <f ca="1">AVERAGE(OFFSET($AM$3,0,0,'Données projet'!$E$10+1,1))-AVERAGE(OFFSET($H$3,0,0,'Données projet'!$E$10+1,1))</f>
        <v>516.30971934066179</v>
      </c>
      <c r="AO97" s="61">
        <f t="shared" si="90"/>
        <v>290.84286505723571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2.5579538487363607E-13</v>
      </c>
      <c r="BE97" s="14">
        <f>BD97*VLOOKUP('Données projet'!$B$11,Paramètres!$A$1:$I$89,3,0)*VLOOKUP('Données projet'!$B$11,Paramètres!$A$1:$I$89,5,0)</f>
        <v>1.6759713616920635E-13</v>
      </c>
      <c r="BF97" s="14">
        <f t="shared" si="91"/>
        <v>2.3709043131075133E-12</v>
      </c>
      <c r="BG97" s="22">
        <f t="shared" si="61"/>
        <v>4.4212233574902864E-12</v>
      </c>
      <c r="BH97" s="61">
        <f t="shared" si="62"/>
        <v>275.64051507724292</v>
      </c>
      <c r="BI97" s="61">
        <f ca="1">AVERAGE(OFFSET($BH$3,0,0,'Données projet'!$E$11+1,1))-AVERAGE(OFFSET($H$3,0,0,'Données projet'!$E$11+1,1))</f>
        <v>194.70144071323648</v>
      </c>
      <c r="BJ97" s="61">
        <f t="shared" si="92"/>
        <v>175.03530497415395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-9.2222762759774927E-14</v>
      </c>
      <c r="CA97" s="14" t="e">
        <f t="shared" si="93"/>
        <v>#NUM!</v>
      </c>
      <c r="CB97" s="22" t="e">
        <f t="shared" si="64"/>
        <v>#NUM!</v>
      </c>
      <c r="CC97" s="61" t="e">
        <f t="shared" si="65"/>
        <v>#NUM!</v>
      </c>
      <c r="CD97" s="61">
        <f ca="1">AVERAGE(OFFSET($CC$3,0,0,'Données projet'!$E$12+1,1))-AVERAGE(OFFSET($H$3,0,0,'Données projet'!$E$12+1,1))</f>
        <v>272.69564942740931</v>
      </c>
      <c r="CE97" s="61">
        <f t="shared" si="94"/>
        <v>316.57989180609252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1">
        <f t="shared" si="68"/>
        <v>275.64051507724099</v>
      </c>
      <c r="CY97" s="61">
        <f ca="1">AVERAGE(OFFSET($CX$3,0,0,'Données projet'!$E$13+1,1))-AVERAGE(OFFSET($H$3,0,0,'Données projet'!$E$13+1,1))</f>
        <v>312.59632808777332</v>
      </c>
      <c r="CZ97" s="61">
        <f t="shared" si="96"/>
        <v>302.59481222418219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3.2051282051282102</v>
      </c>
      <c r="DO97" s="13">
        <f>IF('Données projet'!$A$166&gt;35,DO96+DN97-DW96,IF(A97&lt;'Données projet'!$A$166,$DL$205^A97,IF(A97='Données projet'!$A$166,'Données projet'!$B$166,DO96+DN97-DW96)))</f>
        <v>237.82051282051293</v>
      </c>
      <c r="DP97" s="18">
        <f>DO97*VLOOKUP('Données projet'!$B$14,Paramètres!$A$1:$I$89,3,0)*VLOOKUP('Données projet'!$B$14,Paramètres!$A$1:$I$89,5,0)</f>
        <v>159.53000000000006</v>
      </c>
      <c r="DQ97" s="14">
        <f t="shared" si="97"/>
        <v>40.736487451224015</v>
      </c>
      <c r="DR97" s="22">
        <f t="shared" si="70"/>
        <v>348.79746564421521</v>
      </c>
      <c r="DS97" s="61">
        <f t="shared" si="71"/>
        <v>624.43798072145364</v>
      </c>
      <c r="DT97" s="61">
        <f ca="1">AVERAGE(OFFSET($DS$3,0,0,'Données projet'!$E$14+1,1))-AVERAGE(OFFSET($H$3,0,0,'Données projet'!$E$14+1,1))</f>
        <v>293.89870611180356</v>
      </c>
      <c r="DU97" s="61">
        <f t="shared" si="98"/>
        <v>227.09257037860894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1" t="e">
        <f t="shared" si="74"/>
        <v>#N/A</v>
      </c>
      <c r="EO97" s="61" t="e">
        <f ca="1">AVERAGE(OFFSET($EN$3,0,0,'Données projet'!$E$15+1,1))-AVERAGE(OFFSET($H$3,0,0,'Données projet'!$E$15+1,1))</f>
        <v>#N/A</v>
      </c>
      <c r="EP97" s="61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1" t="e">
        <f t="shared" si="77"/>
        <v>#N/A</v>
      </c>
      <c r="FJ97" s="61" t="e">
        <f ca="1">AVERAGE(OFFSET($FI$3,0,0,'Données projet'!$E$16+1,1))-AVERAGE(OFFSET($H$3,0,0,'Données projet'!$E$16+1,1))</f>
        <v>#N/A</v>
      </c>
      <c r="FK97" s="61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4.9000000000000004</v>
      </c>
      <c r="FZ97" s="13">
        <f>IF('Données projet'!$A$244&gt;35,FZ96+FY97-GH96,IF(A97&lt;'Données projet'!$A$244,$FW$205^A97,IF(A97='Données projet'!$A$244,'Données projet'!$B$244,FZ96+FY97-GH96)))</f>
        <v>273.59999999999997</v>
      </c>
      <c r="GA97" s="18">
        <f>FZ97*VLOOKUP('Données projet'!$B$17,Paramètres!$A$1:$I$89,3,0)*VLOOKUP('Données projet'!$B$17,Paramètres!$A$1:$I$89,5,0)</f>
        <v>264.62591999999995</v>
      </c>
      <c r="GB97" s="14">
        <f t="shared" si="103"/>
        <v>63.707422801198604</v>
      </c>
      <c r="GC97" s="22">
        <f t="shared" si="79"/>
        <v>571.84723871208746</v>
      </c>
      <c r="GD97" s="61">
        <f t="shared" si="80"/>
        <v>847.48775378932601</v>
      </c>
      <c r="GE97" s="61">
        <f ca="1">AVERAGE(OFFSET($GD$3,0,0,'Données projet'!$E$17+1,1))-AVERAGE(OFFSET($H$3,0,0,'Données projet'!$E$17+1,1))</f>
        <v>496.33873798282525</v>
      </c>
      <c r="GF97" s="61">
        <f t="shared" si="104"/>
        <v>280.25465074992246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4.9000000000000004</v>
      </c>
      <c r="GU97" s="13">
        <f>IF('Données projet'!$A$270&gt;35,GU96+GT97-HC96,IF(A97&lt;'Données projet'!$A$270,$GR$205^A97,IF(A97='Données projet'!$A$270,'Données projet'!$B$270,GU96+GT97-HC96)))</f>
        <v>273.59999999999997</v>
      </c>
      <c r="GV97" s="18">
        <f>GU97*VLOOKUP('Données projet'!$B$18,Paramètres!$A$1:$I$89,3,0)*VLOOKUP('Données projet'!$B$18,Paramètres!$A$1:$I$89,5,0)</f>
        <v>294.50303999999994</v>
      </c>
      <c r="GW97" s="14">
        <f t="shared" si="105"/>
        <v>70.022852154069838</v>
      </c>
      <c r="GX97" s="22">
        <f t="shared" si="82"/>
        <v>634.88259550167152</v>
      </c>
      <c r="GY97" s="61">
        <f t="shared" si="83"/>
        <v>910.52311057891006</v>
      </c>
      <c r="GZ97" s="61">
        <f ca="1">AVERAGE(OFFSET($GY$3,0,0,'Données projet'!$E$18+1,1))-AVERAGE(OFFSET($H$3,0,0,'Données projet'!$E$18+1,1))</f>
        <v>542.90832990875208</v>
      </c>
      <c r="HA97" s="61">
        <f t="shared" si="106"/>
        <v>304.94365539329362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1">
        <f t="shared" si="55"/>
        <v>821.08560830018882</v>
      </c>
      <c r="S98" s="61">
        <f ca="1">AVERAGE(OFFSET($R$3,0,0,'Données projet'!$E$9+1,1))-AVERAGE(OFFSET($H$3,0,0,'Données projet'!$E$9+1,1))</f>
        <v>469.67944008675863</v>
      </c>
      <c r="T98" s="61">
        <f t="shared" si="88"/>
        <v>266.11908070867173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1">
        <f t="shared" si="59"/>
        <v>885.30912524703763</v>
      </c>
      <c r="AN98" s="61">
        <f ca="1">AVERAGE(OFFSET($AM$3,0,0,'Données projet'!$E$10+1,1))-AVERAGE(OFFSET($H$3,0,0,'Données projet'!$E$10+1,1))</f>
        <v>516.30971934066179</v>
      </c>
      <c r="AO98" s="61">
        <f t="shared" si="90"/>
        <v>290.84286505723571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2.5579538487363607E-13</v>
      </c>
      <c r="BE98" s="14">
        <f>BD98*VLOOKUP('Données projet'!$B$11,Paramètres!$A$1:$I$89,3,0)*VLOOKUP('Données projet'!$B$11,Paramètres!$A$1:$I$89,5,0)</f>
        <v>1.6759713616920635E-13</v>
      </c>
      <c r="BF98" s="14">
        <f t="shared" si="91"/>
        <v>2.3709043131075133E-12</v>
      </c>
      <c r="BG98" s="22">
        <f t="shared" si="61"/>
        <v>4.4212233574902864E-12</v>
      </c>
      <c r="BH98" s="61">
        <f t="shared" si="62"/>
        <v>275.94744591877037</v>
      </c>
      <c r="BI98" s="61">
        <f ca="1">AVERAGE(OFFSET($BH$3,0,0,'Données projet'!$E$11+1,1))-AVERAGE(OFFSET($H$3,0,0,'Données projet'!$E$11+1,1))</f>
        <v>194.70144071323648</v>
      </c>
      <c r="BJ98" s="61">
        <f t="shared" si="92"/>
        <v>175.03530497415395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-9.2222762759774927E-14</v>
      </c>
      <c r="CA98" s="14" t="e">
        <f t="shared" si="93"/>
        <v>#NUM!</v>
      </c>
      <c r="CB98" s="22" t="e">
        <f t="shared" si="64"/>
        <v>#NUM!</v>
      </c>
      <c r="CC98" s="61" t="e">
        <f t="shared" si="65"/>
        <v>#NUM!</v>
      </c>
      <c r="CD98" s="61">
        <f ca="1">AVERAGE(OFFSET($CC$3,0,0,'Données projet'!$E$12+1,1))-AVERAGE(OFFSET($H$3,0,0,'Données projet'!$E$12+1,1))</f>
        <v>272.69564942740931</v>
      </c>
      <c r="CE98" s="61">
        <f t="shared" si="94"/>
        <v>316.57989180609252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1">
        <f t="shared" si="68"/>
        <v>275.94744591876844</v>
      </c>
      <c r="CY98" s="61">
        <f ca="1">AVERAGE(OFFSET($CX$3,0,0,'Données projet'!$E$13+1,1))-AVERAGE(OFFSET($H$3,0,0,'Données projet'!$E$13+1,1))</f>
        <v>312.59632808777332</v>
      </c>
      <c r="CZ98" s="61">
        <f t="shared" si="96"/>
        <v>302.59481222418219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241.02564102564102</v>
      </c>
      <c r="DM98" s="13">
        <f>VLOOKUP(A98,'Données projet'!$A$165:$I$185,9,0)</f>
        <v>3.2051282051282102</v>
      </c>
      <c r="DN98" s="13">
        <f t="array" ref="DN98">INDEX(DM:DM,MIN(IF(ISNUMBER(DM98:DM294),ROW(DM98:DM294),"")))</f>
        <v>3.2051282051282102</v>
      </c>
      <c r="DO98" s="13">
        <f>IF('Données projet'!$A$166&gt;35,DO97+DN98-DW97,IF(A98&lt;'Données projet'!$A$166,$DL$205^A98,IF(A98='Données projet'!$A$166,'Données projet'!$B$166,DO97+DN98-DW97)))</f>
        <v>241.02564102564114</v>
      </c>
      <c r="DP98" s="18">
        <f>DO98*VLOOKUP('Données projet'!$B$14,Paramètres!$A$1:$I$89,3,0)*VLOOKUP('Données projet'!$B$14,Paramètres!$A$1:$I$89,5,0)</f>
        <v>161.68000000000009</v>
      </c>
      <c r="DQ98" s="14">
        <f t="shared" si="97"/>
        <v>41.221213432630442</v>
      </c>
      <c r="DR98" s="22">
        <f t="shared" si="70"/>
        <v>353.38628006183148</v>
      </c>
      <c r="DS98" s="61">
        <f t="shared" si="71"/>
        <v>629.33372598059736</v>
      </c>
      <c r="DT98" s="61">
        <f ca="1">AVERAGE(OFFSET($DS$3,0,0,'Données projet'!$E$14+1,1))-AVERAGE(OFFSET($H$3,0,0,'Données projet'!$E$14+1,1))</f>
        <v>293.89870611180356</v>
      </c>
      <c r="DU98" s="61">
        <f t="shared" si="98"/>
        <v>227.09257037860894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1" t="e">
        <f t="shared" si="74"/>
        <v>#N/A</v>
      </c>
      <c r="EO98" s="61" t="e">
        <f ca="1">AVERAGE(OFFSET($EN$3,0,0,'Données projet'!$E$15+1,1))-AVERAGE(OFFSET($H$3,0,0,'Données projet'!$E$15+1,1))</f>
        <v>#N/A</v>
      </c>
      <c r="EP98" s="61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1" t="e">
        <f t="shared" si="77"/>
        <v>#N/A</v>
      </c>
      <c r="FJ98" s="61" t="e">
        <f ca="1">AVERAGE(OFFSET($FI$3,0,0,'Données projet'!$E$16+1,1))-AVERAGE(OFFSET($H$3,0,0,'Données projet'!$E$16+1,1))</f>
        <v>#N/A</v>
      </c>
      <c r="FK98" s="61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4.9000000000000004</v>
      </c>
      <c r="FZ98" s="13">
        <f>IF('Données projet'!$A$244&gt;35,FZ97+FY98-GH97,IF(A98&lt;'Données projet'!$A$244,$FW$205^A98,IF(A98='Données projet'!$A$244,'Données projet'!$B$244,FZ97+FY98-GH97)))</f>
        <v>278.49999999999994</v>
      </c>
      <c r="GA98" s="18">
        <f>FZ98*VLOOKUP('Données projet'!$B$17,Paramètres!$A$1:$I$89,3,0)*VLOOKUP('Données projet'!$B$17,Paramètres!$A$1:$I$89,5,0)</f>
        <v>269.36519999999996</v>
      </c>
      <c r="GB98" s="14">
        <f t="shared" si="103"/>
        <v>64.714530255967034</v>
      </c>
      <c r="GC98" s="22">
        <f t="shared" si="79"/>
        <v>581.85553019580914</v>
      </c>
      <c r="GD98" s="61">
        <f t="shared" si="80"/>
        <v>857.80297611457513</v>
      </c>
      <c r="GE98" s="61">
        <f ca="1">AVERAGE(OFFSET($GD$3,0,0,'Données projet'!$E$17+1,1))-AVERAGE(OFFSET($H$3,0,0,'Données projet'!$E$17+1,1))</f>
        <v>496.33873798282525</v>
      </c>
      <c r="GF98" s="61">
        <f t="shared" si="104"/>
        <v>280.25465074992246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4.9000000000000004</v>
      </c>
      <c r="GU98" s="13">
        <f>IF('Données projet'!$A$270&gt;35,GU97+GT98-HC97,IF(A98&lt;'Données projet'!$A$270,$GR$205^A98,IF(A98='Données projet'!$A$270,'Données projet'!$B$270,GU97+GT98-HC97)))</f>
        <v>278.49999999999994</v>
      </c>
      <c r="GV98" s="18">
        <f>GU98*VLOOKUP('Données projet'!$B$18,Paramètres!$A$1:$I$89,3,0)*VLOOKUP('Données projet'!$B$18,Paramètres!$A$1:$I$89,5,0)</f>
        <v>299.77739999999989</v>
      </c>
      <c r="GW98" s="14">
        <f t="shared" si="105"/>
        <v>71.129795949749251</v>
      </c>
      <c r="GX98" s="22">
        <f t="shared" si="82"/>
        <v>645.9966996124798</v>
      </c>
      <c r="GY98" s="61">
        <f t="shared" si="83"/>
        <v>921.94414553124579</v>
      </c>
      <c r="GZ98" s="61">
        <f ca="1">AVERAGE(OFFSET($GY$3,0,0,'Données projet'!$E$18+1,1))-AVERAGE(OFFSET($H$3,0,0,'Données projet'!$E$18+1,1))</f>
        <v>542.90832990875208</v>
      </c>
      <c r="HA98" s="61">
        <f t="shared" si="106"/>
        <v>304.94365539329362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1">
        <f t="shared" si="55"/>
        <v>830.75921397909997</v>
      </c>
      <c r="S99" s="61">
        <f ca="1">AVERAGE(OFFSET($R$3,0,0,'Données projet'!$E$9+1,1))-AVERAGE(OFFSET($H$3,0,0,'Données projet'!$E$9+1,1))</f>
        <v>469.67944008675863</v>
      </c>
      <c r="T99" s="61">
        <f t="shared" si="88"/>
        <v>266.11908070867173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1">
        <f t="shared" si="59"/>
        <v>896.08946668911324</v>
      </c>
      <c r="AN99" s="61">
        <f ca="1">AVERAGE(OFFSET($AM$3,0,0,'Données projet'!$E$10+1,1))-AVERAGE(OFFSET($H$3,0,0,'Données projet'!$E$10+1,1))</f>
        <v>516.30971934066179</v>
      </c>
      <c r="AO99" s="61">
        <f t="shared" si="90"/>
        <v>290.84286505723571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2.5579538487363607E-13</v>
      </c>
      <c r="BE99" s="14">
        <f>BD99*VLOOKUP('Données projet'!$B$11,Paramètres!$A$1:$I$89,3,0)*VLOOKUP('Données projet'!$B$11,Paramètres!$A$1:$I$89,5,0)</f>
        <v>1.6759713616920635E-13</v>
      </c>
      <c r="BF99" s="14">
        <f t="shared" si="91"/>
        <v>2.3709043131075133E-12</v>
      </c>
      <c r="BG99" s="22">
        <f t="shared" si="61"/>
        <v>4.4212233574902864E-12</v>
      </c>
      <c r="BH99" s="61">
        <f t="shared" si="62"/>
        <v>276.24905219639186</v>
      </c>
      <c r="BI99" s="61">
        <f ca="1">AVERAGE(OFFSET($BH$3,0,0,'Données projet'!$E$11+1,1))-AVERAGE(OFFSET($H$3,0,0,'Données projet'!$E$11+1,1))</f>
        <v>194.70144071323648</v>
      </c>
      <c r="BJ99" s="61">
        <f t="shared" si="92"/>
        <v>175.03530497415395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-9.2222762759774927E-14</v>
      </c>
      <c r="CA99" s="14" t="e">
        <f t="shared" si="93"/>
        <v>#NUM!</v>
      </c>
      <c r="CB99" s="22" t="e">
        <f t="shared" si="64"/>
        <v>#NUM!</v>
      </c>
      <c r="CC99" s="61" t="e">
        <f t="shared" si="65"/>
        <v>#NUM!</v>
      </c>
      <c r="CD99" s="61">
        <f ca="1">AVERAGE(OFFSET($CC$3,0,0,'Données projet'!$E$12+1,1))-AVERAGE(OFFSET($H$3,0,0,'Données projet'!$E$12+1,1))</f>
        <v>272.69564942740931</v>
      </c>
      <c r="CE99" s="61">
        <f t="shared" si="94"/>
        <v>316.57989180609252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1">
        <f t="shared" si="68"/>
        <v>276.24905219638993</v>
      </c>
      <c r="CY99" s="61">
        <f ca="1">AVERAGE(OFFSET($CX$3,0,0,'Données projet'!$E$13+1,1))-AVERAGE(OFFSET($H$3,0,0,'Données projet'!$E$13+1,1))</f>
        <v>312.59632808777332</v>
      </c>
      <c r="CZ99" s="61">
        <f t="shared" si="96"/>
        <v>302.59481222418219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3.0769230769230775</v>
      </c>
      <c r="DO99" s="13">
        <f>IF('Données projet'!$A$166&gt;35,DO98+DN99-DW98,IF(A99&lt;'Données projet'!$A$166,$DL$205^A99,IF(A99='Données projet'!$A$166,'Données projet'!$B$166,DO98+DN99-DW98)))</f>
        <v>244.1025641025642</v>
      </c>
      <c r="DP99" s="18">
        <f>DO99*VLOOKUP('Données projet'!$B$14,Paramètres!$A$1:$I$89,3,0)*VLOOKUP('Données projet'!$B$14,Paramètres!$A$1:$I$89,5,0)</f>
        <v>163.74400000000006</v>
      </c>
      <c r="DQ99" s="14">
        <f t="shared" si="97"/>
        <v>41.685844883594605</v>
      </c>
      <c r="DR99" s="22">
        <f t="shared" si="70"/>
        <v>357.79031317226071</v>
      </c>
      <c r="DS99" s="61">
        <f t="shared" si="71"/>
        <v>634.03936536864808</v>
      </c>
      <c r="DT99" s="61">
        <f ca="1">AVERAGE(OFFSET($DS$3,0,0,'Données projet'!$E$14+1,1))-AVERAGE(OFFSET($H$3,0,0,'Données projet'!$E$14+1,1))</f>
        <v>293.89870611180356</v>
      </c>
      <c r="DU99" s="61">
        <f t="shared" si="98"/>
        <v>227.09257037860894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1" t="e">
        <f t="shared" si="74"/>
        <v>#N/A</v>
      </c>
      <c r="EO99" s="61" t="e">
        <f ca="1">AVERAGE(OFFSET($EN$3,0,0,'Données projet'!$E$15+1,1))-AVERAGE(OFFSET($H$3,0,0,'Données projet'!$E$15+1,1))</f>
        <v>#N/A</v>
      </c>
      <c r="EP99" s="61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1" t="e">
        <f t="shared" si="77"/>
        <v>#N/A</v>
      </c>
      <c r="FJ99" s="61" t="e">
        <f ca="1">AVERAGE(OFFSET($FI$3,0,0,'Données projet'!$E$16+1,1))-AVERAGE(OFFSET($H$3,0,0,'Données projet'!$E$16+1,1))</f>
        <v>#N/A</v>
      </c>
      <c r="FK99" s="61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4.9000000000000004</v>
      </c>
      <c r="FZ99" s="13">
        <f>IF('Données projet'!$A$244&gt;35,FZ98+FY99-GH98,IF(A99&lt;'Données projet'!$A$244,$FW$205^A99,IF(A99='Données projet'!$A$244,'Données projet'!$B$244,FZ98+FY99-GH98)))</f>
        <v>283.39999999999992</v>
      </c>
      <c r="GA99" s="18">
        <f>FZ99*VLOOKUP('Données projet'!$B$17,Paramètres!$A$1:$I$89,3,0)*VLOOKUP('Données projet'!$B$17,Paramètres!$A$1:$I$89,5,0)</f>
        <v>274.10447999999991</v>
      </c>
      <c r="GB99" s="14">
        <f t="shared" si="103"/>
        <v>65.719577181765516</v>
      </c>
      <c r="GC99" s="22">
        <f t="shared" si="79"/>
        <v>591.86023292490802</v>
      </c>
      <c r="GD99" s="61">
        <f t="shared" si="80"/>
        <v>868.10928512129544</v>
      </c>
      <c r="GE99" s="61">
        <f ca="1">AVERAGE(OFFSET($GD$3,0,0,'Données projet'!$E$17+1,1))-AVERAGE(OFFSET($H$3,0,0,'Données projet'!$E$17+1,1))</f>
        <v>496.33873798282525</v>
      </c>
      <c r="GF99" s="61">
        <f t="shared" si="104"/>
        <v>280.25465074992246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4.9000000000000004</v>
      </c>
      <c r="GU99" s="13">
        <f>IF('Données projet'!$A$270&gt;35,GU98+GT99-HC98,IF(A99&lt;'Données projet'!$A$270,$GR$205^A99,IF(A99='Données projet'!$A$270,'Données projet'!$B$270,GU98+GT99-HC98)))</f>
        <v>283.39999999999992</v>
      </c>
      <c r="GV99" s="18">
        <f>GU99*VLOOKUP('Données projet'!$B$18,Paramètres!$A$1:$I$89,3,0)*VLOOKUP('Données projet'!$B$18,Paramètres!$A$1:$I$89,5,0)</f>
        <v>305.05175999999989</v>
      </c>
      <c r="GW99" s="14">
        <f t="shared" si="105"/>
        <v>72.23447495258219</v>
      </c>
      <c r="GX99" s="22">
        <f t="shared" si="82"/>
        <v>657.10685920908043</v>
      </c>
      <c r="GY99" s="61">
        <f t="shared" si="83"/>
        <v>933.35591140546785</v>
      </c>
      <c r="GZ99" s="61">
        <f ca="1">AVERAGE(OFFSET($GY$3,0,0,'Données projet'!$E$18+1,1))-AVERAGE(OFFSET($H$3,0,0,'Données projet'!$E$18+1,1))</f>
        <v>542.90832990875208</v>
      </c>
      <c r="HA99" s="61">
        <f t="shared" si="106"/>
        <v>304.94365539329362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1">
        <f t="shared" si="55"/>
        <v>840.42426932724845</v>
      </c>
      <c r="S100" s="61">
        <f ca="1">AVERAGE(OFFSET($R$3,0,0,'Données projet'!$E$9+1,1))-AVERAGE(OFFSET($H$3,0,0,'Données projet'!$E$9+1,1))</f>
        <v>469.67944008675863</v>
      </c>
      <c r="T100" s="61">
        <f t="shared" si="88"/>
        <v>266.11908070867173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1">
        <f t="shared" si="59"/>
        <v>906.86090633030983</v>
      </c>
      <c r="AN100" s="61">
        <f ca="1">AVERAGE(OFFSET($AM$3,0,0,'Données projet'!$E$10+1,1))-AVERAGE(OFFSET($H$3,0,0,'Données projet'!$E$10+1,1))</f>
        <v>516.30971934066179</v>
      </c>
      <c r="AO100" s="61">
        <f t="shared" si="90"/>
        <v>290.84286505723571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2.5579538487363607E-13</v>
      </c>
      <c r="BE100" s="14">
        <f>BD100*VLOOKUP('Données projet'!$B$11,Paramètres!$A$1:$I$89,3,0)*VLOOKUP('Données projet'!$B$11,Paramètres!$A$1:$I$89,5,0)</f>
        <v>1.6759713616920635E-13</v>
      </c>
      <c r="BF100" s="14">
        <f t="shared" si="91"/>
        <v>2.3709043131075133E-12</v>
      </c>
      <c r="BG100" s="22">
        <f t="shared" si="61"/>
        <v>4.4212233574902864E-12</v>
      </c>
      <c r="BH100" s="61">
        <f t="shared" si="62"/>
        <v>276.54542627938724</v>
      </c>
      <c r="BI100" s="61">
        <f ca="1">AVERAGE(OFFSET($BH$3,0,0,'Données projet'!$E$11+1,1))-AVERAGE(OFFSET($H$3,0,0,'Données projet'!$E$11+1,1))</f>
        <v>194.70144071323648</v>
      </c>
      <c r="BJ100" s="61">
        <f t="shared" si="92"/>
        <v>175.03530497415395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-9.2222762759774927E-14</v>
      </c>
      <c r="CA100" s="14" t="e">
        <f t="shared" si="93"/>
        <v>#NUM!</v>
      </c>
      <c r="CB100" s="22" t="e">
        <f t="shared" si="64"/>
        <v>#NUM!</v>
      </c>
      <c r="CC100" s="61" t="e">
        <f t="shared" si="65"/>
        <v>#NUM!</v>
      </c>
      <c r="CD100" s="61">
        <f ca="1">AVERAGE(OFFSET($CC$3,0,0,'Données projet'!$E$12+1,1))-AVERAGE(OFFSET($H$3,0,0,'Données projet'!$E$12+1,1))</f>
        <v>272.69564942740931</v>
      </c>
      <c r="CE100" s="61">
        <f t="shared" si="94"/>
        <v>316.57989180609252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1">
        <f t="shared" si="68"/>
        <v>276.54542627938531</v>
      </c>
      <c r="CY100" s="61">
        <f ca="1">AVERAGE(OFFSET($CX$3,0,0,'Données projet'!$E$13+1,1))-AVERAGE(OFFSET($H$3,0,0,'Données projet'!$E$13+1,1))</f>
        <v>312.59632808777332</v>
      </c>
      <c r="CZ100" s="61">
        <f t="shared" si="96"/>
        <v>302.59481222418219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3.0769230769230775</v>
      </c>
      <c r="DO100" s="13">
        <f>IF('Données projet'!$A$166&gt;35,DO99+DN100-DW99,IF(A100&lt;'Données projet'!$A$166,$DL$205^A100,IF(A100='Données projet'!$A$166,'Données projet'!$B$166,DO99+DN100-DW99)))</f>
        <v>247.17948717948727</v>
      </c>
      <c r="DP100" s="18">
        <f>DO100*VLOOKUP('Données projet'!$B$14,Paramètres!$A$1:$I$89,3,0)*VLOOKUP('Données projet'!$B$14,Paramètres!$A$1:$I$89,5,0)</f>
        <v>165.80800000000008</v>
      </c>
      <c r="DQ100" s="14">
        <f t="shared" si="97"/>
        <v>42.149795095597277</v>
      </c>
      <c r="DR100" s="22">
        <f t="shared" si="70"/>
        <v>362.19315979149877</v>
      </c>
      <c r="DS100" s="61">
        <f t="shared" si="71"/>
        <v>638.73858607088164</v>
      </c>
      <c r="DT100" s="61">
        <f ca="1">AVERAGE(OFFSET($DS$3,0,0,'Données projet'!$E$14+1,1))-AVERAGE(OFFSET($H$3,0,0,'Données projet'!$E$14+1,1))</f>
        <v>293.89870611180356</v>
      </c>
      <c r="DU100" s="61">
        <f t="shared" si="98"/>
        <v>227.09257037860894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1" t="e">
        <f t="shared" si="74"/>
        <v>#N/A</v>
      </c>
      <c r="EO100" s="61" t="e">
        <f ca="1">AVERAGE(OFFSET($EN$3,0,0,'Données projet'!$E$15+1,1))-AVERAGE(OFFSET($H$3,0,0,'Données projet'!$E$15+1,1))</f>
        <v>#N/A</v>
      </c>
      <c r="EP100" s="61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1" t="e">
        <f t="shared" si="77"/>
        <v>#N/A</v>
      </c>
      <c r="FJ100" s="61" t="e">
        <f ca="1">AVERAGE(OFFSET($FI$3,0,0,'Données projet'!$E$16+1,1))-AVERAGE(OFFSET($H$3,0,0,'Données projet'!$E$16+1,1))</f>
        <v>#N/A</v>
      </c>
      <c r="FK100" s="61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4.9000000000000004</v>
      </c>
      <c r="FZ100" s="13">
        <f>IF('Données projet'!$A$244&gt;35,FZ99+FY100-GH99,IF(A100&lt;'Données projet'!$A$244,$FW$205^A100,IF(A100='Données projet'!$A$244,'Données projet'!$B$244,FZ99+FY100-GH99)))</f>
        <v>288.2999999999999</v>
      </c>
      <c r="GA100" s="18">
        <f>FZ100*VLOOKUP('Données projet'!$B$17,Paramètres!$A$1:$I$89,3,0)*VLOOKUP('Données projet'!$B$17,Paramètres!$A$1:$I$89,5,0)</f>
        <v>278.84375999999992</v>
      </c>
      <c r="GB100" s="14">
        <f t="shared" si="103"/>
        <v>66.722603316177725</v>
      </c>
      <c r="GC100" s="22">
        <f t="shared" si="79"/>
        <v>601.86141610900938</v>
      </c>
      <c r="GD100" s="61">
        <f t="shared" si="80"/>
        <v>878.40684238839219</v>
      </c>
      <c r="GE100" s="61">
        <f ca="1">AVERAGE(OFFSET($GD$3,0,0,'Données projet'!$E$17+1,1))-AVERAGE(OFFSET($H$3,0,0,'Données projet'!$E$17+1,1))</f>
        <v>496.33873798282525</v>
      </c>
      <c r="GF100" s="61">
        <f t="shared" si="104"/>
        <v>280.25465074992246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4.9000000000000004</v>
      </c>
      <c r="GU100" s="13">
        <f>IF('Données projet'!$A$270&gt;35,GU99+GT100-HC99,IF(A100&lt;'Données projet'!$A$270,$GR$205^A100,IF(A100='Données projet'!$A$270,'Données projet'!$B$270,GU99+GT100-HC99)))</f>
        <v>288.2999999999999</v>
      </c>
      <c r="GV100" s="18">
        <f>GU100*VLOOKUP('Données projet'!$B$18,Paramètres!$A$1:$I$89,3,0)*VLOOKUP('Données projet'!$B$18,Paramètres!$A$1:$I$89,5,0)</f>
        <v>310.32611999999989</v>
      </c>
      <c r="GW100" s="14">
        <f t="shared" si="105"/>
        <v>73.336932839409357</v>
      </c>
      <c r="GX100" s="22">
        <f t="shared" si="82"/>
        <v>668.21315036197109</v>
      </c>
      <c r="GY100" s="61">
        <f t="shared" si="83"/>
        <v>944.7585766413539</v>
      </c>
      <c r="GZ100" s="61">
        <f ca="1">AVERAGE(OFFSET($GY$3,0,0,'Données projet'!$E$18+1,1))-AVERAGE(OFFSET($H$3,0,0,'Données projet'!$E$18+1,1))</f>
        <v>542.90832990875208</v>
      </c>
      <c r="HA100" s="61">
        <f t="shared" si="106"/>
        <v>304.94365539329362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1">
        <f t="shared" si="55"/>
        <v>850.08092801548719</v>
      </c>
      <c r="S101" s="61">
        <f ca="1">AVERAGE(OFFSET($R$3,0,0,'Données projet'!$E$9+1,1))-AVERAGE(OFFSET($H$3,0,0,'Données projet'!$E$9+1,1))</f>
        <v>469.67944008675863</v>
      </c>
      <c r="T101" s="61">
        <f t="shared" si="88"/>
        <v>266.11908070867173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1">
        <f t="shared" si="59"/>
        <v>917.62360450451877</v>
      </c>
      <c r="AN101" s="61">
        <f ca="1">AVERAGE(OFFSET($AM$3,0,0,'Données projet'!$E$10+1,1))-AVERAGE(OFFSET($H$3,0,0,'Données projet'!$E$10+1,1))</f>
        <v>516.30971934066179</v>
      </c>
      <c r="AO101" s="61">
        <f t="shared" si="90"/>
        <v>290.84286505723571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2.5579538487363607E-13</v>
      </c>
      <c r="BE101" s="14">
        <f>BD101*VLOOKUP('Données projet'!$B$11,Paramètres!$A$1:$I$89,3,0)*VLOOKUP('Données projet'!$B$11,Paramètres!$A$1:$I$89,5,0)</f>
        <v>1.6759713616920635E-13</v>
      </c>
      <c r="BF101" s="14">
        <f t="shared" si="91"/>
        <v>2.3709043131075133E-12</v>
      </c>
      <c r="BG101" s="22">
        <f t="shared" si="61"/>
        <v>4.4212233574902864E-12</v>
      </c>
      <c r="BH101" s="61">
        <f t="shared" si="62"/>
        <v>276.83665893463581</v>
      </c>
      <c r="BI101" s="61">
        <f ca="1">AVERAGE(OFFSET($BH$3,0,0,'Données projet'!$E$11+1,1))-AVERAGE(OFFSET($H$3,0,0,'Données projet'!$E$11+1,1))</f>
        <v>194.70144071323648</v>
      </c>
      <c r="BJ101" s="61">
        <f t="shared" si="92"/>
        <v>175.03530497415395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-9.2222762759774927E-14</v>
      </c>
      <c r="CA101" s="14" t="e">
        <f t="shared" si="93"/>
        <v>#NUM!</v>
      </c>
      <c r="CB101" s="22" t="e">
        <f t="shared" si="64"/>
        <v>#NUM!</v>
      </c>
      <c r="CC101" s="61" t="e">
        <f t="shared" si="65"/>
        <v>#NUM!</v>
      </c>
      <c r="CD101" s="61">
        <f ca="1">AVERAGE(OFFSET($CC$3,0,0,'Données projet'!$E$12+1,1))-AVERAGE(OFFSET($H$3,0,0,'Données projet'!$E$12+1,1))</f>
        <v>272.69564942740931</v>
      </c>
      <c r="CE101" s="61">
        <f t="shared" si="94"/>
        <v>316.57989180609252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1">
        <f t="shared" si="68"/>
        <v>276.83665893463387</v>
      </c>
      <c r="CY101" s="61">
        <f ca="1">AVERAGE(OFFSET($CX$3,0,0,'Données projet'!$E$13+1,1))-AVERAGE(OFFSET($H$3,0,0,'Données projet'!$E$13+1,1))</f>
        <v>312.59632808777332</v>
      </c>
      <c r="CZ101" s="61">
        <f t="shared" si="96"/>
        <v>302.59481222418219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3.0769230769230775</v>
      </c>
      <c r="DO101" s="13">
        <f>IF('Données projet'!$A$166&gt;35,DO100+DN101-DW100,IF(A101&lt;'Données projet'!$A$166,$DL$205^A101,IF(A101='Données projet'!$A$166,'Données projet'!$B$166,DO100+DN101-DW100)))</f>
        <v>250.25641025641033</v>
      </c>
      <c r="DP101" s="18">
        <f>DO101*VLOOKUP('Données projet'!$B$14,Paramètres!$A$1:$I$89,3,0)*VLOOKUP('Données projet'!$B$14,Paramètres!$A$1:$I$89,5,0)</f>
        <v>167.87200000000004</v>
      </c>
      <c r="DQ101" s="14">
        <f t="shared" si="97"/>
        <v>42.613073529517067</v>
      </c>
      <c r="DR101" s="22">
        <f t="shared" si="70"/>
        <v>366.59483639724226</v>
      </c>
      <c r="DS101" s="61">
        <f t="shared" si="71"/>
        <v>643.43149533187363</v>
      </c>
      <c r="DT101" s="61">
        <f ca="1">AVERAGE(OFFSET($DS$3,0,0,'Données projet'!$E$14+1,1))-AVERAGE(OFFSET($H$3,0,0,'Données projet'!$E$14+1,1))</f>
        <v>293.89870611180356</v>
      </c>
      <c r="DU101" s="61">
        <f t="shared" si="98"/>
        <v>227.09257037860894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1" t="e">
        <f t="shared" si="74"/>
        <v>#N/A</v>
      </c>
      <c r="EO101" s="61" t="e">
        <f ca="1">AVERAGE(OFFSET($EN$3,0,0,'Données projet'!$E$15+1,1))-AVERAGE(OFFSET($H$3,0,0,'Données projet'!$E$15+1,1))</f>
        <v>#N/A</v>
      </c>
      <c r="EP101" s="61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1" t="e">
        <f t="shared" si="77"/>
        <v>#N/A</v>
      </c>
      <c r="FJ101" s="61" t="e">
        <f ca="1">AVERAGE(OFFSET($FI$3,0,0,'Données projet'!$E$16+1,1))-AVERAGE(OFFSET($H$3,0,0,'Données projet'!$E$16+1,1))</f>
        <v>#N/A</v>
      </c>
      <c r="FK101" s="61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4.9000000000000004</v>
      </c>
      <c r="FZ101" s="13">
        <f>IF('Données projet'!$A$244&gt;35,FZ100+FY101-GH100,IF(A101&lt;'Données projet'!$A$244,$FW$205^A101,IF(A101='Données projet'!$A$244,'Données projet'!$B$244,FZ100+FY101-GH100)))</f>
        <v>293.19999999999987</v>
      </c>
      <c r="GA101" s="18">
        <f>FZ101*VLOOKUP('Données projet'!$B$17,Paramètres!$A$1:$I$89,3,0)*VLOOKUP('Données projet'!$B$17,Paramètres!$A$1:$I$89,5,0)</f>
        <v>283.58303999999993</v>
      </c>
      <c r="GB101" s="14">
        <f t="shared" si="103"/>
        <v>67.723646968605209</v>
      </c>
      <c r="GC101" s="22">
        <f t="shared" si="79"/>
        <v>611.85914647032064</v>
      </c>
      <c r="GD101" s="61">
        <f t="shared" si="80"/>
        <v>888.69580540495201</v>
      </c>
      <c r="GE101" s="61">
        <f ca="1">AVERAGE(OFFSET($GD$3,0,0,'Données projet'!$E$17+1,1))-AVERAGE(OFFSET($H$3,0,0,'Données projet'!$E$17+1,1))</f>
        <v>496.33873798282525</v>
      </c>
      <c r="GF101" s="61">
        <f t="shared" si="104"/>
        <v>280.25465074992246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4.9000000000000004</v>
      </c>
      <c r="GU101" s="13">
        <f>IF('Données projet'!$A$270&gt;35,GU100+GT101-HC100,IF(A101&lt;'Données projet'!$A$270,$GR$205^A101,IF(A101='Données projet'!$A$270,'Données projet'!$B$270,GU100+GT101-HC100)))</f>
        <v>293.19999999999987</v>
      </c>
      <c r="GV101" s="18">
        <f>GU101*VLOOKUP('Données projet'!$B$18,Paramètres!$A$1:$I$89,3,0)*VLOOKUP('Données projet'!$B$18,Paramètres!$A$1:$I$89,5,0)</f>
        <v>315.60047999999989</v>
      </c>
      <c r="GW101" s="14">
        <f t="shared" si="105"/>
        <v>74.437211717310802</v>
      </c>
      <c r="GX101" s="22">
        <f t="shared" si="82"/>
        <v>679.31564640764952</v>
      </c>
      <c r="GY101" s="61">
        <f t="shared" si="83"/>
        <v>956.1523053422809</v>
      </c>
      <c r="GZ101" s="61">
        <f ca="1">AVERAGE(OFFSET($GY$3,0,0,'Données projet'!$E$18+1,1))-AVERAGE(OFFSET($H$3,0,0,'Données projet'!$E$18+1,1))</f>
        <v>542.90832990875208</v>
      </c>
      <c r="HA101" s="61">
        <f t="shared" si="106"/>
        <v>304.94365539329362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1">
        <f t="shared" si="55"/>
        <v>859.72933991703417</v>
      </c>
      <c r="S102" s="61">
        <f ca="1">AVERAGE(OFFSET($R$3,0,0,'Données projet'!$E$9+1,1))-AVERAGE(OFFSET($H$3,0,0,'Données projet'!$E$9+1,1))</f>
        <v>469.67944008675863</v>
      </c>
      <c r="T102" s="61">
        <f t="shared" si="88"/>
        <v>266.11908070867173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1">
        <f t="shared" si="59"/>
        <v>928.37771751252353</v>
      </c>
      <c r="AN102" s="61">
        <f ca="1">AVERAGE(OFFSET($AM$3,0,0,'Données projet'!$E$10+1,1))-AVERAGE(OFFSET($H$3,0,0,'Données projet'!$E$10+1,1))</f>
        <v>516.30971934066179</v>
      </c>
      <c r="AO102" s="61">
        <f t="shared" si="90"/>
        <v>290.84286505723571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2.5579538487363607E-13</v>
      </c>
      <c r="BE102" s="14">
        <f>BD102*VLOOKUP('Données projet'!$B$11,Paramètres!$A$1:$I$89,3,0)*VLOOKUP('Données projet'!$B$11,Paramètres!$A$1:$I$89,5,0)</f>
        <v>1.6759713616920635E-13</v>
      </c>
      <c r="BF102" s="14">
        <f t="shared" si="91"/>
        <v>2.3709043131075133E-12</v>
      </c>
      <c r="BG102" s="22">
        <f t="shared" si="61"/>
        <v>4.4212233574902864E-12</v>
      </c>
      <c r="BH102" s="61">
        <f t="shared" si="62"/>
        <v>277.12283935441457</v>
      </c>
      <c r="BI102" s="61">
        <f ca="1">AVERAGE(OFFSET($BH$3,0,0,'Données projet'!$E$11+1,1))-AVERAGE(OFFSET($H$3,0,0,'Données projet'!$E$11+1,1))</f>
        <v>194.70144071323648</v>
      </c>
      <c r="BJ102" s="61">
        <f t="shared" si="92"/>
        <v>175.03530497415395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-9.2222762759774927E-14</v>
      </c>
      <c r="CA102" s="14" t="e">
        <f t="shared" si="93"/>
        <v>#NUM!</v>
      </c>
      <c r="CB102" s="22" t="e">
        <f t="shared" si="64"/>
        <v>#NUM!</v>
      </c>
      <c r="CC102" s="61" t="e">
        <f t="shared" si="65"/>
        <v>#NUM!</v>
      </c>
      <c r="CD102" s="61">
        <f ca="1">AVERAGE(OFFSET($CC$3,0,0,'Données projet'!$E$12+1,1))-AVERAGE(OFFSET($H$3,0,0,'Données projet'!$E$12+1,1))</f>
        <v>272.69564942740931</v>
      </c>
      <c r="CE102" s="61">
        <f t="shared" si="94"/>
        <v>316.57989180609252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1">
        <f t="shared" si="68"/>
        <v>277.12283935441263</v>
      </c>
      <c r="CY102" s="61">
        <f ca="1">AVERAGE(OFFSET($CX$3,0,0,'Données projet'!$E$13+1,1))-AVERAGE(OFFSET($H$3,0,0,'Données projet'!$E$13+1,1))</f>
        <v>312.59632808777332</v>
      </c>
      <c r="CZ102" s="61">
        <f t="shared" si="96"/>
        <v>302.59481222418219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3.0769230769230775</v>
      </c>
      <c r="DO102" s="13">
        <f>IF('Données projet'!$A$166&gt;35,DO101+DN102-DW101,IF(A102&lt;'Données projet'!$A$166,$DL$205^A102,IF(A102='Données projet'!$A$166,'Données projet'!$B$166,DO101+DN102-DW101)))</f>
        <v>253.3333333333334</v>
      </c>
      <c r="DP102" s="18">
        <f>DO102*VLOOKUP('Données projet'!$B$14,Paramètres!$A$1:$I$89,3,0)*VLOOKUP('Données projet'!$B$14,Paramètres!$A$1:$I$89,5,0)</f>
        <v>169.93600000000006</v>
      </c>
      <c r="DQ102" s="14">
        <f t="shared" si="97"/>
        <v>43.075689400206009</v>
      </c>
      <c r="DR102" s="22">
        <f t="shared" si="70"/>
        <v>370.99535903869224</v>
      </c>
      <c r="DS102" s="61">
        <f t="shared" si="71"/>
        <v>648.11819839310238</v>
      </c>
      <c r="DT102" s="61">
        <f ca="1">AVERAGE(OFFSET($DS$3,0,0,'Données projet'!$E$14+1,1))-AVERAGE(OFFSET($H$3,0,0,'Données projet'!$E$14+1,1))</f>
        <v>293.89870611180356</v>
      </c>
      <c r="DU102" s="61">
        <f t="shared" si="98"/>
        <v>227.09257037860894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1" t="e">
        <f t="shared" si="74"/>
        <v>#N/A</v>
      </c>
      <c r="EO102" s="61" t="e">
        <f ca="1">AVERAGE(OFFSET($EN$3,0,0,'Données projet'!$E$15+1,1))-AVERAGE(OFFSET($H$3,0,0,'Données projet'!$E$15+1,1))</f>
        <v>#N/A</v>
      </c>
      <c r="EP102" s="61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1" t="e">
        <f t="shared" si="77"/>
        <v>#N/A</v>
      </c>
      <c r="FJ102" s="61" t="e">
        <f ca="1">AVERAGE(OFFSET($FI$3,0,0,'Données projet'!$E$16+1,1))-AVERAGE(OFFSET($H$3,0,0,'Données projet'!$E$16+1,1))</f>
        <v>#N/A</v>
      </c>
      <c r="FK102" s="61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4.9000000000000004</v>
      </c>
      <c r="FZ102" s="13">
        <f>IF('Données projet'!$A$244&gt;35,FZ101+FY102-GH101,IF(A102&lt;'Données projet'!$A$244,$FW$205^A102,IF(A102='Données projet'!$A$244,'Données projet'!$B$244,FZ101+FY102-GH101)))</f>
        <v>298.09999999999985</v>
      </c>
      <c r="GA102" s="18">
        <f>FZ102*VLOOKUP('Données projet'!$B$17,Paramètres!$A$1:$I$89,3,0)*VLOOKUP('Données projet'!$B$17,Paramètres!$A$1:$I$89,5,0)</f>
        <v>288.32231999999988</v>
      </c>
      <c r="GB102" s="14">
        <f t="shared" si="103"/>
        <v>68.722745094590621</v>
      </c>
      <c r="GC102" s="22">
        <f t="shared" si="79"/>
        <v>621.85348837307845</v>
      </c>
      <c r="GD102" s="61">
        <f t="shared" si="80"/>
        <v>898.97632772748852</v>
      </c>
      <c r="GE102" s="61">
        <f ca="1">AVERAGE(OFFSET($GD$3,0,0,'Données projet'!$E$17+1,1))-AVERAGE(OFFSET($H$3,0,0,'Données projet'!$E$17+1,1))</f>
        <v>496.33873798282525</v>
      </c>
      <c r="GF102" s="61">
        <f t="shared" si="104"/>
        <v>280.25465074992246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4.9000000000000004</v>
      </c>
      <c r="GU102" s="13">
        <f>IF('Données projet'!$A$270&gt;35,GU101+GT102-HC101,IF(A102&lt;'Données projet'!$A$270,$GR$205^A102,IF(A102='Données projet'!$A$270,'Données projet'!$B$270,GU101+GT102-HC101)))</f>
        <v>298.09999999999985</v>
      </c>
      <c r="GV102" s="18">
        <f>GU102*VLOOKUP('Données projet'!$B$18,Paramètres!$A$1:$I$89,3,0)*VLOOKUP('Données projet'!$B$18,Paramètres!$A$1:$I$89,5,0)</f>
        <v>320.87483999999984</v>
      </c>
      <c r="GW102" s="14">
        <f t="shared" si="105"/>
        <v>75.535352205297585</v>
      </c>
      <c r="GX102" s="22">
        <f t="shared" si="82"/>
        <v>690.41441809089304</v>
      </c>
      <c r="GY102" s="61">
        <f t="shared" si="83"/>
        <v>967.53725744530311</v>
      </c>
      <c r="GZ102" s="61">
        <f ca="1">AVERAGE(OFFSET($GY$3,0,0,'Données projet'!$E$18+1,1))-AVERAGE(OFFSET($H$3,0,0,'Données projet'!$E$18+1,1))</f>
        <v>542.90832990875208</v>
      </c>
      <c r="HA102" s="61">
        <f t="shared" si="106"/>
        <v>304.94365539329362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1">
        <f t="shared" si="55"/>
        <v>869.36965124857375</v>
      </c>
      <c r="S103" s="61">
        <f ca="1">AVERAGE(OFFSET($R$3,0,0,'Données projet'!$E$9+1,1))-AVERAGE(OFFSET($H$3,0,0,'Données projet'!$E$9+1,1))</f>
        <v>469.67944008675863</v>
      </c>
      <c r="T103" s="61">
        <f t="shared" si="88"/>
        <v>266.11908070867173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1">
        <f t="shared" si="59"/>
        <v>939.12339777515399</v>
      </c>
      <c r="AN103" s="61">
        <f ca="1">AVERAGE(OFFSET($AM$3,0,0,'Données projet'!$E$10+1,1))-AVERAGE(OFFSET($H$3,0,0,'Données projet'!$E$10+1,1))</f>
        <v>516.30971934066179</v>
      </c>
      <c r="AO103" s="61">
        <f t="shared" si="90"/>
        <v>290.84286505723571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2.5579538487363607E-13</v>
      </c>
      <c r="BE103" s="14">
        <f>BD103*VLOOKUP('Données projet'!$B$11,Paramètres!$A$1:$I$89,3,0)*VLOOKUP('Données projet'!$B$11,Paramètres!$A$1:$I$89,5,0)</f>
        <v>1.6759713616920635E-13</v>
      </c>
      <c r="BF103" s="14">
        <f t="shared" si="91"/>
        <v>2.3709043131075133E-12</v>
      </c>
      <c r="BG103" s="22">
        <f t="shared" si="61"/>
        <v>4.4212233574902864E-12</v>
      </c>
      <c r="BH103" s="61">
        <f t="shared" si="62"/>
        <v>277.40405518371364</v>
      </c>
      <c r="BI103" s="61">
        <f ca="1">AVERAGE(OFFSET($BH$3,0,0,'Données projet'!$E$11+1,1))-AVERAGE(OFFSET($H$3,0,0,'Données projet'!$E$11+1,1))</f>
        <v>194.70144071323648</v>
      </c>
      <c r="BJ103" s="61">
        <f t="shared" si="92"/>
        <v>175.03530497415395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-9.2222762759774927E-14</v>
      </c>
      <c r="CA103" s="14" t="e">
        <f t="shared" si="93"/>
        <v>#NUM!</v>
      </c>
      <c r="CB103" s="22" t="e">
        <f t="shared" si="64"/>
        <v>#NUM!</v>
      </c>
      <c r="CC103" s="61" t="e">
        <f t="shared" si="65"/>
        <v>#NUM!</v>
      </c>
      <c r="CD103" s="61">
        <f ca="1">AVERAGE(OFFSET($CC$3,0,0,'Données projet'!$E$12+1,1))-AVERAGE(OFFSET($H$3,0,0,'Données projet'!$E$12+1,1))</f>
        <v>272.69564942740931</v>
      </c>
      <c r="CE103" s="61">
        <f t="shared" si="94"/>
        <v>316.57989180609252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1">
        <f t="shared" si="68"/>
        <v>277.40405518371171</v>
      </c>
      <c r="CY103" s="61">
        <f ca="1">AVERAGE(OFFSET($CX$3,0,0,'Données projet'!$E$13+1,1))-AVERAGE(OFFSET($H$3,0,0,'Données projet'!$E$13+1,1))</f>
        <v>312.59632808777332</v>
      </c>
      <c r="CZ103" s="61">
        <f t="shared" si="96"/>
        <v>302.59481222418219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256.41025641025641</v>
      </c>
      <c r="DM103" s="13">
        <f>VLOOKUP(A103,'Données projet'!$A$165:$I$185,9,0)</f>
        <v>3.0769230769230775</v>
      </c>
      <c r="DN103" s="13">
        <f t="array" ref="DN103">INDEX(DM:DM,MIN(IF(ISNUMBER(DM103:DM299),ROW(DM103:DM299),"")))</f>
        <v>3.0769230769230775</v>
      </c>
      <c r="DO103" s="13">
        <f>IF('Données projet'!$A$166&gt;35,DO102+DN103-DW102,IF(A103&lt;'Données projet'!$A$166,$DL$205^A103,IF(A103='Données projet'!$A$166,'Données projet'!$B$166,DO102+DN103-DW102)))</f>
        <v>256.41025641025647</v>
      </c>
      <c r="DP103" s="18">
        <f>DO103*VLOOKUP('Données projet'!$B$14,Paramètres!$A$1:$I$89,3,0)*VLOOKUP('Données projet'!$B$14,Paramètres!$A$1:$I$89,5,0)</f>
        <v>172.00000000000003</v>
      </c>
      <c r="DQ103" s="14">
        <f t="shared" si="97"/>
        <v>43.537651685795808</v>
      </c>
      <c r="DR103" s="22">
        <f t="shared" si="70"/>
        <v>375.394743352761</v>
      </c>
      <c r="DS103" s="61">
        <f t="shared" si="71"/>
        <v>652.79879853647026</v>
      </c>
      <c r="DT103" s="61">
        <f ca="1">AVERAGE(OFFSET($DS$3,0,0,'Données projet'!$E$14+1,1))-AVERAGE(OFFSET($H$3,0,0,'Données projet'!$E$14+1,1))</f>
        <v>293.89870611180356</v>
      </c>
      <c r="DU103" s="61">
        <f t="shared" si="98"/>
        <v>227.09257037860894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17.948717948717949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1" t="e">
        <f t="shared" si="74"/>
        <v>#N/A</v>
      </c>
      <c r="EO103" s="61" t="e">
        <f ca="1">AVERAGE(OFFSET($EN$3,0,0,'Données projet'!$E$15+1,1))-AVERAGE(OFFSET($H$3,0,0,'Données projet'!$E$15+1,1))</f>
        <v>#N/A</v>
      </c>
      <c r="EP103" s="61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1" t="e">
        <f t="shared" si="77"/>
        <v>#N/A</v>
      </c>
      <c r="FJ103" s="61" t="e">
        <f ca="1">AVERAGE(OFFSET($FI$3,0,0,'Données projet'!$E$16+1,1))-AVERAGE(OFFSET($H$3,0,0,'Données projet'!$E$16+1,1))</f>
        <v>#N/A</v>
      </c>
      <c r="FK103" s="61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303</v>
      </c>
      <c r="FX103" s="13">
        <f>VLOOKUP(A103,'Données projet'!$A$243:$I$263,9,0)</f>
        <v>4.9000000000000004</v>
      </c>
      <c r="FY103" s="13">
        <f t="array" ref="FY103">INDEX(FX:FX,MIN(IF(ISNUMBER(FX103:FX299),ROW(FX103:FX299),"")))</f>
        <v>4.9000000000000004</v>
      </c>
      <c r="FZ103" s="13">
        <f>IF('Données projet'!$A$244&gt;35,FZ102+FY103-GH102,IF(A103&lt;'Données projet'!$A$244,$FW$205^A103,IF(A103='Données projet'!$A$244,'Données projet'!$B$244,FZ102+FY103-GH102)))</f>
        <v>302.99999999999983</v>
      </c>
      <c r="GA103" s="18">
        <f>FZ103*VLOOKUP('Données projet'!$B$17,Paramètres!$A$1:$I$89,3,0)*VLOOKUP('Données projet'!$B$17,Paramètres!$A$1:$I$89,5,0)</f>
        <v>293.06159999999983</v>
      </c>
      <c r="GB103" s="14">
        <f t="shared" si="103"/>
        <v>69.719933365116546</v>
      </c>
      <c r="GC103" s="22">
        <f t="shared" si="79"/>
        <v>631.84450394424437</v>
      </c>
      <c r="GD103" s="61">
        <f t="shared" si="80"/>
        <v>909.24855912795351</v>
      </c>
      <c r="GE103" s="61">
        <f ca="1">AVERAGE(OFFSET($GD$3,0,0,'Données projet'!$E$17+1,1))-AVERAGE(OFFSET($H$3,0,0,'Données projet'!$E$17+1,1))</f>
        <v>496.33873798282525</v>
      </c>
      <c r="GF103" s="61">
        <f t="shared" si="104"/>
        <v>280.25465074992246</v>
      </c>
      <c r="GG103" s="16">
        <f>IF(ISNA(VLOOKUP(A103,'Données projet'!$A$243:$I$263,3,0)),0,VLOOKUP(A103,'Données projet'!$A$243:$I$263,3,0))</f>
        <v>8</v>
      </c>
      <c r="GH103" s="16">
        <f>IF(ISNA(VLOOKUP(A103,'Données projet'!$A$243:$I$263,4,0)),0,VLOOKUP(A103,'Données projet'!$A$243:$I$263,4,0))</f>
        <v>42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303</v>
      </c>
      <c r="GS103" s="13">
        <f>VLOOKUP(A103,'Données projet'!$A$269:$I$289,9,0)</f>
        <v>4.9000000000000004</v>
      </c>
      <c r="GT103" s="13">
        <f t="array" ref="GT103">INDEX(GS:GS,MIN(IF(ISNUMBER(GS103:GS299),ROW(GS103:GS299),"")))</f>
        <v>4.9000000000000004</v>
      </c>
      <c r="GU103" s="13">
        <f>IF('Données projet'!$A$270&gt;35,GU102+GT103-HC102,IF(A103&lt;'Données projet'!$A$270,$GR$205^A103,IF(A103='Données projet'!$A$270,'Données projet'!$B$270,GU102+GT103-HC102)))</f>
        <v>302.99999999999983</v>
      </c>
      <c r="GV103" s="18">
        <f>GU103*VLOOKUP('Données projet'!$B$18,Paramètres!$A$1:$I$89,3,0)*VLOOKUP('Données projet'!$B$18,Paramètres!$A$1:$I$89,5,0)</f>
        <v>326.14919999999984</v>
      </c>
      <c r="GW103" s="14">
        <f t="shared" si="105"/>
        <v>76.631393510479555</v>
      </c>
      <c r="GX103" s="22">
        <f t="shared" si="82"/>
        <v>701.50953369741819</v>
      </c>
      <c r="GY103" s="61">
        <f t="shared" si="83"/>
        <v>978.91358888112745</v>
      </c>
      <c r="GZ103" s="61">
        <f ca="1">AVERAGE(OFFSET($GY$3,0,0,'Données projet'!$E$18+1,1))-AVERAGE(OFFSET($H$3,0,0,'Données projet'!$E$18+1,1))</f>
        <v>542.90832990875208</v>
      </c>
      <c r="HA103" s="61">
        <f t="shared" si="106"/>
        <v>304.94365539329362</v>
      </c>
      <c r="HB103" s="16">
        <f>IF(ISNA(VLOOKUP(A103,'Données projet'!$A$269:$I$289,3,0)),0,VLOOKUP(A103,'Données projet'!$A$269:$I$289,3,0))</f>
        <v>8</v>
      </c>
      <c r="HC103" s="16">
        <f>IF(ISNA(VLOOKUP(A103,'Données projet'!$A$269:$I$289,4,0)),0,VLOOKUP(A103,'Données projet'!$A$269:$I$289,4,0))</f>
        <v>42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1">
        <f t="shared" si="55"/>
        <v>797.74600075701687</v>
      </c>
      <c r="S104" s="61">
        <f ca="1">AVERAGE(OFFSET($R$3,0,0,'Données projet'!$E$9+1,1))-AVERAGE(OFFSET($H$3,0,0,'Données projet'!$E$9+1,1))</f>
        <v>469.67944008675863</v>
      </c>
      <c r="T104" s="61">
        <f t="shared" si="88"/>
        <v>266.11908070867173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1">
        <f t="shared" si="59"/>
        <v>859.00891392722406</v>
      </c>
      <c r="AN104" s="61">
        <f ca="1">AVERAGE(OFFSET($AM$3,0,0,'Données projet'!$E$10+1,1))-AVERAGE(OFFSET($H$3,0,0,'Données projet'!$E$10+1,1))</f>
        <v>516.30971934066179</v>
      </c>
      <c r="AO104" s="61">
        <f t="shared" si="90"/>
        <v>290.84286505723571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2.5579538487363607E-13</v>
      </c>
      <c r="BE104" s="14">
        <f>BD104*VLOOKUP('Données projet'!$B$11,Paramètres!$A$1:$I$89,3,0)*VLOOKUP('Données projet'!$B$11,Paramètres!$A$1:$I$89,5,0)</f>
        <v>1.6759713616920635E-13</v>
      </c>
      <c r="BF104" s="14">
        <f t="shared" si="91"/>
        <v>2.3709043131075133E-12</v>
      </c>
      <c r="BG104" s="22">
        <f t="shared" si="61"/>
        <v>4.4212233574902864E-12</v>
      </c>
      <c r="BH104" s="61">
        <f t="shared" si="62"/>
        <v>277.68039254707884</v>
      </c>
      <c r="BI104" s="61">
        <f ca="1">AVERAGE(OFFSET($BH$3,0,0,'Données projet'!$E$11+1,1))-AVERAGE(OFFSET($H$3,0,0,'Données projet'!$E$11+1,1))</f>
        <v>194.70144071323648</v>
      </c>
      <c r="BJ104" s="61">
        <f t="shared" si="92"/>
        <v>175.03530497415395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-9.2222762759774927E-14</v>
      </c>
      <c r="CA104" s="14" t="e">
        <f t="shared" si="93"/>
        <v>#NUM!</v>
      </c>
      <c r="CB104" s="22" t="e">
        <f t="shared" si="64"/>
        <v>#NUM!</v>
      </c>
      <c r="CC104" s="61" t="e">
        <f t="shared" si="65"/>
        <v>#NUM!</v>
      </c>
      <c r="CD104" s="61">
        <f ca="1">AVERAGE(OFFSET($CC$3,0,0,'Données projet'!$E$12+1,1))-AVERAGE(OFFSET($H$3,0,0,'Données projet'!$E$12+1,1))</f>
        <v>272.69564942740931</v>
      </c>
      <c r="CE104" s="61">
        <f t="shared" si="94"/>
        <v>316.57989180609252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1">
        <f t="shared" si="68"/>
        <v>277.68039254707691</v>
      </c>
      <c r="CY104" s="61">
        <f ca="1">AVERAGE(OFFSET($CX$3,0,0,'Données projet'!$E$13+1,1))-AVERAGE(OFFSET($H$3,0,0,'Données projet'!$E$13+1,1))</f>
        <v>312.59632808777332</v>
      </c>
      <c r="CZ104" s="61">
        <f t="shared" si="96"/>
        <v>302.59481222418219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2.9487179487179502</v>
      </c>
      <c r="DO104" s="13">
        <f>IF('Données projet'!$A$166&gt;35,DO103+DN104-DW103,IF(A104&lt;'Données projet'!$A$166,$DL$205^A104,IF(A104='Données projet'!$A$166,'Données projet'!$B$166,DO103+DN104-DW103)))</f>
        <v>241.41025641025647</v>
      </c>
      <c r="DP104" s="18">
        <f>DO104*VLOOKUP('Données projet'!$B$14,Paramètres!$A$1:$I$89,3,0)*VLOOKUP('Données projet'!$B$14,Paramètres!$A$1:$I$89,5,0)</f>
        <v>161.93800000000005</v>
      </c>
      <c r="DQ104" s="14">
        <f t="shared" si="97"/>
        <v>41.279329948855263</v>
      </c>
      <c r="DR104" s="22">
        <f t="shared" si="70"/>
        <v>353.93684966092297</v>
      </c>
      <c r="DS104" s="61">
        <f t="shared" si="71"/>
        <v>631.61724220799738</v>
      </c>
      <c r="DT104" s="61">
        <f ca="1">AVERAGE(OFFSET($DS$3,0,0,'Données projet'!$E$14+1,1))-AVERAGE(OFFSET($H$3,0,0,'Données projet'!$E$14+1,1))</f>
        <v>293.89870611180356</v>
      </c>
      <c r="DU104" s="61">
        <f t="shared" si="98"/>
        <v>227.09257037860894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1" t="e">
        <f t="shared" si="74"/>
        <v>#N/A</v>
      </c>
      <c r="EO104" s="61" t="e">
        <f ca="1">AVERAGE(OFFSET($EN$3,0,0,'Données projet'!$E$15+1,1))-AVERAGE(OFFSET($H$3,0,0,'Données projet'!$E$15+1,1))</f>
        <v>#N/A</v>
      </c>
      <c r="EP104" s="61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1" t="e">
        <f t="shared" si="77"/>
        <v>#N/A</v>
      </c>
      <c r="FJ104" s="61" t="e">
        <f ca="1">AVERAGE(OFFSET($FI$3,0,0,'Données projet'!$E$16+1,1))-AVERAGE(OFFSET($H$3,0,0,'Données projet'!$E$16+1,1))</f>
        <v>#N/A</v>
      </c>
      <c r="FK104" s="61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4.4000000000000004</v>
      </c>
      <c r="FZ104" s="13">
        <f>IF('Données projet'!$A$244&gt;35,FZ103+FY104-GH103,IF(A104&lt;'Données projet'!$A$244,$FW$205^A104,IF(A104='Données projet'!$A$244,'Données projet'!$B$244,FZ103+FY104-GH103)))</f>
        <v>265.39999999999981</v>
      </c>
      <c r="GA104" s="18">
        <f>FZ104*VLOOKUP('Données projet'!$B$17,Paramètres!$A$1:$I$89,3,0)*VLOOKUP('Données projet'!$B$17,Paramètres!$A$1:$I$89,5,0)</f>
        <v>256.69487999999984</v>
      </c>
      <c r="GB104" s="14">
        <f t="shared" si="103"/>
        <v>62.017336223177502</v>
      </c>
      <c r="GC104" s="22">
        <f t="shared" si="79"/>
        <v>555.09044325536718</v>
      </c>
      <c r="GD104" s="61">
        <f t="shared" si="80"/>
        <v>832.77083580244152</v>
      </c>
      <c r="GE104" s="61">
        <f ca="1">AVERAGE(OFFSET($GD$3,0,0,'Données projet'!$E$17+1,1))-AVERAGE(OFFSET($H$3,0,0,'Données projet'!$E$17+1,1))</f>
        <v>496.33873798282525</v>
      </c>
      <c r="GF104" s="61">
        <f t="shared" si="104"/>
        <v>280.25465074992246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4.4000000000000004</v>
      </c>
      <c r="GU104" s="13">
        <f>IF('Données projet'!$A$270&gt;35,GU103+GT104-HC103,IF(A104&lt;'Données projet'!$A$270,$GR$205^A104,IF(A104='Données projet'!$A$270,'Données projet'!$B$270,GU103+GT104-HC103)))</f>
        <v>265.39999999999981</v>
      </c>
      <c r="GV104" s="18">
        <f>GU104*VLOOKUP('Données projet'!$B$18,Paramètres!$A$1:$I$89,3,0)*VLOOKUP('Données projet'!$B$18,Paramètres!$A$1:$I$89,5,0)</f>
        <v>285.67655999999977</v>
      </c>
      <c r="GW104" s="14">
        <f t="shared" si="105"/>
        <v>68.165224308258956</v>
      </c>
      <c r="GX104" s="22">
        <f t="shared" si="82"/>
        <v>616.27444100355058</v>
      </c>
      <c r="GY104" s="61">
        <f t="shared" si="83"/>
        <v>893.95483355062493</v>
      </c>
      <c r="GZ104" s="61">
        <f ca="1">AVERAGE(OFFSET($GY$3,0,0,'Données projet'!$E$18+1,1))-AVERAGE(OFFSET($H$3,0,0,'Données projet'!$E$18+1,1))</f>
        <v>542.90832990875208</v>
      </c>
      <c r="HA104" s="61">
        <f t="shared" si="106"/>
        <v>304.94365539329362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1">
        <f t="shared" si="55"/>
        <v>806.44163827087937</v>
      </c>
      <c r="S105" s="61">
        <f ca="1">AVERAGE(OFFSET($R$3,0,0,'Données projet'!$E$9+1,1))-AVERAGE(OFFSET($H$3,0,0,'Données projet'!$E$9+1,1))</f>
        <v>469.67944008675863</v>
      </c>
      <c r="T105" s="61">
        <f t="shared" si="88"/>
        <v>266.11908070867173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1">
        <f t="shared" si="59"/>
        <v>868.69924697491797</v>
      </c>
      <c r="AN105" s="61">
        <f ca="1">AVERAGE(OFFSET($AM$3,0,0,'Données projet'!$E$10+1,1))-AVERAGE(OFFSET($H$3,0,0,'Données projet'!$E$10+1,1))</f>
        <v>516.30971934066179</v>
      </c>
      <c r="AO105" s="61">
        <f t="shared" si="90"/>
        <v>290.84286505723571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2.5579538487363607E-13</v>
      </c>
      <c r="BE105" s="14">
        <f>BD105*VLOOKUP('Données projet'!$B$11,Paramètres!$A$1:$I$89,3,0)*VLOOKUP('Données projet'!$B$11,Paramètres!$A$1:$I$89,5,0)</f>
        <v>1.6759713616920635E-13</v>
      </c>
      <c r="BF105" s="14">
        <f t="shared" si="91"/>
        <v>2.3709043131075133E-12</v>
      </c>
      <c r="BG105" s="22">
        <f t="shared" si="61"/>
        <v>4.4212233574902864E-12</v>
      </c>
      <c r="BH105" s="61">
        <f t="shared" si="62"/>
        <v>277.95193607498737</v>
      </c>
      <c r="BI105" s="61">
        <f ca="1">AVERAGE(OFFSET($BH$3,0,0,'Données projet'!$E$11+1,1))-AVERAGE(OFFSET($H$3,0,0,'Données projet'!$E$11+1,1))</f>
        <v>194.70144071323648</v>
      </c>
      <c r="BJ105" s="61">
        <f t="shared" si="92"/>
        <v>175.03530497415395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-9.2222762759774927E-14</v>
      </c>
      <c r="CA105" s="14" t="e">
        <f t="shared" si="93"/>
        <v>#NUM!</v>
      </c>
      <c r="CB105" s="22" t="e">
        <f t="shared" si="64"/>
        <v>#NUM!</v>
      </c>
      <c r="CC105" s="61" t="e">
        <f t="shared" si="65"/>
        <v>#NUM!</v>
      </c>
      <c r="CD105" s="61">
        <f ca="1">AVERAGE(OFFSET($CC$3,0,0,'Données projet'!$E$12+1,1))-AVERAGE(OFFSET($H$3,0,0,'Données projet'!$E$12+1,1))</f>
        <v>272.69564942740931</v>
      </c>
      <c r="CE105" s="61">
        <f t="shared" si="94"/>
        <v>316.57989180609252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1">
        <f t="shared" si="68"/>
        <v>277.95193607498544</v>
      </c>
      <c r="CY105" s="61">
        <f ca="1">AVERAGE(OFFSET($CX$3,0,0,'Données projet'!$E$13+1,1))-AVERAGE(OFFSET($H$3,0,0,'Données projet'!$E$13+1,1))</f>
        <v>312.59632808777332</v>
      </c>
      <c r="CZ105" s="61">
        <f t="shared" si="96"/>
        <v>302.59481222418219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2.9487179487179502</v>
      </c>
      <c r="DO105" s="13">
        <f>IF('Données projet'!$A$166&gt;35,DO104+DN105-DW104,IF(A105&lt;'Données projet'!$A$166,$DL$205^A105,IF(A105='Données projet'!$A$166,'Données projet'!$B$166,DO104+DN105-DW104)))</f>
        <v>244.35897435897442</v>
      </c>
      <c r="DP105" s="18">
        <f>DO105*VLOOKUP('Données projet'!$B$14,Paramètres!$A$1:$I$89,3,0)*VLOOKUP('Données projet'!$B$14,Paramètres!$A$1:$I$89,5,0)</f>
        <v>163.91600000000005</v>
      </c>
      <c r="DQ105" s="14">
        <f t="shared" si="97"/>
        <v>41.724533288653539</v>
      </c>
      <c r="DR105" s="22">
        <f t="shared" si="70"/>
        <v>358.15726214440497</v>
      </c>
      <c r="DS105" s="61">
        <f t="shared" si="71"/>
        <v>636.10919821938796</v>
      </c>
      <c r="DT105" s="61">
        <f ca="1">AVERAGE(OFFSET($DS$3,0,0,'Données projet'!$E$14+1,1))-AVERAGE(OFFSET($H$3,0,0,'Données projet'!$E$14+1,1))</f>
        <v>293.89870611180356</v>
      </c>
      <c r="DU105" s="61">
        <f t="shared" si="98"/>
        <v>227.09257037860894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1" t="e">
        <f t="shared" si="74"/>
        <v>#N/A</v>
      </c>
      <c r="EO105" s="61" t="e">
        <f ca="1">AVERAGE(OFFSET($EN$3,0,0,'Données projet'!$E$15+1,1))-AVERAGE(OFFSET($H$3,0,0,'Données projet'!$E$15+1,1))</f>
        <v>#N/A</v>
      </c>
      <c r="EP105" s="61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1" t="e">
        <f t="shared" si="77"/>
        <v>#N/A</v>
      </c>
      <c r="FJ105" s="61" t="e">
        <f ca="1">AVERAGE(OFFSET($FI$3,0,0,'Données projet'!$E$16+1,1))-AVERAGE(OFFSET($H$3,0,0,'Données projet'!$E$16+1,1))</f>
        <v>#N/A</v>
      </c>
      <c r="FK105" s="61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4.4000000000000004</v>
      </c>
      <c r="FZ105" s="13">
        <f>IF('Données projet'!$A$244&gt;35,FZ104+FY105-GH104,IF(A105&lt;'Données projet'!$A$244,$FW$205^A105,IF(A105='Données projet'!$A$244,'Données projet'!$B$244,FZ104+FY105-GH104)))</f>
        <v>269.79999999999978</v>
      </c>
      <c r="GA105" s="18">
        <f>FZ105*VLOOKUP('Données projet'!$B$17,Paramètres!$A$1:$I$89,3,0)*VLOOKUP('Données projet'!$B$17,Paramètres!$A$1:$I$89,5,0)</f>
        <v>260.95055999999983</v>
      </c>
      <c r="GB105" s="14">
        <f t="shared" si="103"/>
        <v>62.924955880176938</v>
      </c>
      <c r="GC105" s="22">
        <f t="shared" si="79"/>
        <v>564.08319015797451</v>
      </c>
      <c r="GD105" s="61">
        <f t="shared" si="80"/>
        <v>842.03512623295751</v>
      </c>
      <c r="GE105" s="61">
        <f ca="1">AVERAGE(OFFSET($GD$3,0,0,'Données projet'!$E$17+1,1))-AVERAGE(OFFSET($H$3,0,0,'Données projet'!$E$17+1,1))</f>
        <v>496.33873798282525</v>
      </c>
      <c r="GF105" s="61">
        <f t="shared" si="104"/>
        <v>280.25465074992246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4.4000000000000004</v>
      </c>
      <c r="GU105" s="13">
        <f>IF('Données projet'!$A$270&gt;35,GU104+GT105-HC104,IF(A105&lt;'Données projet'!$A$270,$GR$205^A105,IF(A105='Données projet'!$A$270,'Données projet'!$B$270,GU104+GT105-HC104)))</f>
        <v>269.79999999999978</v>
      </c>
      <c r="GV105" s="18">
        <f>GU105*VLOOKUP('Données projet'!$B$18,Paramètres!$A$1:$I$89,3,0)*VLOOKUP('Données projet'!$B$18,Paramètres!$A$1:$I$89,5,0)</f>
        <v>290.41271999999975</v>
      </c>
      <c r="GW105" s="14">
        <f t="shared" si="105"/>
        <v>69.162817905044719</v>
      </c>
      <c r="GX105" s="22">
        <f t="shared" si="82"/>
        <v>626.26072851795254</v>
      </c>
      <c r="GY105" s="61">
        <f t="shared" si="83"/>
        <v>904.21266459293543</v>
      </c>
      <c r="GZ105" s="61">
        <f ca="1">AVERAGE(OFFSET($GY$3,0,0,'Données projet'!$E$18+1,1))-AVERAGE(OFFSET($H$3,0,0,'Données projet'!$E$18+1,1))</f>
        <v>542.90832990875208</v>
      </c>
      <c r="HA105" s="61">
        <f t="shared" si="106"/>
        <v>304.94365539329362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1">
        <f t="shared" si="55"/>
        <v>815.12973861458931</v>
      </c>
      <c r="S106" s="61">
        <f ca="1">AVERAGE(OFFSET($R$3,0,0,'Données projet'!$E$9+1,1))-AVERAGE(OFFSET($H$3,0,0,'Données projet'!$E$9+1,1))</f>
        <v>469.67944008675863</v>
      </c>
      <c r="T106" s="61">
        <f t="shared" si="88"/>
        <v>266.11908070867173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1">
        <f t="shared" si="59"/>
        <v>878.38174345870402</v>
      </c>
      <c r="AN106" s="61">
        <f ca="1">AVERAGE(OFFSET($AM$3,0,0,'Données projet'!$E$10+1,1))-AVERAGE(OFFSET($H$3,0,0,'Données projet'!$E$10+1,1))</f>
        <v>516.30971934066179</v>
      </c>
      <c r="AO106" s="61">
        <f t="shared" si="90"/>
        <v>290.84286505723571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2.5579538487363607E-13</v>
      </c>
      <c r="BE106" s="14">
        <f>BD106*VLOOKUP('Données projet'!$B$11,Paramètres!$A$1:$I$89,3,0)*VLOOKUP('Données projet'!$B$11,Paramètres!$A$1:$I$89,5,0)</f>
        <v>1.6759713616920635E-13</v>
      </c>
      <c r="BF106" s="14">
        <f t="shared" si="91"/>
        <v>2.3709043131075133E-12</v>
      </c>
      <c r="BG106" s="22">
        <f t="shared" si="61"/>
        <v>4.4212233574902864E-12</v>
      </c>
      <c r="BH106" s="61">
        <f t="shared" si="62"/>
        <v>278.21876892976712</v>
      </c>
      <c r="BI106" s="61">
        <f ca="1">AVERAGE(OFFSET($BH$3,0,0,'Données projet'!$E$11+1,1))-AVERAGE(OFFSET($H$3,0,0,'Données projet'!$E$11+1,1))</f>
        <v>194.70144071323648</v>
      </c>
      <c r="BJ106" s="61">
        <f t="shared" si="92"/>
        <v>175.03530497415395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-9.2222762759774927E-14</v>
      </c>
      <c r="CA106" s="14" t="e">
        <f t="shared" si="93"/>
        <v>#NUM!</v>
      </c>
      <c r="CB106" s="22" t="e">
        <f t="shared" si="64"/>
        <v>#NUM!</v>
      </c>
      <c r="CC106" s="61" t="e">
        <f t="shared" si="65"/>
        <v>#NUM!</v>
      </c>
      <c r="CD106" s="61">
        <f ca="1">AVERAGE(OFFSET($CC$3,0,0,'Données projet'!$E$12+1,1))-AVERAGE(OFFSET($H$3,0,0,'Données projet'!$E$12+1,1))</f>
        <v>272.69564942740931</v>
      </c>
      <c r="CE106" s="61">
        <f t="shared" si="94"/>
        <v>316.57989180609252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1">
        <f t="shared" si="68"/>
        <v>278.21876892976519</v>
      </c>
      <c r="CY106" s="61">
        <f ca="1">AVERAGE(OFFSET($CX$3,0,0,'Données projet'!$E$13+1,1))-AVERAGE(OFFSET($H$3,0,0,'Données projet'!$E$13+1,1))</f>
        <v>312.59632808777332</v>
      </c>
      <c r="CZ106" s="61">
        <f t="shared" si="96"/>
        <v>302.59481222418219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2.9487179487179502</v>
      </c>
      <c r="DO106" s="13">
        <f>IF('Données projet'!$A$166&gt;35,DO105+DN106-DW105,IF(A106&lt;'Données projet'!$A$166,$DL$205^A106,IF(A106='Données projet'!$A$166,'Données projet'!$B$166,DO105+DN106-DW105)))</f>
        <v>247.30769230769238</v>
      </c>
      <c r="DP106" s="18">
        <f>DO106*VLOOKUP('Données projet'!$B$14,Paramètres!$A$1:$I$89,3,0)*VLOOKUP('Données projet'!$B$14,Paramètres!$A$1:$I$89,5,0)</f>
        <v>165.89400000000006</v>
      </c>
      <c r="DQ106" s="14">
        <f t="shared" si="97"/>
        <v>42.169111711210569</v>
      </c>
      <c r="DR106" s="22">
        <f t="shared" si="70"/>
        <v>362.3765862303585</v>
      </c>
      <c r="DS106" s="61">
        <f t="shared" si="71"/>
        <v>640.59535516012124</v>
      </c>
      <c r="DT106" s="61">
        <f ca="1">AVERAGE(OFFSET($DS$3,0,0,'Données projet'!$E$14+1,1))-AVERAGE(OFFSET($H$3,0,0,'Données projet'!$E$14+1,1))</f>
        <v>293.89870611180356</v>
      </c>
      <c r="DU106" s="61">
        <f t="shared" si="98"/>
        <v>227.09257037860894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1" t="e">
        <f t="shared" si="74"/>
        <v>#N/A</v>
      </c>
      <c r="EO106" s="61" t="e">
        <f ca="1">AVERAGE(OFFSET($EN$3,0,0,'Données projet'!$E$15+1,1))-AVERAGE(OFFSET($H$3,0,0,'Données projet'!$E$15+1,1))</f>
        <v>#N/A</v>
      </c>
      <c r="EP106" s="61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1" t="e">
        <f t="shared" si="77"/>
        <v>#N/A</v>
      </c>
      <c r="FJ106" s="61" t="e">
        <f ca="1">AVERAGE(OFFSET($FI$3,0,0,'Données projet'!$E$16+1,1))-AVERAGE(OFFSET($H$3,0,0,'Données projet'!$E$16+1,1))</f>
        <v>#N/A</v>
      </c>
      <c r="FK106" s="61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4.4000000000000004</v>
      </c>
      <c r="FZ106" s="13">
        <f>IF('Données projet'!$A$244&gt;35,FZ105+FY106-GH105,IF(A106&lt;'Données projet'!$A$244,$FW$205^A106,IF(A106='Données projet'!$A$244,'Données projet'!$B$244,FZ105+FY106-GH105)))</f>
        <v>274.19999999999976</v>
      </c>
      <c r="GA106" s="18">
        <f>FZ106*VLOOKUP('Données projet'!$B$17,Paramètres!$A$1:$I$89,3,0)*VLOOKUP('Données projet'!$B$17,Paramètres!$A$1:$I$89,5,0)</f>
        <v>265.20623999999975</v>
      </c>
      <c r="GB106" s="14">
        <f t="shared" si="103"/>
        <v>63.830854160896386</v>
      </c>
      <c r="GC106" s="22">
        <f t="shared" si="79"/>
        <v>573.07293899689409</v>
      </c>
      <c r="GD106" s="61">
        <f t="shared" si="80"/>
        <v>851.29170792665673</v>
      </c>
      <c r="GE106" s="61">
        <f ca="1">AVERAGE(OFFSET($GD$3,0,0,'Données projet'!$E$17+1,1))-AVERAGE(OFFSET($H$3,0,0,'Données projet'!$E$17+1,1))</f>
        <v>496.33873798282525</v>
      </c>
      <c r="GF106" s="61">
        <f t="shared" si="104"/>
        <v>280.25465074992246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4.4000000000000004</v>
      </c>
      <c r="GU106" s="13">
        <f>IF('Données projet'!$A$270&gt;35,GU105+GT106-HC105,IF(A106&lt;'Données projet'!$A$270,$GR$205^A106,IF(A106='Données projet'!$A$270,'Données projet'!$B$270,GU105+GT106-HC105)))</f>
        <v>274.19999999999976</v>
      </c>
      <c r="GV106" s="18">
        <f>GU106*VLOOKUP('Données projet'!$B$18,Paramètres!$A$1:$I$89,3,0)*VLOOKUP('Données projet'!$B$18,Paramètres!$A$1:$I$89,5,0)</f>
        <v>295.14887999999974</v>
      </c>
      <c r="GW106" s="14">
        <f t="shared" si="105"/>
        <v>70.158519482479349</v>
      </c>
      <c r="GX106" s="22">
        <f t="shared" si="82"/>
        <v>636.24372076531768</v>
      </c>
      <c r="GY106" s="61">
        <f t="shared" si="83"/>
        <v>914.46248969508042</v>
      </c>
      <c r="GZ106" s="61">
        <f ca="1">AVERAGE(OFFSET($GY$3,0,0,'Données projet'!$E$18+1,1))-AVERAGE(OFFSET($H$3,0,0,'Données projet'!$E$18+1,1))</f>
        <v>542.90832990875208</v>
      </c>
      <c r="HA106" s="61">
        <f t="shared" si="106"/>
        <v>304.94365539329362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1">
        <f t="shared" si="55"/>
        <v>823.8104341002304</v>
      </c>
      <c r="S107" s="61">
        <f ca="1">AVERAGE(OFFSET($R$3,0,0,'Données projet'!$E$9+1,1))-AVERAGE(OFFSET($H$3,0,0,'Données projet'!$E$9+1,1))</f>
        <v>469.67944008675863</v>
      </c>
      <c r="T107" s="61">
        <f t="shared" si="88"/>
        <v>266.11908070867173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1">
        <f t="shared" si="59"/>
        <v>888.05654104961809</v>
      </c>
      <c r="AN107" s="61">
        <f ca="1">AVERAGE(OFFSET($AM$3,0,0,'Données projet'!$E$10+1,1))-AVERAGE(OFFSET($H$3,0,0,'Données projet'!$E$10+1,1))</f>
        <v>516.30971934066179</v>
      </c>
      <c r="AO107" s="61">
        <f t="shared" si="90"/>
        <v>290.84286505723571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2.5579538487363607E-13</v>
      </c>
      <c r="BE107" s="14">
        <f>BD107*VLOOKUP('Données projet'!$B$11,Paramètres!$A$1:$I$89,3,0)*VLOOKUP('Données projet'!$B$11,Paramètres!$A$1:$I$89,5,0)</f>
        <v>1.6759713616920635E-13</v>
      </c>
      <c r="BF107" s="14">
        <f t="shared" si="91"/>
        <v>2.3709043131075133E-12</v>
      </c>
      <c r="BG107" s="22">
        <f t="shared" si="61"/>
        <v>4.4212233574902864E-12</v>
      </c>
      <c r="BH107" s="61">
        <f t="shared" si="62"/>
        <v>278.48097283106534</v>
      </c>
      <c r="BI107" s="61">
        <f ca="1">AVERAGE(OFFSET($BH$3,0,0,'Données projet'!$E$11+1,1))-AVERAGE(OFFSET($H$3,0,0,'Données projet'!$E$11+1,1))</f>
        <v>194.70144071323648</v>
      </c>
      <c r="BJ107" s="61">
        <f t="shared" si="92"/>
        <v>175.03530497415395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-9.2222762759774927E-14</v>
      </c>
      <c r="CA107" s="14" t="e">
        <f t="shared" si="93"/>
        <v>#NUM!</v>
      </c>
      <c r="CB107" s="22" t="e">
        <f t="shared" si="64"/>
        <v>#NUM!</v>
      </c>
      <c r="CC107" s="61" t="e">
        <f t="shared" si="65"/>
        <v>#NUM!</v>
      </c>
      <c r="CD107" s="61">
        <f ca="1">AVERAGE(OFFSET($CC$3,0,0,'Données projet'!$E$12+1,1))-AVERAGE(OFFSET($H$3,0,0,'Données projet'!$E$12+1,1))</f>
        <v>272.69564942740931</v>
      </c>
      <c r="CE107" s="61">
        <f t="shared" si="94"/>
        <v>316.57989180609252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1">
        <f t="shared" si="68"/>
        <v>278.48097283106341</v>
      </c>
      <c r="CY107" s="61">
        <f ca="1">AVERAGE(OFFSET($CX$3,0,0,'Données projet'!$E$13+1,1))-AVERAGE(OFFSET($H$3,0,0,'Données projet'!$E$13+1,1))</f>
        <v>312.59632808777332</v>
      </c>
      <c r="CZ107" s="61">
        <f t="shared" si="96"/>
        <v>302.59481222418219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2.9487179487179502</v>
      </c>
      <c r="DO107" s="13">
        <f>IF('Données projet'!$A$166&gt;35,DO106+DN107-DW106,IF(A107&lt;'Données projet'!$A$166,$DL$205^A107,IF(A107='Données projet'!$A$166,'Données projet'!$B$166,DO106+DN107-DW106)))</f>
        <v>250.25641025641033</v>
      </c>
      <c r="DP107" s="18">
        <f>DO107*VLOOKUP('Données projet'!$B$14,Paramètres!$A$1:$I$89,3,0)*VLOOKUP('Données projet'!$B$14,Paramètres!$A$1:$I$89,5,0)</f>
        <v>167.87200000000004</v>
      </c>
      <c r="DQ107" s="14">
        <f t="shared" si="97"/>
        <v>42.613073529517067</v>
      </c>
      <c r="DR107" s="22">
        <f t="shared" si="70"/>
        <v>366.59483639724226</v>
      </c>
      <c r="DS107" s="61">
        <f t="shared" si="71"/>
        <v>645.07580922830311</v>
      </c>
      <c r="DT107" s="61">
        <f ca="1">AVERAGE(OFFSET($DS$3,0,0,'Données projet'!$E$14+1,1))-AVERAGE(OFFSET($H$3,0,0,'Données projet'!$E$14+1,1))</f>
        <v>293.89870611180356</v>
      </c>
      <c r="DU107" s="61">
        <f t="shared" si="98"/>
        <v>227.09257037860894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1" t="e">
        <f t="shared" si="74"/>
        <v>#N/A</v>
      </c>
      <c r="EO107" s="61" t="e">
        <f ca="1">AVERAGE(OFFSET($EN$3,0,0,'Données projet'!$E$15+1,1))-AVERAGE(OFFSET($H$3,0,0,'Données projet'!$E$15+1,1))</f>
        <v>#N/A</v>
      </c>
      <c r="EP107" s="61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1" t="e">
        <f t="shared" si="77"/>
        <v>#N/A</v>
      </c>
      <c r="FJ107" s="61" t="e">
        <f ca="1">AVERAGE(OFFSET($FI$3,0,0,'Données projet'!$E$16+1,1))-AVERAGE(OFFSET($H$3,0,0,'Données projet'!$E$16+1,1))</f>
        <v>#N/A</v>
      </c>
      <c r="FK107" s="61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4.4000000000000004</v>
      </c>
      <c r="FZ107" s="13">
        <f>IF('Données projet'!$A$244&gt;35,FZ106+FY107-GH106,IF(A107&lt;'Données projet'!$A$244,$FW$205^A107,IF(A107='Données projet'!$A$244,'Données projet'!$B$244,FZ106+FY107-GH106)))</f>
        <v>278.59999999999974</v>
      </c>
      <c r="GA107" s="18">
        <f>FZ107*VLOOKUP('Données projet'!$B$17,Paramètres!$A$1:$I$89,3,0)*VLOOKUP('Données projet'!$B$17,Paramètres!$A$1:$I$89,5,0)</f>
        <v>269.46191999999974</v>
      </c>
      <c r="GB107" s="14">
        <f t="shared" si="103"/>
        <v>64.735061876839055</v>
      </c>
      <c r="GC107" s="22">
        <f t="shared" si="79"/>
        <v>582.05974343549417</v>
      </c>
      <c r="GD107" s="61">
        <f t="shared" si="80"/>
        <v>860.54071626655514</v>
      </c>
      <c r="GE107" s="61">
        <f ca="1">AVERAGE(OFFSET($GD$3,0,0,'Données projet'!$E$17+1,1))-AVERAGE(OFFSET($H$3,0,0,'Données projet'!$E$17+1,1))</f>
        <v>496.33873798282525</v>
      </c>
      <c r="GF107" s="61">
        <f t="shared" si="104"/>
        <v>280.25465074992246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4.4000000000000004</v>
      </c>
      <c r="GU107" s="13">
        <f>IF('Données projet'!$A$270&gt;35,GU106+GT107-HC106,IF(A107&lt;'Données projet'!$A$270,$GR$205^A107,IF(A107='Données projet'!$A$270,'Données projet'!$B$270,GU106+GT107-HC106)))</f>
        <v>278.59999999999974</v>
      </c>
      <c r="GV107" s="18">
        <f>GU107*VLOOKUP('Données projet'!$B$18,Paramètres!$A$1:$I$89,3,0)*VLOOKUP('Données projet'!$B$18,Paramètres!$A$1:$I$89,5,0)</f>
        <v>299.88503999999972</v>
      </c>
      <c r="GW107" s="14">
        <f t="shared" si="105"/>
        <v>71.152362906464575</v>
      </c>
      <c r="GX107" s="22">
        <f t="shared" si="82"/>
        <v>646.22347672875867</v>
      </c>
      <c r="GY107" s="61">
        <f t="shared" si="83"/>
        <v>924.70444955981952</v>
      </c>
      <c r="GZ107" s="61">
        <f ca="1">AVERAGE(OFFSET($GY$3,0,0,'Données projet'!$E$18+1,1))-AVERAGE(OFFSET($H$3,0,0,'Données projet'!$E$18+1,1))</f>
        <v>542.90832990875208</v>
      </c>
      <c r="HA107" s="61">
        <f t="shared" si="106"/>
        <v>304.94365539329362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1">
        <f t="shared" si="55"/>
        <v>832.48385393253454</v>
      </c>
      <c r="S108" s="61">
        <f ca="1">AVERAGE(OFFSET($R$3,0,0,'Données projet'!$E$9+1,1))-AVERAGE(OFFSET($H$3,0,0,'Données projet'!$E$9+1,1))</f>
        <v>469.67944008675863</v>
      </c>
      <c r="T108" s="61">
        <f t="shared" si="88"/>
        <v>266.11908070867173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1">
        <f t="shared" si="59"/>
        <v>897.72377413236313</v>
      </c>
      <c r="AN108" s="61">
        <f ca="1">AVERAGE(OFFSET($AM$3,0,0,'Données projet'!$E$10+1,1))-AVERAGE(OFFSET($H$3,0,0,'Données projet'!$E$10+1,1))</f>
        <v>516.30971934066179</v>
      </c>
      <c r="AO108" s="61">
        <f t="shared" si="90"/>
        <v>290.84286505723571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2.5579538487363607E-13</v>
      </c>
      <c r="BE108" s="14">
        <f>BD108*VLOOKUP('Données projet'!$B$11,Paramètres!$A$1:$I$89,3,0)*VLOOKUP('Données projet'!$B$11,Paramètres!$A$1:$I$89,5,0)</f>
        <v>1.6759713616920635E-13</v>
      </c>
      <c r="BF108" s="14">
        <f t="shared" si="91"/>
        <v>2.3709043131075133E-12</v>
      </c>
      <c r="BG108" s="22">
        <f t="shared" si="61"/>
        <v>4.4212233574902864E-12</v>
      </c>
      <c r="BH108" s="61">
        <f t="shared" si="62"/>
        <v>278.7386280808762</v>
      </c>
      <c r="BI108" s="61">
        <f ca="1">AVERAGE(OFFSET($BH$3,0,0,'Données projet'!$E$11+1,1))-AVERAGE(OFFSET($H$3,0,0,'Données projet'!$E$11+1,1))</f>
        <v>194.70144071323648</v>
      </c>
      <c r="BJ108" s="61">
        <f t="shared" si="92"/>
        <v>175.03530497415395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-9.2222762759774927E-14</v>
      </c>
      <c r="CA108" s="14" t="e">
        <f t="shared" si="93"/>
        <v>#NUM!</v>
      </c>
      <c r="CB108" s="22" t="e">
        <f t="shared" si="64"/>
        <v>#NUM!</v>
      </c>
      <c r="CC108" s="61" t="e">
        <f t="shared" si="65"/>
        <v>#NUM!</v>
      </c>
      <c r="CD108" s="61">
        <f ca="1">AVERAGE(OFFSET($CC$3,0,0,'Données projet'!$E$12+1,1))-AVERAGE(OFFSET($H$3,0,0,'Données projet'!$E$12+1,1))</f>
        <v>272.69564942740931</v>
      </c>
      <c r="CE108" s="61">
        <f t="shared" si="94"/>
        <v>316.57989180609252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1">
        <f t="shared" si="68"/>
        <v>278.73862808087426</v>
      </c>
      <c r="CY108" s="61">
        <f ca="1">AVERAGE(OFFSET($CX$3,0,0,'Données projet'!$E$13+1,1))-AVERAGE(OFFSET($H$3,0,0,'Données projet'!$E$13+1,1))</f>
        <v>312.59632808777332</v>
      </c>
      <c r="CZ108" s="61">
        <f t="shared" si="96"/>
        <v>302.59481222418219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253.2051282051282</v>
      </c>
      <c r="DM108" s="13">
        <f>VLOOKUP(A108,'Données projet'!$A$165:$I$185,9,0)</f>
        <v>2.9487179487179502</v>
      </c>
      <c r="DN108" s="13">
        <f t="array" ref="DN108">INDEX(DM:DM,MIN(IF(ISNUMBER(DM108:DM304),ROW(DM108:DM304),"")))</f>
        <v>2.9487179487179502</v>
      </c>
      <c r="DO108" s="13">
        <f>IF('Données projet'!$A$166&gt;35,DO107+DN108-DW107,IF(A108&lt;'Données projet'!$A$166,$DL$205^A108,IF(A108='Données projet'!$A$166,'Données projet'!$B$166,DO107+DN108-DW107)))</f>
        <v>253.20512820512829</v>
      </c>
      <c r="DP108" s="18">
        <f>DO108*VLOOKUP('Données projet'!$B$14,Paramètres!$A$1:$I$89,3,0)*VLOOKUP('Données projet'!$B$14,Paramètres!$A$1:$I$89,5,0)</f>
        <v>169.85000000000008</v>
      </c>
      <c r="DQ108" s="14">
        <f t="shared" si="97"/>
        <v>43.056426849389901</v>
      </c>
      <c r="DR108" s="22">
        <f t="shared" si="70"/>
        <v>370.81202676268754</v>
      </c>
      <c r="DS108" s="61">
        <f t="shared" si="71"/>
        <v>649.5506548435593</v>
      </c>
      <c r="DT108" s="61">
        <f ca="1">AVERAGE(OFFSET($DS$3,0,0,'Données projet'!$E$14+1,1))-AVERAGE(OFFSET($H$3,0,0,'Données projet'!$E$14+1,1))</f>
        <v>293.89870611180356</v>
      </c>
      <c r="DU108" s="61">
        <f t="shared" si="98"/>
        <v>227.09257037860894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1" t="e">
        <f t="shared" si="74"/>
        <v>#N/A</v>
      </c>
      <c r="EO108" s="61" t="e">
        <f ca="1">AVERAGE(OFFSET($EN$3,0,0,'Données projet'!$E$15+1,1))-AVERAGE(OFFSET($H$3,0,0,'Données projet'!$E$15+1,1))</f>
        <v>#N/A</v>
      </c>
      <c r="EP108" s="61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1" t="e">
        <f t="shared" si="77"/>
        <v>#N/A</v>
      </c>
      <c r="FJ108" s="61" t="e">
        <f ca="1">AVERAGE(OFFSET($FI$3,0,0,'Données projet'!$E$16+1,1))-AVERAGE(OFFSET($H$3,0,0,'Données projet'!$E$16+1,1))</f>
        <v>#N/A</v>
      </c>
      <c r="FK108" s="61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4.4000000000000004</v>
      </c>
      <c r="FZ108" s="13">
        <f>IF('Données projet'!$A$244&gt;35,FZ107+FY108-GH107,IF(A108&lt;'Données projet'!$A$244,$FW$205^A108,IF(A108='Données projet'!$A$244,'Données projet'!$B$244,FZ107+FY108-GH107)))</f>
        <v>282.99999999999972</v>
      </c>
      <c r="GA108" s="18">
        <f>FZ108*VLOOKUP('Données projet'!$B$17,Paramètres!$A$1:$I$89,3,0)*VLOOKUP('Données projet'!$B$17,Paramètres!$A$1:$I$89,5,0)</f>
        <v>273.71759999999972</v>
      </c>
      <c r="GB108" s="14">
        <f t="shared" si="103"/>
        <v>65.637608810456612</v>
      </c>
      <c r="GC108" s="22">
        <f t="shared" si="79"/>
        <v>591.04365534487806</v>
      </c>
      <c r="GD108" s="61">
        <f t="shared" si="80"/>
        <v>869.78228342574982</v>
      </c>
      <c r="GE108" s="61">
        <f ca="1">AVERAGE(OFFSET($GD$3,0,0,'Données projet'!$E$17+1,1))-AVERAGE(OFFSET($H$3,0,0,'Données projet'!$E$17+1,1))</f>
        <v>496.33873798282525</v>
      </c>
      <c r="GF108" s="61">
        <f t="shared" si="104"/>
        <v>280.25465074992246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4.4000000000000004</v>
      </c>
      <c r="GU108" s="13">
        <f>IF('Données projet'!$A$270&gt;35,GU107+GT108-HC107,IF(A108&lt;'Données projet'!$A$270,$GR$205^A108,IF(A108='Données projet'!$A$270,'Données projet'!$B$270,GU107+GT108-HC107)))</f>
        <v>282.99999999999972</v>
      </c>
      <c r="GV108" s="18">
        <f>GU108*VLOOKUP('Données projet'!$B$18,Paramètres!$A$1:$I$89,3,0)*VLOOKUP('Données projet'!$B$18,Paramètres!$A$1:$I$89,5,0)</f>
        <v>304.62119999999965</v>
      </c>
      <c r="GW108" s="14">
        <f t="shared" si="105"/>
        <v>72.144380911839335</v>
      </c>
      <c r="GX108" s="22">
        <f t="shared" si="82"/>
        <v>656.20005342145294</v>
      </c>
      <c r="GY108" s="61">
        <f t="shared" si="83"/>
        <v>934.9386815023247</v>
      </c>
      <c r="GZ108" s="61">
        <f ca="1">AVERAGE(OFFSET($GY$3,0,0,'Données projet'!$E$18+1,1))-AVERAGE(OFFSET($H$3,0,0,'Données projet'!$E$18+1,1))</f>
        <v>542.90832990875208</v>
      </c>
      <c r="HA108" s="61">
        <f t="shared" si="106"/>
        <v>304.94365539329362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1">
        <f t="shared" si="55"/>
        <v>841.15012431528203</v>
      </c>
      <c r="S109" s="61">
        <f ca="1">AVERAGE(OFFSET($R$3,0,0,'Données projet'!$E$9+1,1))-AVERAGE(OFFSET($H$3,0,0,'Données projet'!$E$9+1,1))</f>
        <v>469.67944008675863</v>
      </c>
      <c r="T109" s="61">
        <f t="shared" si="88"/>
        <v>266.11908070867173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1">
        <f t="shared" si="59"/>
        <v>907.38357392037642</v>
      </c>
      <c r="AN109" s="61">
        <f ca="1">AVERAGE(OFFSET($AM$3,0,0,'Données projet'!$E$10+1,1))-AVERAGE(OFFSET($H$3,0,0,'Données projet'!$E$10+1,1))</f>
        <v>516.30971934066179</v>
      </c>
      <c r="AO109" s="61">
        <f t="shared" si="90"/>
        <v>290.84286505723571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2.5579538487363607E-13</v>
      </c>
      <c r="BE109" s="14">
        <f>BD109*VLOOKUP('Données projet'!$B$11,Paramètres!$A$1:$I$89,3,0)*VLOOKUP('Données projet'!$B$11,Paramètres!$A$1:$I$89,5,0)</f>
        <v>1.6759713616920635E-13</v>
      </c>
      <c r="BF109" s="14">
        <f t="shared" si="91"/>
        <v>2.3709043131075133E-12</v>
      </c>
      <c r="BG109" s="22">
        <f t="shared" si="61"/>
        <v>4.4212233574902864E-12</v>
      </c>
      <c r="BH109" s="61">
        <f t="shared" si="62"/>
        <v>278.99181358813354</v>
      </c>
      <c r="BI109" s="61">
        <f ca="1">AVERAGE(OFFSET($BH$3,0,0,'Données projet'!$E$11+1,1))-AVERAGE(OFFSET($H$3,0,0,'Données projet'!$E$11+1,1))</f>
        <v>194.70144071323648</v>
      </c>
      <c r="BJ109" s="61">
        <f t="shared" si="92"/>
        <v>175.03530497415395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-9.2222762759774927E-14</v>
      </c>
      <c r="CA109" s="14" t="e">
        <f t="shared" si="93"/>
        <v>#NUM!</v>
      </c>
      <c r="CB109" s="22" t="e">
        <f t="shared" si="64"/>
        <v>#NUM!</v>
      </c>
      <c r="CC109" s="61" t="e">
        <f t="shared" si="65"/>
        <v>#NUM!</v>
      </c>
      <c r="CD109" s="61">
        <f ca="1">AVERAGE(OFFSET($CC$3,0,0,'Données projet'!$E$12+1,1))-AVERAGE(OFFSET($H$3,0,0,'Données projet'!$E$12+1,1))</f>
        <v>272.69564942740931</v>
      </c>
      <c r="CE109" s="61">
        <f t="shared" si="94"/>
        <v>316.57989180609252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1">
        <f t="shared" si="68"/>
        <v>278.99181358813161</v>
      </c>
      <c r="CY109" s="61">
        <f ca="1">AVERAGE(OFFSET($CX$3,0,0,'Données projet'!$E$13+1,1))-AVERAGE(OFFSET($H$3,0,0,'Données projet'!$E$13+1,1))</f>
        <v>312.59632808777332</v>
      </c>
      <c r="CZ109" s="61">
        <f t="shared" si="96"/>
        <v>302.59481222418219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2.8205128205128234</v>
      </c>
      <c r="DO109" s="13">
        <f>IF('Données projet'!$A$166&gt;35,DO108+DN109-DW108,IF(A109&lt;'Données projet'!$A$166,$DL$205^A109,IF(A109='Données projet'!$A$166,'Données projet'!$B$166,DO108+DN109-DW108)))</f>
        <v>256.02564102564111</v>
      </c>
      <c r="DP109" s="18">
        <f>DO109*VLOOKUP('Données projet'!$B$14,Paramètres!$A$1:$I$89,3,0)*VLOOKUP('Données projet'!$B$14,Paramètres!$A$1:$I$89,5,0)</f>
        <v>171.74200000000008</v>
      </c>
      <c r="DQ109" s="14">
        <f t="shared" si="97"/>
        <v>43.479941841807872</v>
      </c>
      <c r="DR109" s="22">
        <f t="shared" si="70"/>
        <v>374.84488204114882</v>
      </c>
      <c r="DS109" s="61">
        <f t="shared" si="71"/>
        <v>653.83669562927798</v>
      </c>
      <c r="DT109" s="61">
        <f ca="1">AVERAGE(OFFSET($DS$3,0,0,'Données projet'!$E$14+1,1))-AVERAGE(OFFSET($H$3,0,0,'Données projet'!$E$14+1,1))</f>
        <v>293.89870611180356</v>
      </c>
      <c r="DU109" s="61">
        <f t="shared" si="98"/>
        <v>227.09257037860894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1" t="e">
        <f t="shared" si="74"/>
        <v>#N/A</v>
      </c>
      <c r="EO109" s="61" t="e">
        <f ca="1">AVERAGE(OFFSET($EN$3,0,0,'Données projet'!$E$15+1,1))-AVERAGE(OFFSET($H$3,0,0,'Données projet'!$E$15+1,1))</f>
        <v>#N/A</v>
      </c>
      <c r="EP109" s="61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1" t="e">
        <f t="shared" si="77"/>
        <v>#N/A</v>
      </c>
      <c r="FJ109" s="61" t="e">
        <f ca="1">AVERAGE(OFFSET($FI$3,0,0,'Données projet'!$E$16+1,1))-AVERAGE(OFFSET($H$3,0,0,'Données projet'!$E$16+1,1))</f>
        <v>#N/A</v>
      </c>
      <c r="FK109" s="61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4.4000000000000004</v>
      </c>
      <c r="FZ109" s="13">
        <f>IF('Données projet'!$A$244&gt;35,FZ108+FY109-GH108,IF(A109&lt;'Données projet'!$A$244,$FW$205^A109,IF(A109='Données projet'!$A$244,'Données projet'!$B$244,FZ108+FY109-GH108)))</f>
        <v>287.39999999999969</v>
      </c>
      <c r="GA109" s="18">
        <f>FZ109*VLOOKUP('Données projet'!$B$17,Paramètres!$A$1:$I$89,3,0)*VLOOKUP('Données projet'!$B$17,Paramètres!$A$1:$I$89,5,0)</f>
        <v>277.9732799999997</v>
      </c>
      <c r="GB109" s="14">
        <f t="shared" si="103"/>
        <v>66.538523764973135</v>
      </c>
      <c r="GC109" s="22">
        <f t="shared" si="79"/>
        <v>600.0247248906611</v>
      </c>
      <c r="GD109" s="61">
        <f t="shared" si="80"/>
        <v>879.01653847879015</v>
      </c>
      <c r="GE109" s="61">
        <f ca="1">AVERAGE(OFFSET($GD$3,0,0,'Données projet'!$E$17+1,1))-AVERAGE(OFFSET($H$3,0,0,'Données projet'!$E$17+1,1))</f>
        <v>496.33873798282525</v>
      </c>
      <c r="GF109" s="61">
        <f t="shared" si="104"/>
        <v>280.25465074992246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4.4000000000000004</v>
      </c>
      <c r="GU109" s="13">
        <f>IF('Données projet'!$A$270&gt;35,GU108+GT109-HC108,IF(A109&lt;'Données projet'!$A$270,$GR$205^A109,IF(A109='Données projet'!$A$270,'Données projet'!$B$270,GU108+GT109-HC108)))</f>
        <v>287.39999999999969</v>
      </c>
      <c r="GV109" s="18">
        <f>GU109*VLOOKUP('Données projet'!$B$18,Paramètres!$A$1:$I$89,3,0)*VLOOKUP('Données projet'!$B$18,Paramètres!$A$1:$I$89,5,0)</f>
        <v>309.35735999999969</v>
      </c>
      <c r="GW109" s="14">
        <f t="shared" si="105"/>
        <v>73.134605157142161</v>
      </c>
      <c r="GX109" s="22">
        <f t="shared" si="82"/>
        <v>666.17350598202211</v>
      </c>
      <c r="GY109" s="61">
        <f t="shared" si="83"/>
        <v>945.16531957015127</v>
      </c>
      <c r="GZ109" s="61">
        <f ca="1">AVERAGE(OFFSET($GY$3,0,0,'Données projet'!$E$18+1,1))-AVERAGE(OFFSET($H$3,0,0,'Données projet'!$E$18+1,1))</f>
        <v>542.90832990875208</v>
      </c>
      <c r="HA109" s="61">
        <f t="shared" si="106"/>
        <v>304.94365539329362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1">
        <f t="shared" si="55"/>
        <v>849.80936855212667</v>
      </c>
      <c r="S110" s="61">
        <f ca="1">AVERAGE(OFFSET($R$3,0,0,'Données projet'!$E$9+1,1))-AVERAGE(OFFSET($H$3,0,0,'Données projet'!$E$9+1,1))</f>
        <v>469.67944008675863</v>
      </c>
      <c r="T110" s="61">
        <f t="shared" si="88"/>
        <v>266.11908070867173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1">
        <f t="shared" si="59"/>
        <v>917.03606856477609</v>
      </c>
      <c r="AN110" s="61">
        <f ca="1">AVERAGE(OFFSET($AM$3,0,0,'Données projet'!$E$10+1,1))-AVERAGE(OFFSET($H$3,0,0,'Données projet'!$E$10+1,1))</f>
        <v>516.30971934066179</v>
      </c>
      <c r="AO110" s="61">
        <f t="shared" si="90"/>
        <v>290.84286505723571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2.5579538487363607E-13</v>
      </c>
      <c r="BE110" s="14">
        <f>BD110*VLOOKUP('Données projet'!$B$11,Paramètres!$A$1:$I$89,3,0)*VLOOKUP('Données projet'!$B$11,Paramètres!$A$1:$I$89,5,0)</f>
        <v>1.6759713616920635E-13</v>
      </c>
      <c r="BF110" s="14">
        <f t="shared" si="91"/>
        <v>2.3709043131075133E-12</v>
      </c>
      <c r="BG110" s="22">
        <f t="shared" si="61"/>
        <v>4.4212233574902864E-12</v>
      </c>
      <c r="BH110" s="61">
        <f t="shared" si="62"/>
        <v>279.24060689287808</v>
      </c>
      <c r="BI110" s="61">
        <f ca="1">AVERAGE(OFFSET($BH$3,0,0,'Données projet'!$E$11+1,1))-AVERAGE(OFFSET($H$3,0,0,'Données projet'!$E$11+1,1))</f>
        <v>194.70144071323648</v>
      </c>
      <c r="BJ110" s="61">
        <f t="shared" si="92"/>
        <v>175.03530497415395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-9.2222762759774927E-14</v>
      </c>
      <c r="CA110" s="14" t="e">
        <f t="shared" si="93"/>
        <v>#NUM!</v>
      </c>
      <c r="CB110" s="22" t="e">
        <f t="shared" si="64"/>
        <v>#NUM!</v>
      </c>
      <c r="CC110" s="61" t="e">
        <f t="shared" si="65"/>
        <v>#NUM!</v>
      </c>
      <c r="CD110" s="61">
        <f ca="1">AVERAGE(OFFSET($CC$3,0,0,'Données projet'!$E$12+1,1))-AVERAGE(OFFSET($H$3,0,0,'Données projet'!$E$12+1,1))</f>
        <v>272.69564942740931</v>
      </c>
      <c r="CE110" s="61">
        <f t="shared" si="94"/>
        <v>316.57989180609252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1">
        <f t="shared" si="68"/>
        <v>279.24060689287614</v>
      </c>
      <c r="CY110" s="61">
        <f ca="1">AVERAGE(OFFSET($CX$3,0,0,'Données projet'!$E$13+1,1))-AVERAGE(OFFSET($H$3,0,0,'Données projet'!$E$13+1,1))</f>
        <v>312.59632808777332</v>
      </c>
      <c r="CZ110" s="61">
        <f t="shared" si="96"/>
        <v>302.59481222418219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2.8205128205128234</v>
      </c>
      <c r="DO110" s="13">
        <f>IF('Données projet'!$A$166&gt;35,DO109+DN110-DW109,IF(A110&lt;'Données projet'!$A$166,$DL$205^A110,IF(A110='Données projet'!$A$166,'Données projet'!$B$166,DO109+DN110-DW109)))</f>
        <v>258.84615384615392</v>
      </c>
      <c r="DP110" s="18">
        <f>DO110*VLOOKUP('Données projet'!$B$14,Paramètres!$A$1:$I$89,3,0)*VLOOKUP('Données projet'!$B$14,Paramètres!$A$1:$I$89,5,0)</f>
        <v>173.63400000000004</v>
      </c>
      <c r="DQ110" s="14">
        <f t="shared" si="97"/>
        <v>43.902914087449936</v>
      </c>
      <c r="DR110" s="22">
        <f t="shared" si="70"/>
        <v>378.87679203564204</v>
      </c>
      <c r="DS110" s="61">
        <f t="shared" si="71"/>
        <v>658.11739892851574</v>
      </c>
      <c r="DT110" s="61">
        <f ca="1">AVERAGE(OFFSET($DS$3,0,0,'Données projet'!$E$14+1,1))-AVERAGE(OFFSET($H$3,0,0,'Données projet'!$E$14+1,1))</f>
        <v>293.89870611180356</v>
      </c>
      <c r="DU110" s="61">
        <f t="shared" si="98"/>
        <v>227.09257037860894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1" t="e">
        <f t="shared" si="74"/>
        <v>#N/A</v>
      </c>
      <c r="EO110" s="61" t="e">
        <f ca="1">AVERAGE(OFFSET($EN$3,0,0,'Données projet'!$E$15+1,1))-AVERAGE(OFFSET($H$3,0,0,'Données projet'!$E$15+1,1))</f>
        <v>#N/A</v>
      </c>
      <c r="EP110" s="61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1" t="e">
        <f t="shared" si="77"/>
        <v>#N/A</v>
      </c>
      <c r="FJ110" s="61" t="e">
        <f ca="1">AVERAGE(OFFSET($FI$3,0,0,'Données projet'!$E$16+1,1))-AVERAGE(OFFSET($H$3,0,0,'Données projet'!$E$16+1,1))</f>
        <v>#N/A</v>
      </c>
      <c r="FK110" s="61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4.4000000000000004</v>
      </c>
      <c r="FZ110" s="13">
        <f>IF('Données projet'!$A$244&gt;35,FZ109+FY110-GH109,IF(A110&lt;'Données projet'!$A$244,$FW$205^A110,IF(A110='Données projet'!$A$244,'Données projet'!$B$244,FZ109+FY110-GH109)))</f>
        <v>291.79999999999967</v>
      </c>
      <c r="GA110" s="18">
        <f>FZ110*VLOOKUP('Données projet'!$B$17,Paramètres!$A$1:$I$89,3,0)*VLOOKUP('Données projet'!$B$17,Paramètres!$A$1:$I$89,5,0)</f>
        <v>282.22895999999969</v>
      </c>
      <c r="GB110" s="14">
        <f t="shared" si="103"/>
        <v>67.437834611070301</v>
      </c>
      <c r="GC110" s="22">
        <f t="shared" si="79"/>
        <v>609.00300061428027</v>
      </c>
      <c r="GD110" s="61">
        <f t="shared" si="80"/>
        <v>888.24360750715391</v>
      </c>
      <c r="GE110" s="61">
        <f ca="1">AVERAGE(OFFSET($GD$3,0,0,'Données projet'!$E$17+1,1))-AVERAGE(OFFSET($H$3,0,0,'Données projet'!$E$17+1,1))</f>
        <v>496.33873798282525</v>
      </c>
      <c r="GF110" s="61">
        <f t="shared" si="104"/>
        <v>280.25465074992246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4.4000000000000004</v>
      </c>
      <c r="GU110" s="13">
        <f>IF('Données projet'!$A$270&gt;35,GU109+GT110-HC109,IF(A110&lt;'Données projet'!$A$270,$GR$205^A110,IF(A110='Données projet'!$A$270,'Données projet'!$B$270,GU109+GT110-HC109)))</f>
        <v>291.79999999999967</v>
      </c>
      <c r="GV110" s="18">
        <f>GU110*VLOOKUP('Données projet'!$B$18,Paramètres!$A$1:$I$89,3,0)*VLOOKUP('Données projet'!$B$18,Paramètres!$A$1:$I$89,5,0)</f>
        <v>314.09351999999961</v>
      </c>
      <c r="GW110" s="14">
        <f t="shared" si="105"/>
        <v>74.123066275924458</v>
      </c>
      <c r="GX110" s="22">
        <f t="shared" si="82"/>
        <v>676.14388776390103</v>
      </c>
      <c r="GY110" s="61">
        <f t="shared" si="83"/>
        <v>955.38449465677468</v>
      </c>
      <c r="GZ110" s="61">
        <f ca="1">AVERAGE(OFFSET($GY$3,0,0,'Données projet'!$E$18+1,1))-AVERAGE(OFFSET($H$3,0,0,'Données projet'!$E$18+1,1))</f>
        <v>542.90832990875208</v>
      </c>
      <c r="HA110" s="61">
        <f t="shared" si="106"/>
        <v>304.94365539329362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1">
        <f t="shared" si="55"/>
        <v>858.46170714224695</v>
      </c>
      <c r="S111" s="61">
        <f ca="1">AVERAGE(OFFSET($R$3,0,0,'Données projet'!$E$9+1,1))-AVERAGE(OFFSET($H$3,0,0,'Données projet'!$E$9+1,1))</f>
        <v>469.67944008675863</v>
      </c>
      <c r="T111" s="61">
        <f t="shared" si="88"/>
        <v>266.11908070867173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1">
        <f t="shared" si="59"/>
        <v>926.68138325762402</v>
      </c>
      <c r="AN111" s="61">
        <f ca="1">AVERAGE(OFFSET($AM$3,0,0,'Données projet'!$E$10+1,1))-AVERAGE(OFFSET($H$3,0,0,'Données projet'!$E$10+1,1))</f>
        <v>516.30971934066179</v>
      </c>
      <c r="AO111" s="61">
        <f t="shared" si="90"/>
        <v>290.84286505723571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2.5579538487363607E-13</v>
      </c>
      <c r="BE111" s="14">
        <f>BD111*VLOOKUP('Données projet'!$B$11,Paramètres!$A$1:$I$89,3,0)*VLOOKUP('Données projet'!$B$11,Paramètres!$A$1:$I$89,5,0)</f>
        <v>1.6759713616920635E-13</v>
      </c>
      <c r="BF111" s="14">
        <f t="shared" si="91"/>
        <v>2.3709043131075133E-12</v>
      </c>
      <c r="BG111" s="22">
        <f t="shared" si="61"/>
        <v>4.4212233574902864E-12</v>
      </c>
      <c r="BH111" s="61">
        <f t="shared" si="62"/>
        <v>279.48508419000376</v>
      </c>
      <c r="BI111" s="61">
        <f ca="1">AVERAGE(OFFSET($BH$3,0,0,'Données projet'!$E$11+1,1))-AVERAGE(OFFSET($H$3,0,0,'Données projet'!$E$11+1,1))</f>
        <v>194.70144071323648</v>
      </c>
      <c r="BJ111" s="61">
        <f t="shared" si="92"/>
        <v>175.03530497415395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-9.2222762759774927E-14</v>
      </c>
      <c r="CA111" s="14" t="e">
        <f t="shared" si="93"/>
        <v>#NUM!</v>
      </c>
      <c r="CB111" s="22" t="e">
        <f t="shared" si="64"/>
        <v>#NUM!</v>
      </c>
      <c r="CC111" s="61" t="e">
        <f t="shared" si="65"/>
        <v>#NUM!</v>
      </c>
      <c r="CD111" s="61">
        <f ca="1">AVERAGE(OFFSET($CC$3,0,0,'Données projet'!$E$12+1,1))-AVERAGE(OFFSET($H$3,0,0,'Données projet'!$E$12+1,1))</f>
        <v>272.69564942740931</v>
      </c>
      <c r="CE111" s="61">
        <f t="shared" si="94"/>
        <v>316.57989180609252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1">
        <f t="shared" si="68"/>
        <v>279.48508419000183</v>
      </c>
      <c r="CY111" s="61">
        <f ca="1">AVERAGE(OFFSET($CX$3,0,0,'Données projet'!$E$13+1,1))-AVERAGE(OFFSET($H$3,0,0,'Données projet'!$E$13+1,1))</f>
        <v>312.59632808777332</v>
      </c>
      <c r="CZ111" s="61">
        <f t="shared" si="96"/>
        <v>302.59481222418219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2.8205128205128234</v>
      </c>
      <c r="DO111" s="13">
        <f>IF('Données projet'!$A$166&gt;35,DO110+DN111-DW110,IF(A111&lt;'Données projet'!$A$166,$DL$205^A111,IF(A111='Données projet'!$A$166,'Données projet'!$B$166,DO110+DN111-DW110)))</f>
        <v>261.66666666666674</v>
      </c>
      <c r="DP111" s="18">
        <f>DO111*VLOOKUP('Données projet'!$B$14,Paramètres!$A$1:$I$89,3,0)*VLOOKUP('Données projet'!$B$14,Paramètres!$A$1:$I$89,5,0)</f>
        <v>175.52600000000004</v>
      </c>
      <c r="DQ111" s="14">
        <f t="shared" si="97"/>
        <v>44.325350184817701</v>
      </c>
      <c r="DR111" s="22">
        <f t="shared" si="70"/>
        <v>382.90776823855754</v>
      </c>
      <c r="DS111" s="61">
        <f t="shared" si="71"/>
        <v>662.39285242855681</v>
      </c>
      <c r="DT111" s="61">
        <f ca="1">AVERAGE(OFFSET($DS$3,0,0,'Données projet'!$E$14+1,1))-AVERAGE(OFFSET($H$3,0,0,'Données projet'!$E$14+1,1))</f>
        <v>293.89870611180356</v>
      </c>
      <c r="DU111" s="61">
        <f t="shared" si="98"/>
        <v>227.09257037860894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1" t="e">
        <f t="shared" si="74"/>
        <v>#N/A</v>
      </c>
      <c r="EO111" s="61" t="e">
        <f ca="1">AVERAGE(OFFSET($EN$3,0,0,'Données projet'!$E$15+1,1))-AVERAGE(OFFSET($H$3,0,0,'Données projet'!$E$15+1,1))</f>
        <v>#N/A</v>
      </c>
      <c r="EP111" s="61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1" t="e">
        <f t="shared" si="77"/>
        <v>#N/A</v>
      </c>
      <c r="FJ111" s="61" t="e">
        <f ca="1">AVERAGE(OFFSET($FI$3,0,0,'Données projet'!$E$16+1,1))-AVERAGE(OFFSET($H$3,0,0,'Données projet'!$E$16+1,1))</f>
        <v>#N/A</v>
      </c>
      <c r="FK111" s="61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4.4000000000000004</v>
      </c>
      <c r="FZ111" s="13">
        <f>IF('Données projet'!$A$244&gt;35,FZ110+FY111-GH110,IF(A111&lt;'Données projet'!$A$244,$FW$205^A111,IF(A111='Données projet'!$A$244,'Données projet'!$B$244,FZ110+FY111-GH110)))</f>
        <v>296.19999999999965</v>
      </c>
      <c r="GA111" s="18">
        <f>FZ111*VLOOKUP('Données projet'!$B$17,Paramètres!$A$1:$I$89,3,0)*VLOOKUP('Données projet'!$B$17,Paramètres!$A$1:$I$89,5,0)</f>
        <v>286.48463999999967</v>
      </c>
      <c r="GB111" s="14">
        <f t="shared" si="103"/>
        <v>68.335568330677432</v>
      </c>
      <c r="GC111" s="22">
        <f t="shared" si="79"/>
        <v>617.97852950926267</v>
      </c>
      <c r="GD111" s="61">
        <f t="shared" si="80"/>
        <v>897.46361369926194</v>
      </c>
      <c r="GE111" s="61">
        <f ca="1">AVERAGE(OFFSET($GD$3,0,0,'Données projet'!$E$17+1,1))-AVERAGE(OFFSET($H$3,0,0,'Données projet'!$E$17+1,1))</f>
        <v>496.33873798282525</v>
      </c>
      <c r="GF111" s="61">
        <f t="shared" si="104"/>
        <v>280.25465074992246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4.4000000000000004</v>
      </c>
      <c r="GU111" s="13">
        <f>IF('Données projet'!$A$270&gt;35,GU110+GT111-HC110,IF(A111&lt;'Données projet'!$A$270,$GR$205^A111,IF(A111='Données projet'!$A$270,'Données projet'!$B$270,GU110+GT111-HC110)))</f>
        <v>296.19999999999965</v>
      </c>
      <c r="GV111" s="18">
        <f>GU111*VLOOKUP('Données projet'!$B$18,Paramètres!$A$1:$I$89,3,0)*VLOOKUP('Données projet'!$B$18,Paramètres!$A$1:$I$89,5,0)</f>
        <v>318.8296799999996</v>
      </c>
      <c r="GW111" s="14">
        <f t="shared" si="105"/>
        <v>75.109793924882112</v>
      </c>
      <c r="GX111" s="22">
        <f t="shared" si="82"/>
        <v>686.11125041916887</v>
      </c>
      <c r="GY111" s="61">
        <f t="shared" si="83"/>
        <v>965.59633460916825</v>
      </c>
      <c r="GZ111" s="61">
        <f ca="1">AVERAGE(OFFSET($GY$3,0,0,'Données projet'!$E$18+1,1))-AVERAGE(OFFSET($H$3,0,0,'Données projet'!$E$18+1,1))</f>
        <v>542.90832990875208</v>
      </c>
      <c r="HA111" s="61">
        <f t="shared" si="106"/>
        <v>304.94365539329362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1">
        <f t="shared" si="55"/>
        <v>867.1072578711877</v>
      </c>
      <c r="S112" s="61">
        <f ca="1">AVERAGE(OFFSET($R$3,0,0,'Données projet'!$E$9+1,1))-AVERAGE(OFFSET($H$3,0,0,'Données projet'!$E$9+1,1))</f>
        <v>469.67944008675863</v>
      </c>
      <c r="T112" s="61">
        <f t="shared" si="88"/>
        <v>266.11908070867173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1">
        <f t="shared" si="59"/>
        <v>936.31964032992437</v>
      </c>
      <c r="AN112" s="61">
        <f ca="1">AVERAGE(OFFSET($AM$3,0,0,'Données projet'!$E$10+1,1))-AVERAGE(OFFSET($H$3,0,0,'Données projet'!$E$10+1,1))</f>
        <v>516.30971934066179</v>
      </c>
      <c r="AO112" s="61">
        <f t="shared" si="90"/>
        <v>290.84286505723571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2.5579538487363607E-13</v>
      </c>
      <c r="BE112" s="14">
        <f>BD112*VLOOKUP('Données projet'!$B$11,Paramètres!$A$1:$I$89,3,0)*VLOOKUP('Données projet'!$B$11,Paramètres!$A$1:$I$89,5,0)</f>
        <v>1.6759713616920635E-13</v>
      </c>
      <c r="BF112" s="14">
        <f t="shared" si="91"/>
        <v>2.3709043131075133E-12</v>
      </c>
      <c r="BG112" s="22">
        <f t="shared" si="61"/>
        <v>4.4212233574902864E-12</v>
      </c>
      <c r="BH112" s="61">
        <f t="shared" si="62"/>
        <v>279.72532035259371</v>
      </c>
      <c r="BI112" s="61">
        <f ca="1">AVERAGE(OFFSET($BH$3,0,0,'Données projet'!$E$11+1,1))-AVERAGE(OFFSET($H$3,0,0,'Données projet'!$E$11+1,1))</f>
        <v>194.70144071323648</v>
      </c>
      <c r="BJ112" s="61">
        <f t="shared" si="92"/>
        <v>175.03530497415395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-9.2222762759774927E-14</v>
      </c>
      <c r="CA112" s="14" t="e">
        <f t="shared" si="93"/>
        <v>#NUM!</v>
      </c>
      <c r="CB112" s="22" t="e">
        <f t="shared" si="64"/>
        <v>#NUM!</v>
      </c>
      <c r="CC112" s="61" t="e">
        <f t="shared" si="65"/>
        <v>#NUM!</v>
      </c>
      <c r="CD112" s="61">
        <f ca="1">AVERAGE(OFFSET($CC$3,0,0,'Données projet'!$E$12+1,1))-AVERAGE(OFFSET($H$3,0,0,'Données projet'!$E$12+1,1))</f>
        <v>272.69564942740931</v>
      </c>
      <c r="CE112" s="61">
        <f t="shared" si="94"/>
        <v>316.57989180609252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1">
        <f t="shared" si="68"/>
        <v>279.72532035259178</v>
      </c>
      <c r="CY112" s="61">
        <f ca="1">AVERAGE(OFFSET($CX$3,0,0,'Données projet'!$E$13+1,1))-AVERAGE(OFFSET($H$3,0,0,'Données projet'!$E$13+1,1))</f>
        <v>312.59632808777332</v>
      </c>
      <c r="CZ112" s="61">
        <f t="shared" si="96"/>
        <v>302.59481222418219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2.8205128205128234</v>
      </c>
      <c r="DO112" s="13">
        <f>IF('Données projet'!$A$166&gt;35,DO111+DN112-DW111,IF(A112&lt;'Données projet'!$A$166,$DL$205^A112,IF(A112='Données projet'!$A$166,'Données projet'!$B$166,DO111+DN112-DW111)))</f>
        <v>264.48717948717956</v>
      </c>
      <c r="DP112" s="18">
        <f>DO112*VLOOKUP('Données projet'!$B$14,Paramètres!$A$1:$I$89,3,0)*VLOOKUP('Données projet'!$B$14,Paramètres!$A$1:$I$89,5,0)</f>
        <v>177.41800000000006</v>
      </c>
      <c r="DQ112" s="14">
        <f t="shared" si="97"/>
        <v>44.747256581968685</v>
      </c>
      <c r="DR112" s="22">
        <f t="shared" si="70"/>
        <v>386.93782188026222</v>
      </c>
      <c r="DS112" s="61">
        <f t="shared" si="71"/>
        <v>666.66314223285144</v>
      </c>
      <c r="DT112" s="61">
        <f ca="1">AVERAGE(OFFSET($DS$3,0,0,'Données projet'!$E$14+1,1))-AVERAGE(OFFSET($H$3,0,0,'Données projet'!$E$14+1,1))</f>
        <v>293.89870611180356</v>
      </c>
      <c r="DU112" s="61">
        <f t="shared" si="98"/>
        <v>227.09257037860894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1" t="e">
        <f t="shared" si="74"/>
        <v>#N/A</v>
      </c>
      <c r="EO112" s="61" t="e">
        <f ca="1">AVERAGE(OFFSET($EN$3,0,0,'Données projet'!$E$15+1,1))-AVERAGE(OFFSET($H$3,0,0,'Données projet'!$E$15+1,1))</f>
        <v>#N/A</v>
      </c>
      <c r="EP112" s="61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1" t="e">
        <f t="shared" si="77"/>
        <v>#N/A</v>
      </c>
      <c r="FJ112" s="61" t="e">
        <f ca="1">AVERAGE(OFFSET($FI$3,0,0,'Données projet'!$E$16+1,1))-AVERAGE(OFFSET($H$3,0,0,'Données projet'!$E$16+1,1))</f>
        <v>#N/A</v>
      </c>
      <c r="FK112" s="61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4.4000000000000004</v>
      </c>
      <c r="FZ112" s="13">
        <f>IF('Données projet'!$A$244&gt;35,FZ111+FY112-GH111,IF(A112&lt;'Données projet'!$A$244,$FW$205^A112,IF(A112='Données projet'!$A$244,'Données projet'!$B$244,FZ111+FY112-GH111)))</f>
        <v>300.59999999999962</v>
      </c>
      <c r="GA112" s="18">
        <f>FZ112*VLOOKUP('Données projet'!$B$17,Paramètres!$A$1:$I$89,3,0)*VLOOKUP('Données projet'!$B$17,Paramètres!$A$1:$I$89,5,0)</f>
        <v>290.74031999999966</v>
      </c>
      <c r="GB112" s="14">
        <f t="shared" si="103"/>
        <v>69.231751058085507</v>
      </c>
      <c r="GC112" s="22">
        <f t="shared" si="79"/>
        <v>626.95135709283159</v>
      </c>
      <c r="GD112" s="61">
        <f t="shared" si="80"/>
        <v>906.67667744542086</v>
      </c>
      <c r="GE112" s="61">
        <f ca="1">AVERAGE(OFFSET($GD$3,0,0,'Données projet'!$E$17+1,1))-AVERAGE(OFFSET($H$3,0,0,'Données projet'!$E$17+1,1))</f>
        <v>496.33873798282525</v>
      </c>
      <c r="GF112" s="61">
        <f t="shared" si="104"/>
        <v>280.25465074992246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4.4000000000000004</v>
      </c>
      <c r="GU112" s="13">
        <f>IF('Données projet'!$A$270&gt;35,GU111+GT112-HC111,IF(A112&lt;'Données projet'!$A$270,$GR$205^A112,IF(A112='Données projet'!$A$270,'Données projet'!$B$270,GU111+GT112-HC111)))</f>
        <v>300.59999999999962</v>
      </c>
      <c r="GV112" s="18">
        <f>GU112*VLOOKUP('Données projet'!$B$18,Paramètres!$A$1:$I$89,3,0)*VLOOKUP('Données projet'!$B$18,Paramètres!$A$1:$I$89,5,0)</f>
        <v>323.56583999999958</v>
      </c>
      <c r="GW112" s="14">
        <f t="shared" si="105"/>
        <v>76.094816829044248</v>
      </c>
      <c r="GX112" s="22">
        <f t="shared" si="82"/>
        <v>696.07564397725127</v>
      </c>
      <c r="GY112" s="61">
        <f t="shared" si="83"/>
        <v>975.80096432984055</v>
      </c>
      <c r="GZ112" s="61">
        <f ca="1">AVERAGE(OFFSET($GY$3,0,0,'Données projet'!$E$18+1,1))-AVERAGE(OFFSET($H$3,0,0,'Données projet'!$E$18+1,1))</f>
        <v>542.90832990875208</v>
      </c>
      <c r="HA112" s="61">
        <f t="shared" si="106"/>
        <v>304.94365539329362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1">
        <f t="shared" si="55"/>
        <v>875.74613589723822</v>
      </c>
      <c r="S113" s="61">
        <f ca="1">AVERAGE(OFFSET($R$3,0,0,'Données projet'!$E$9+1,1))-AVERAGE(OFFSET($H$3,0,0,'Données projet'!$E$9+1,1))</f>
        <v>469.67944008675863</v>
      </c>
      <c r="T113" s="61">
        <f t="shared" si="88"/>
        <v>266.11908070867173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1">
        <f t="shared" si="59"/>
        <v>945.95095934471669</v>
      </c>
      <c r="AN113" s="61">
        <f ca="1">AVERAGE(OFFSET($AM$3,0,0,'Données projet'!$E$10+1,1))-AVERAGE(OFFSET($H$3,0,0,'Données projet'!$E$10+1,1))</f>
        <v>516.30971934066179</v>
      </c>
      <c r="AO113" s="61">
        <f t="shared" si="90"/>
        <v>290.84286505723571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2.5579538487363607E-13</v>
      </c>
      <c r="BE113" s="14">
        <f>BD113*VLOOKUP('Données projet'!$B$11,Paramètres!$A$1:$I$89,3,0)*VLOOKUP('Données projet'!$B$11,Paramètres!$A$1:$I$89,5,0)</f>
        <v>1.6759713616920635E-13</v>
      </c>
      <c r="BF113" s="14">
        <f t="shared" si="91"/>
        <v>2.3709043131075133E-12</v>
      </c>
      <c r="BG113" s="22">
        <f t="shared" si="61"/>
        <v>4.4212233574902864E-12</v>
      </c>
      <c r="BH113" s="61">
        <f t="shared" si="62"/>
        <v>279.96138895485029</v>
      </c>
      <c r="BI113" s="61">
        <f ca="1">AVERAGE(OFFSET($BH$3,0,0,'Données projet'!$E$11+1,1))-AVERAGE(OFFSET($H$3,0,0,'Données projet'!$E$11+1,1))</f>
        <v>194.70144071323648</v>
      </c>
      <c r="BJ113" s="61">
        <f t="shared" si="92"/>
        <v>175.03530497415395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-9.2222762759774927E-14</v>
      </c>
      <c r="CA113" s="14" t="e">
        <f t="shared" si="93"/>
        <v>#NUM!</v>
      </c>
      <c r="CB113" s="22" t="e">
        <f t="shared" si="64"/>
        <v>#NUM!</v>
      </c>
      <c r="CC113" s="61" t="e">
        <f t="shared" si="65"/>
        <v>#NUM!</v>
      </c>
      <c r="CD113" s="61">
        <f ca="1">AVERAGE(OFFSET($CC$3,0,0,'Données projet'!$E$12+1,1))-AVERAGE(OFFSET($H$3,0,0,'Données projet'!$E$12+1,1))</f>
        <v>272.69564942740931</v>
      </c>
      <c r="CE113" s="61">
        <f t="shared" si="94"/>
        <v>316.57989180609252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1">
        <f t="shared" si="68"/>
        <v>279.96138895484836</v>
      </c>
      <c r="CY113" s="61">
        <f ca="1">AVERAGE(OFFSET($CX$3,0,0,'Données projet'!$E$13+1,1))-AVERAGE(OFFSET($H$3,0,0,'Données projet'!$E$13+1,1))</f>
        <v>312.59632808777332</v>
      </c>
      <c r="CZ113" s="61">
        <f t="shared" si="96"/>
        <v>302.59481222418219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267.30769230769232</v>
      </c>
      <c r="DM113" s="13">
        <f>VLOOKUP(A113,'Données projet'!$A$165:$I$185,9,0)</f>
        <v>2.8205128205128234</v>
      </c>
      <c r="DN113" s="13">
        <f t="array" ref="DN113">INDEX(DM:DM,MIN(IF(ISNUMBER(DM113:DM309),ROW(DM113:DM309),"")))</f>
        <v>2.8205128205128234</v>
      </c>
      <c r="DO113" s="13">
        <f>IF('Données projet'!$A$166&gt;35,DO112+DN113-DW112,IF(A113&lt;'Données projet'!$A$166,$DL$205^A113,IF(A113='Données projet'!$A$166,'Données projet'!$B$166,DO112+DN113-DW112)))</f>
        <v>267.30769230769238</v>
      </c>
      <c r="DP113" s="18">
        <f>DO113*VLOOKUP('Données projet'!$B$14,Paramètres!$A$1:$I$89,3,0)*VLOOKUP('Données projet'!$B$14,Paramètres!$A$1:$I$89,5,0)</f>
        <v>179.31000000000006</v>
      </c>
      <c r="DQ113" s="14">
        <f t="shared" si="97"/>
        <v>45.168639581513062</v>
      </c>
      <c r="DR113" s="22">
        <f t="shared" si="70"/>
        <v>390.96696393780195</v>
      </c>
      <c r="DS113" s="61">
        <f t="shared" si="71"/>
        <v>670.92835289264781</v>
      </c>
      <c r="DT113" s="61">
        <f ca="1">AVERAGE(OFFSET($DS$3,0,0,'Données projet'!$E$14+1,1))-AVERAGE(OFFSET($H$3,0,0,'Données projet'!$E$14+1,1))</f>
        <v>293.89870611180356</v>
      </c>
      <c r="DU113" s="61">
        <f t="shared" si="98"/>
        <v>227.09257037860894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267.30769230769232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1" t="e">
        <f t="shared" si="74"/>
        <v>#N/A</v>
      </c>
      <c r="EO113" s="61" t="e">
        <f ca="1">AVERAGE(OFFSET($EN$3,0,0,'Données projet'!$E$15+1,1))-AVERAGE(OFFSET($H$3,0,0,'Données projet'!$E$15+1,1))</f>
        <v>#N/A</v>
      </c>
      <c r="EP113" s="61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1" t="e">
        <f t="shared" si="77"/>
        <v>#N/A</v>
      </c>
      <c r="FJ113" s="61" t="e">
        <f ca="1">AVERAGE(OFFSET($FI$3,0,0,'Données projet'!$E$16+1,1))-AVERAGE(OFFSET($H$3,0,0,'Données projet'!$E$16+1,1))</f>
        <v>#N/A</v>
      </c>
      <c r="FK113" s="61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305</v>
      </c>
      <c r="FX113" s="13">
        <f>VLOOKUP(A113,'Données projet'!$A$243:$I$263,9,0)</f>
        <v>4.4000000000000004</v>
      </c>
      <c r="FY113" s="13">
        <f t="array" ref="FY113">INDEX(FX:FX,MIN(IF(ISNUMBER(FX113:FX309),ROW(FX113:FX309),"")))</f>
        <v>4.4000000000000004</v>
      </c>
      <c r="FZ113" s="13">
        <f>IF('Données projet'!$A$244&gt;35,FZ112+FY113-GH112,IF(A113&lt;'Données projet'!$A$244,$FW$205^A113,IF(A113='Données projet'!$A$244,'Données projet'!$B$244,FZ112+FY113-GH112)))</f>
        <v>304.9999999999996</v>
      </c>
      <c r="GA113" s="18">
        <f>FZ113*VLOOKUP('Données projet'!$B$17,Paramètres!$A$1:$I$89,3,0)*VLOOKUP('Données projet'!$B$17,Paramètres!$A$1:$I$89,5,0)</f>
        <v>294.99599999999958</v>
      </c>
      <c r="GB113" s="14">
        <f t="shared" si="103"/>
        <v>70.126408118585317</v>
      </c>
      <c r="GC113" s="22">
        <f t="shared" si="79"/>
        <v>635.92152747320199</v>
      </c>
      <c r="GD113" s="61">
        <f t="shared" si="80"/>
        <v>915.88291642804779</v>
      </c>
      <c r="GE113" s="61">
        <f ca="1">AVERAGE(OFFSET($GD$3,0,0,'Données projet'!$E$17+1,1))-AVERAGE(OFFSET($H$3,0,0,'Données projet'!$E$17+1,1))</f>
        <v>496.33873798282525</v>
      </c>
      <c r="GF113" s="61">
        <f t="shared" si="104"/>
        <v>280.25465074992246</v>
      </c>
      <c r="GG113" s="16">
        <f>IF(ISNA(VLOOKUP(A113,'Données projet'!$A$243:$I$263,3,0)),0,VLOOKUP(A113,'Données projet'!$A$243:$I$263,3,0))</f>
        <v>9</v>
      </c>
      <c r="GH113" s="16">
        <f>IF(ISNA(VLOOKUP(A113,'Données projet'!$A$243:$I$263,4,0)),0,VLOOKUP(A113,'Données projet'!$A$243:$I$263,4,0))</f>
        <v>39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305</v>
      </c>
      <c r="GS113" s="13">
        <f>VLOOKUP(A113,'Données projet'!$A$269:$I$289,9,0)</f>
        <v>4.4000000000000004</v>
      </c>
      <c r="GT113" s="13">
        <f t="array" ref="GT113">INDEX(GS:GS,MIN(IF(ISNUMBER(GS113:GS309),ROW(GS113:GS309),"")))</f>
        <v>4.4000000000000004</v>
      </c>
      <c r="GU113" s="13">
        <f>IF('Données projet'!$A$270&gt;35,GU112+GT113-HC112,IF(A113&lt;'Données projet'!$A$270,$GR$205^A113,IF(A113='Données projet'!$A$270,'Données projet'!$B$270,GU112+GT113-HC112)))</f>
        <v>304.9999999999996</v>
      </c>
      <c r="GV113" s="18">
        <f>GU113*VLOOKUP('Données projet'!$B$18,Paramètres!$A$1:$I$89,3,0)*VLOOKUP('Données projet'!$B$18,Paramètres!$A$1:$I$89,5,0)</f>
        <v>328.30199999999957</v>
      </c>
      <c r="GW113" s="14">
        <f t="shared" si="105"/>
        <v>77.078162824242781</v>
      </c>
      <c r="GX113" s="22">
        <f t="shared" si="82"/>
        <v>706.03711691888873</v>
      </c>
      <c r="GY113" s="61">
        <f t="shared" si="83"/>
        <v>985.99850587373453</v>
      </c>
      <c r="GZ113" s="61">
        <f ca="1">AVERAGE(OFFSET($GY$3,0,0,'Données projet'!$E$18+1,1))-AVERAGE(OFFSET($H$3,0,0,'Données projet'!$E$18+1,1))</f>
        <v>542.90832990875208</v>
      </c>
      <c r="HA113" s="61">
        <f t="shared" si="106"/>
        <v>304.94365539329362</v>
      </c>
      <c r="HB113" s="16">
        <f>IF(ISNA(VLOOKUP(A113,'Données projet'!$A$269:$I$289,3,0)),0,VLOOKUP(A113,'Données projet'!$A$269:$I$289,3,0))</f>
        <v>9</v>
      </c>
      <c r="HC113" s="16">
        <f>IF(ISNA(VLOOKUP(A113,'Données projet'!$A$269:$I$289,4,0)),0,VLOOKUP(A113,'Données projet'!$A$269:$I$289,4,0))</f>
        <v>39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1">
        <f t="shared" si="55"/>
        <v>808.49163939319442</v>
      </c>
      <c r="S114" s="61">
        <f ca="1">AVERAGE(OFFSET($R$3,0,0,'Données projet'!$E$9+1,1))-AVERAGE(OFFSET($H$3,0,0,'Données projet'!$E$9+1,1))</f>
        <v>469.67944008675863</v>
      </c>
      <c r="T114" s="61">
        <f t="shared" si="88"/>
        <v>266.11908070867173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1">
        <f t="shared" si="59"/>
        <v>870.72664472607539</v>
      </c>
      <c r="AN114" s="61">
        <f ca="1">AVERAGE(OFFSET($AM$3,0,0,'Données projet'!$E$10+1,1))-AVERAGE(OFFSET($H$3,0,0,'Données projet'!$E$10+1,1))</f>
        <v>516.30971934066179</v>
      </c>
      <c r="AO114" s="61">
        <f t="shared" si="90"/>
        <v>290.84286505723571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2.5579538487363607E-13</v>
      </c>
      <c r="BE114" s="14">
        <f>BD114*VLOOKUP('Données projet'!$B$11,Paramètres!$A$1:$I$89,3,0)*VLOOKUP('Données projet'!$B$11,Paramètres!$A$1:$I$89,5,0)</f>
        <v>1.6759713616920635E-13</v>
      </c>
      <c r="BF114" s="14">
        <f t="shared" si="91"/>
        <v>2.3709043131075133E-12</v>
      </c>
      <c r="BG114" s="22">
        <f t="shared" si="61"/>
        <v>4.4212233574902864E-12</v>
      </c>
      <c r="BH114" s="61">
        <f t="shared" si="62"/>
        <v>280.193362294628</v>
      </c>
      <c r="BI114" s="61">
        <f ca="1">AVERAGE(OFFSET($BH$3,0,0,'Données projet'!$E$11+1,1))-AVERAGE(OFFSET($H$3,0,0,'Données projet'!$E$11+1,1))</f>
        <v>194.70144071323648</v>
      </c>
      <c r="BJ114" s="61">
        <f t="shared" si="92"/>
        <v>175.03530497415395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-9.2222762759774927E-14</v>
      </c>
      <c r="CA114" s="14" t="e">
        <f t="shared" si="93"/>
        <v>#NUM!</v>
      </c>
      <c r="CB114" s="22" t="e">
        <f t="shared" si="64"/>
        <v>#NUM!</v>
      </c>
      <c r="CC114" s="61" t="e">
        <f t="shared" si="65"/>
        <v>#NUM!</v>
      </c>
      <c r="CD114" s="61">
        <f ca="1">AVERAGE(OFFSET($CC$3,0,0,'Données projet'!$E$12+1,1))-AVERAGE(OFFSET($H$3,0,0,'Données projet'!$E$12+1,1))</f>
        <v>272.69564942740931</v>
      </c>
      <c r="CE114" s="61">
        <f t="shared" si="94"/>
        <v>316.57989180609252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1">
        <f t="shared" si="68"/>
        <v>280.19336229462607</v>
      </c>
      <c r="CY114" s="61">
        <f ca="1">AVERAGE(OFFSET($CX$3,0,0,'Données projet'!$E$13+1,1))-AVERAGE(OFFSET($H$3,0,0,'Données projet'!$E$13+1,1))</f>
        <v>312.59632808777332</v>
      </c>
      <c r="CZ114" s="61">
        <f t="shared" si="96"/>
        <v>302.59481222418219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3.813056537183002E-14</v>
      </c>
      <c r="DQ114" s="14">
        <f t="shared" si="97"/>
        <v>6.4086286045526829E-13</v>
      </c>
      <c r="DR114" s="22">
        <f t="shared" si="70"/>
        <v>1.1825802166488628E-12</v>
      </c>
      <c r="DS114" s="61">
        <f t="shared" si="71"/>
        <v>280.19336229462476</v>
      </c>
      <c r="DT114" s="61">
        <f ca="1">AVERAGE(OFFSET($DS$3,0,0,'Données projet'!$E$14+1,1))-AVERAGE(OFFSET($H$3,0,0,'Données projet'!$E$14+1,1))</f>
        <v>293.89870611180356</v>
      </c>
      <c r="DU114" s="61">
        <f t="shared" si="98"/>
        <v>227.09257037860894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1" t="e">
        <f t="shared" si="74"/>
        <v>#N/A</v>
      </c>
      <c r="EO114" s="61" t="e">
        <f ca="1">AVERAGE(OFFSET($EN$3,0,0,'Données projet'!$E$15+1,1))-AVERAGE(OFFSET($H$3,0,0,'Données projet'!$E$15+1,1))</f>
        <v>#N/A</v>
      </c>
      <c r="EP114" s="61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1" t="e">
        <f t="shared" si="77"/>
        <v>#N/A</v>
      </c>
      <c r="FJ114" s="61" t="e">
        <f ca="1">AVERAGE(OFFSET($FI$3,0,0,'Données projet'!$E$16+1,1))-AVERAGE(OFFSET($H$3,0,0,'Données projet'!$E$16+1,1))</f>
        <v>#N/A</v>
      </c>
      <c r="FK114" s="61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3.7</v>
      </c>
      <c r="FZ114" s="13">
        <f>IF('Données projet'!$A$244&gt;35,FZ113+FY114-GH113,IF(A114&lt;'Données projet'!$A$244,$FW$205^A114,IF(A114='Données projet'!$A$244,'Données projet'!$B$244,FZ113+FY114-GH113)))</f>
        <v>269.69999999999959</v>
      </c>
      <c r="GA114" s="18">
        <f>FZ114*VLOOKUP('Données projet'!$B$17,Paramètres!$A$1:$I$89,3,0)*VLOOKUP('Données projet'!$B$17,Paramètres!$A$1:$I$89,5,0)</f>
        <v>260.85383999999959</v>
      </c>
      <c r="GB114" s="14">
        <f t="shared" si="103"/>
        <v>62.904347395903649</v>
      </c>
      <c r="GC114" s="22">
        <f t="shared" si="79"/>
        <v>563.87884304786473</v>
      </c>
      <c r="GD114" s="61">
        <f t="shared" si="80"/>
        <v>844.07220534248836</v>
      </c>
      <c r="GE114" s="61">
        <f ca="1">AVERAGE(OFFSET($GD$3,0,0,'Données projet'!$E$17+1,1))-AVERAGE(OFFSET($H$3,0,0,'Données projet'!$E$17+1,1))</f>
        <v>496.33873798282525</v>
      </c>
      <c r="GF114" s="61">
        <f t="shared" si="104"/>
        <v>280.25465074992246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3.7</v>
      </c>
      <c r="GU114" s="13">
        <f>IF('Données projet'!$A$270&gt;35,GU113+GT114-HC113,IF(A114&lt;'Données projet'!$A$270,$GR$205^A114,IF(A114='Données projet'!$A$270,'Données projet'!$B$270,GU113+GT114-HC113)))</f>
        <v>269.69999999999959</v>
      </c>
      <c r="GV114" s="18">
        <f>GU114*VLOOKUP('Données projet'!$B$18,Paramètres!$A$1:$I$89,3,0)*VLOOKUP('Données projet'!$B$18,Paramètres!$A$1:$I$89,5,0)</f>
        <v>290.30507999999958</v>
      </c>
      <c r="GW114" s="14">
        <f t="shared" si="105"/>
        <v>69.140166465323375</v>
      </c>
      <c r="GX114" s="22">
        <f t="shared" si="82"/>
        <v>626.03380426043748</v>
      </c>
      <c r="GY114" s="61">
        <f t="shared" si="83"/>
        <v>906.2271665550611</v>
      </c>
      <c r="GZ114" s="61">
        <f ca="1">AVERAGE(OFFSET($GY$3,0,0,'Données projet'!$E$18+1,1))-AVERAGE(OFFSET($H$3,0,0,'Données projet'!$E$18+1,1))</f>
        <v>542.90832990875208</v>
      </c>
      <c r="HA114" s="61">
        <f t="shared" si="106"/>
        <v>304.94365539329362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1">
        <f t="shared" si="55"/>
        <v>815.80134948862315</v>
      </c>
      <c r="S115" s="61">
        <f ca="1">AVERAGE(OFFSET($R$3,0,0,'Données projet'!$E$9+1,1))-AVERAGE(OFFSET($H$3,0,0,'Données projet'!$E$9+1,1))</f>
        <v>469.67944008675863</v>
      </c>
      <c r="T115" s="61">
        <f t="shared" si="88"/>
        <v>266.11908070867173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1">
        <f t="shared" si="59"/>
        <v>878.87257705948787</v>
      </c>
      <c r="AN115" s="61">
        <f ca="1">AVERAGE(OFFSET($AM$3,0,0,'Données projet'!$E$10+1,1))-AVERAGE(OFFSET($H$3,0,0,'Données projet'!$E$10+1,1))</f>
        <v>516.30971934066179</v>
      </c>
      <c r="AO115" s="61">
        <f t="shared" si="90"/>
        <v>290.84286505723571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2.5579538487363607E-13</v>
      </c>
      <c r="BE115" s="14">
        <f>BD115*VLOOKUP('Données projet'!$B$11,Paramètres!$A$1:$I$89,3,0)*VLOOKUP('Données projet'!$B$11,Paramètres!$A$1:$I$89,5,0)</f>
        <v>1.6759713616920635E-13</v>
      </c>
      <c r="BF115" s="14">
        <f t="shared" si="91"/>
        <v>2.3709043131075133E-12</v>
      </c>
      <c r="BG115" s="22">
        <f t="shared" si="61"/>
        <v>4.4212233574902864E-12</v>
      </c>
      <c r="BH115" s="61">
        <f t="shared" si="62"/>
        <v>280.4213114155753</v>
      </c>
      <c r="BI115" s="61">
        <f ca="1">AVERAGE(OFFSET($BH$3,0,0,'Données projet'!$E$11+1,1))-AVERAGE(OFFSET($H$3,0,0,'Données projet'!$E$11+1,1))</f>
        <v>194.70144071323648</v>
      </c>
      <c r="BJ115" s="61">
        <f t="shared" si="92"/>
        <v>175.03530497415395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-9.2222762759774927E-14</v>
      </c>
      <c r="CA115" s="14" t="e">
        <f t="shared" si="93"/>
        <v>#NUM!</v>
      </c>
      <c r="CB115" s="22" t="e">
        <f t="shared" si="64"/>
        <v>#NUM!</v>
      </c>
      <c r="CC115" s="61" t="e">
        <f t="shared" si="65"/>
        <v>#NUM!</v>
      </c>
      <c r="CD115" s="61">
        <f ca="1">AVERAGE(OFFSET($CC$3,0,0,'Données projet'!$E$12+1,1))-AVERAGE(OFFSET($H$3,0,0,'Données projet'!$E$12+1,1))</f>
        <v>272.69564942740931</v>
      </c>
      <c r="CE115" s="61">
        <f t="shared" si="94"/>
        <v>316.57989180609252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1">
        <f t="shared" si="68"/>
        <v>280.42131141557337</v>
      </c>
      <c r="CY115" s="61">
        <f ca="1">AVERAGE(OFFSET($CX$3,0,0,'Données projet'!$E$13+1,1))-AVERAGE(OFFSET($H$3,0,0,'Données projet'!$E$13+1,1))</f>
        <v>312.59632808777332</v>
      </c>
      <c r="CZ115" s="61">
        <f t="shared" si="96"/>
        <v>302.59481222418219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3.813056537183002E-14</v>
      </c>
      <c r="DQ115" s="14">
        <f t="shared" si="97"/>
        <v>6.4086286045526829E-13</v>
      </c>
      <c r="DR115" s="22">
        <f t="shared" si="70"/>
        <v>1.1825802166488628E-12</v>
      </c>
      <c r="DS115" s="61">
        <f t="shared" si="71"/>
        <v>280.42131141557206</v>
      </c>
      <c r="DT115" s="61">
        <f ca="1">AVERAGE(OFFSET($DS$3,0,0,'Données projet'!$E$14+1,1))-AVERAGE(OFFSET($H$3,0,0,'Données projet'!$E$14+1,1))</f>
        <v>293.89870611180356</v>
      </c>
      <c r="DU115" s="61">
        <f t="shared" si="98"/>
        <v>227.09257037860894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1" t="e">
        <f t="shared" si="74"/>
        <v>#N/A</v>
      </c>
      <c r="EO115" s="61" t="e">
        <f ca="1">AVERAGE(OFFSET($EN$3,0,0,'Données projet'!$E$15+1,1))-AVERAGE(OFFSET($H$3,0,0,'Données projet'!$E$15+1,1))</f>
        <v>#N/A</v>
      </c>
      <c r="EP115" s="61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1" t="e">
        <f t="shared" si="77"/>
        <v>#N/A</v>
      </c>
      <c r="FJ115" s="61" t="e">
        <f ca="1">AVERAGE(OFFSET($FI$3,0,0,'Données projet'!$E$16+1,1))-AVERAGE(OFFSET($H$3,0,0,'Données projet'!$E$16+1,1))</f>
        <v>#N/A</v>
      </c>
      <c r="FK115" s="61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3.7</v>
      </c>
      <c r="FZ115" s="13">
        <f>IF('Données projet'!$A$244&gt;35,FZ114+FY115-GH114,IF(A115&lt;'Données projet'!$A$244,$FW$205^A115,IF(A115='Données projet'!$A$244,'Données projet'!$B$244,FZ114+FY115-GH114)))</f>
        <v>273.39999999999958</v>
      </c>
      <c r="GA115" s="18">
        <f>FZ115*VLOOKUP('Données projet'!$B$17,Paramètres!$A$1:$I$89,3,0)*VLOOKUP('Données projet'!$B$17,Paramètres!$A$1:$I$89,5,0)</f>
        <v>264.4324799999996</v>
      </c>
      <c r="GB115" s="14">
        <f t="shared" si="103"/>
        <v>63.666272015882292</v>
      </c>
      <c r="GC115" s="22">
        <f t="shared" si="79"/>
        <v>571.43865976099426</v>
      </c>
      <c r="GD115" s="61">
        <f t="shared" si="80"/>
        <v>851.85997117656507</v>
      </c>
      <c r="GE115" s="61">
        <f ca="1">AVERAGE(OFFSET($GD$3,0,0,'Données projet'!$E$17+1,1))-AVERAGE(OFFSET($H$3,0,0,'Données projet'!$E$17+1,1))</f>
        <v>496.33873798282525</v>
      </c>
      <c r="GF115" s="61">
        <f t="shared" si="104"/>
        <v>280.25465074992246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3.7</v>
      </c>
      <c r="GU115" s="13">
        <f>IF('Données projet'!$A$270&gt;35,GU114+GT115-HC114,IF(A115&lt;'Données projet'!$A$270,$GR$205^A115,IF(A115='Données projet'!$A$270,'Données projet'!$B$270,GU114+GT115-HC114)))</f>
        <v>273.39999999999958</v>
      </c>
      <c r="GV115" s="18">
        <f>GU115*VLOOKUP('Données projet'!$B$18,Paramètres!$A$1:$I$89,3,0)*VLOOKUP('Données projet'!$B$18,Paramètres!$A$1:$I$89,5,0)</f>
        <v>294.28775999999954</v>
      </c>
      <c r="GW115" s="14">
        <f t="shared" si="105"/>
        <v>69.977622018717668</v>
      </c>
      <c r="GX115" s="22">
        <f t="shared" si="82"/>
        <v>634.42887368259915</v>
      </c>
      <c r="GY115" s="61">
        <f t="shared" si="83"/>
        <v>914.85018509816996</v>
      </c>
      <c r="GZ115" s="61">
        <f ca="1">AVERAGE(OFFSET($GY$3,0,0,'Données projet'!$E$18+1,1))-AVERAGE(OFFSET($H$3,0,0,'Données projet'!$E$18+1,1))</f>
        <v>542.90832990875208</v>
      </c>
      <c r="HA115" s="61">
        <f t="shared" si="106"/>
        <v>304.94365539329362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1">
        <f t="shared" si="55"/>
        <v>823.10513587172727</v>
      </c>
      <c r="S116" s="61">
        <f ca="1">AVERAGE(OFFSET($R$3,0,0,'Données projet'!$E$9+1,1))-AVERAGE(OFFSET($H$3,0,0,'Données projet'!$E$9+1,1))</f>
        <v>469.67944008675863</v>
      </c>
      <c r="T116" s="61">
        <f t="shared" si="88"/>
        <v>266.11908070867173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1">
        <f t="shared" si="59"/>
        <v>887.01237708402596</v>
      </c>
      <c r="AN116" s="61">
        <f ca="1">AVERAGE(OFFSET($AM$3,0,0,'Données projet'!$E$10+1,1))-AVERAGE(OFFSET($H$3,0,0,'Données projet'!$E$10+1,1))</f>
        <v>516.30971934066179</v>
      </c>
      <c r="AO116" s="61">
        <f t="shared" si="90"/>
        <v>290.84286505723571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2.5579538487363607E-13</v>
      </c>
      <c r="BE116" s="14">
        <f>BD116*VLOOKUP('Données projet'!$B$11,Paramètres!$A$1:$I$89,3,0)*VLOOKUP('Données projet'!$B$11,Paramètres!$A$1:$I$89,5,0)</f>
        <v>1.6759713616920635E-13</v>
      </c>
      <c r="BF116" s="14">
        <f t="shared" si="91"/>
        <v>2.3709043131075133E-12</v>
      </c>
      <c r="BG116" s="22">
        <f t="shared" si="61"/>
        <v>4.4212233574902864E-12</v>
      </c>
      <c r="BH116" s="61">
        <f t="shared" si="62"/>
        <v>280.64530612889206</v>
      </c>
      <c r="BI116" s="61">
        <f ca="1">AVERAGE(OFFSET($BH$3,0,0,'Données projet'!$E$11+1,1))-AVERAGE(OFFSET($H$3,0,0,'Données projet'!$E$11+1,1))</f>
        <v>194.70144071323648</v>
      </c>
      <c r="BJ116" s="61">
        <f t="shared" si="92"/>
        <v>175.03530497415395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-9.2222762759774927E-14</v>
      </c>
      <c r="CA116" s="14" t="e">
        <f t="shared" si="93"/>
        <v>#NUM!</v>
      </c>
      <c r="CB116" s="22" t="e">
        <f t="shared" si="64"/>
        <v>#NUM!</v>
      </c>
      <c r="CC116" s="61" t="e">
        <f t="shared" si="65"/>
        <v>#NUM!</v>
      </c>
      <c r="CD116" s="61">
        <f ca="1">AVERAGE(OFFSET($CC$3,0,0,'Données projet'!$E$12+1,1))-AVERAGE(OFFSET($H$3,0,0,'Données projet'!$E$12+1,1))</f>
        <v>272.69564942740931</v>
      </c>
      <c r="CE116" s="61">
        <f t="shared" si="94"/>
        <v>316.57989180609252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1">
        <f t="shared" si="68"/>
        <v>280.64530612889013</v>
      </c>
      <c r="CY116" s="61">
        <f ca="1">AVERAGE(OFFSET($CX$3,0,0,'Données projet'!$E$13+1,1))-AVERAGE(OFFSET($H$3,0,0,'Données projet'!$E$13+1,1))</f>
        <v>312.59632808777332</v>
      </c>
      <c r="CZ116" s="61">
        <f t="shared" si="96"/>
        <v>302.59481222418219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3.813056537183002E-14</v>
      </c>
      <c r="DQ116" s="14">
        <f t="shared" si="97"/>
        <v>6.4086286045526829E-13</v>
      </c>
      <c r="DR116" s="22">
        <f t="shared" si="70"/>
        <v>1.1825802166488628E-12</v>
      </c>
      <c r="DS116" s="61">
        <f t="shared" si="71"/>
        <v>280.64530612888882</v>
      </c>
      <c r="DT116" s="61">
        <f ca="1">AVERAGE(OFFSET($DS$3,0,0,'Données projet'!$E$14+1,1))-AVERAGE(OFFSET($H$3,0,0,'Données projet'!$E$14+1,1))</f>
        <v>293.89870611180356</v>
      </c>
      <c r="DU116" s="61">
        <f t="shared" si="98"/>
        <v>227.09257037860894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1" t="e">
        <f t="shared" si="74"/>
        <v>#N/A</v>
      </c>
      <c r="EO116" s="61" t="e">
        <f ca="1">AVERAGE(OFFSET($EN$3,0,0,'Données projet'!$E$15+1,1))-AVERAGE(OFFSET($H$3,0,0,'Données projet'!$E$15+1,1))</f>
        <v>#N/A</v>
      </c>
      <c r="EP116" s="61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1" t="e">
        <f t="shared" si="77"/>
        <v>#N/A</v>
      </c>
      <c r="FJ116" s="61" t="e">
        <f ca="1">AVERAGE(OFFSET($FI$3,0,0,'Données projet'!$E$16+1,1))-AVERAGE(OFFSET($H$3,0,0,'Données projet'!$E$16+1,1))</f>
        <v>#N/A</v>
      </c>
      <c r="FK116" s="61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3.7</v>
      </c>
      <c r="FZ116" s="13">
        <f>IF('Données projet'!$A$244&gt;35,FZ115+FY116-GH115,IF(A116&lt;'Données projet'!$A$244,$FW$205^A116,IF(A116='Données projet'!$A$244,'Données projet'!$B$244,FZ115+FY116-GH115)))</f>
        <v>277.09999999999957</v>
      </c>
      <c r="GA116" s="18">
        <f>FZ116*VLOOKUP('Données projet'!$B$17,Paramètres!$A$1:$I$89,3,0)*VLOOKUP('Données projet'!$B$17,Paramètres!$A$1:$I$89,5,0)</f>
        <v>268.01111999999961</v>
      </c>
      <c r="GB116" s="14">
        <f t="shared" si="103"/>
        <v>64.426997301716796</v>
      </c>
      <c r="GC116" s="22">
        <f t="shared" si="79"/>
        <v>578.99638763382268</v>
      </c>
      <c r="GD116" s="61">
        <f t="shared" si="80"/>
        <v>859.64169376271025</v>
      </c>
      <c r="GE116" s="61">
        <f ca="1">AVERAGE(OFFSET($GD$3,0,0,'Données projet'!$E$17+1,1))-AVERAGE(OFFSET($H$3,0,0,'Données projet'!$E$17+1,1))</f>
        <v>496.33873798282525</v>
      </c>
      <c r="GF116" s="61">
        <f t="shared" si="104"/>
        <v>280.25465074992246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3.7</v>
      </c>
      <c r="GU116" s="13">
        <f>IF('Données projet'!$A$270&gt;35,GU115+GT116-HC115,IF(A116&lt;'Données projet'!$A$270,$GR$205^A116,IF(A116='Données projet'!$A$270,'Données projet'!$B$270,GU115+GT116-HC115)))</f>
        <v>277.09999999999957</v>
      </c>
      <c r="GV116" s="18">
        <f>GU116*VLOOKUP('Données projet'!$B$18,Paramètres!$A$1:$I$89,3,0)*VLOOKUP('Données projet'!$B$18,Paramètres!$A$1:$I$89,5,0)</f>
        <v>298.27043999999955</v>
      </c>
      <c r="GW116" s="14">
        <f t="shared" si="105"/>
        <v>70.813759345855914</v>
      </c>
      <c r="GX116" s="22">
        <f t="shared" si="82"/>
        <v>642.82164719403158</v>
      </c>
      <c r="GY116" s="61">
        <f t="shared" si="83"/>
        <v>923.46695332291915</v>
      </c>
      <c r="GZ116" s="61">
        <f ca="1">AVERAGE(OFFSET($GY$3,0,0,'Données projet'!$E$18+1,1))-AVERAGE(OFFSET($H$3,0,0,'Données projet'!$E$18+1,1))</f>
        <v>542.90832990875208</v>
      </c>
      <c r="HA116" s="61">
        <f t="shared" si="106"/>
        <v>304.94365539329362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1">
        <f t="shared" si="55"/>
        <v>830.40309647766207</v>
      </c>
      <c r="S117" s="61">
        <f ca="1">AVERAGE(OFFSET($R$3,0,0,'Données projet'!$E$9+1,1))-AVERAGE(OFFSET($H$3,0,0,'Données projet'!$E$9+1,1))</f>
        <v>469.67944008675863</v>
      </c>
      <c r="T117" s="61">
        <f t="shared" si="88"/>
        <v>266.11908070867173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1">
        <f t="shared" si="59"/>
        <v>895.14614584212677</v>
      </c>
      <c r="AN117" s="61">
        <f ca="1">AVERAGE(OFFSET($AM$3,0,0,'Données projet'!$E$10+1,1))-AVERAGE(OFFSET($H$3,0,0,'Données projet'!$E$10+1,1))</f>
        <v>516.30971934066179</v>
      </c>
      <c r="AO117" s="61">
        <f t="shared" si="90"/>
        <v>290.84286505723571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2.5579538487363607E-13</v>
      </c>
      <c r="BE117" s="14">
        <f>BD117*VLOOKUP('Données projet'!$B$11,Paramètres!$A$1:$I$89,3,0)*VLOOKUP('Données projet'!$B$11,Paramètres!$A$1:$I$89,5,0)</f>
        <v>1.6759713616920635E-13</v>
      </c>
      <c r="BF117" s="14">
        <f t="shared" si="91"/>
        <v>2.3709043131075133E-12</v>
      </c>
      <c r="BG117" s="22">
        <f t="shared" si="61"/>
        <v>4.4212233574902864E-12</v>
      </c>
      <c r="BH117" s="61">
        <f t="shared" si="62"/>
        <v>280.86541503470988</v>
      </c>
      <c r="BI117" s="61">
        <f ca="1">AVERAGE(OFFSET($BH$3,0,0,'Données projet'!$E$11+1,1))-AVERAGE(OFFSET($H$3,0,0,'Données projet'!$E$11+1,1))</f>
        <v>194.70144071323648</v>
      </c>
      <c r="BJ117" s="61">
        <f t="shared" si="92"/>
        <v>175.03530497415395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-9.2222762759774927E-14</v>
      </c>
      <c r="CA117" s="14" t="e">
        <f t="shared" si="93"/>
        <v>#NUM!</v>
      </c>
      <c r="CB117" s="22" t="e">
        <f t="shared" si="64"/>
        <v>#NUM!</v>
      </c>
      <c r="CC117" s="61" t="e">
        <f t="shared" si="65"/>
        <v>#NUM!</v>
      </c>
      <c r="CD117" s="61">
        <f ca="1">AVERAGE(OFFSET($CC$3,0,0,'Données projet'!$E$12+1,1))-AVERAGE(OFFSET($H$3,0,0,'Données projet'!$E$12+1,1))</f>
        <v>272.69564942740931</v>
      </c>
      <c r="CE117" s="61">
        <f t="shared" si="94"/>
        <v>316.57989180609252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1">
        <f t="shared" si="68"/>
        <v>280.86541503470795</v>
      </c>
      <c r="CY117" s="61">
        <f ca="1">AVERAGE(OFFSET($CX$3,0,0,'Données projet'!$E$13+1,1))-AVERAGE(OFFSET($H$3,0,0,'Données projet'!$E$13+1,1))</f>
        <v>312.59632808777332</v>
      </c>
      <c r="CZ117" s="61">
        <f t="shared" si="96"/>
        <v>302.59481222418219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3.813056537183002E-14</v>
      </c>
      <c r="DQ117" s="14">
        <f t="shared" si="97"/>
        <v>6.4086286045526829E-13</v>
      </c>
      <c r="DR117" s="22">
        <f t="shared" si="70"/>
        <v>1.1825802166488628E-12</v>
      </c>
      <c r="DS117" s="61">
        <f t="shared" si="71"/>
        <v>280.86541503470664</v>
      </c>
      <c r="DT117" s="61">
        <f ca="1">AVERAGE(OFFSET($DS$3,0,0,'Données projet'!$E$14+1,1))-AVERAGE(OFFSET($H$3,0,0,'Données projet'!$E$14+1,1))</f>
        <v>293.89870611180356</v>
      </c>
      <c r="DU117" s="61">
        <f t="shared" si="98"/>
        <v>227.09257037860894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1" t="e">
        <f t="shared" si="74"/>
        <v>#N/A</v>
      </c>
      <c r="EO117" s="61" t="e">
        <f ca="1">AVERAGE(OFFSET($EN$3,0,0,'Données projet'!$E$15+1,1))-AVERAGE(OFFSET($H$3,0,0,'Données projet'!$E$15+1,1))</f>
        <v>#N/A</v>
      </c>
      <c r="EP117" s="61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1" t="e">
        <f t="shared" si="77"/>
        <v>#N/A</v>
      </c>
      <c r="FJ117" s="61" t="e">
        <f ca="1">AVERAGE(OFFSET($FI$3,0,0,'Données projet'!$E$16+1,1))-AVERAGE(OFFSET($H$3,0,0,'Données projet'!$E$16+1,1))</f>
        <v>#N/A</v>
      </c>
      <c r="FK117" s="61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3.7</v>
      </c>
      <c r="FZ117" s="13">
        <f>IF('Données projet'!$A$244&gt;35,FZ116+FY117-GH116,IF(A117&lt;'Données projet'!$A$244,$FW$205^A117,IF(A117='Données projet'!$A$244,'Données projet'!$B$244,FZ116+FY117-GH116)))</f>
        <v>280.79999999999956</v>
      </c>
      <c r="GA117" s="18">
        <f>FZ117*VLOOKUP('Données projet'!$B$17,Paramètres!$A$1:$I$89,3,0)*VLOOKUP('Données projet'!$B$17,Paramètres!$A$1:$I$89,5,0)</f>
        <v>271.58975999999956</v>
      </c>
      <c r="GB117" s="14">
        <f t="shared" si="103"/>
        <v>65.186541118848012</v>
      </c>
      <c r="GC117" s="22">
        <f t="shared" si="79"/>
        <v>586.55205778199286</v>
      </c>
      <c r="GD117" s="61">
        <f t="shared" si="80"/>
        <v>867.41747281669836</v>
      </c>
      <c r="GE117" s="61">
        <f ca="1">AVERAGE(OFFSET($GD$3,0,0,'Données projet'!$E$17+1,1))-AVERAGE(OFFSET($H$3,0,0,'Données projet'!$E$17+1,1))</f>
        <v>496.33873798282525</v>
      </c>
      <c r="GF117" s="61">
        <f t="shared" si="104"/>
        <v>280.25465074992246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3.7</v>
      </c>
      <c r="GU117" s="13">
        <f>IF('Données projet'!$A$270&gt;35,GU116+GT117-HC116,IF(A117&lt;'Données projet'!$A$270,$GR$205^A117,IF(A117='Données projet'!$A$270,'Données projet'!$B$270,GU116+GT117-HC116)))</f>
        <v>280.79999999999956</v>
      </c>
      <c r="GV117" s="18">
        <f>GU117*VLOOKUP('Données projet'!$B$18,Paramètres!$A$1:$I$89,3,0)*VLOOKUP('Données projet'!$B$18,Paramètres!$A$1:$I$89,5,0)</f>
        <v>302.25311999999951</v>
      </c>
      <c r="GW117" s="14">
        <f t="shared" si="105"/>
        <v>71.648598083211283</v>
      </c>
      <c r="GX117" s="22">
        <f t="shared" si="82"/>
        <v>651.21215899492529</v>
      </c>
      <c r="GY117" s="61">
        <f t="shared" si="83"/>
        <v>932.0775740296308</v>
      </c>
      <c r="GZ117" s="61">
        <f ca="1">AVERAGE(OFFSET($GY$3,0,0,'Données projet'!$E$18+1,1))-AVERAGE(OFFSET($H$3,0,0,'Données projet'!$E$18+1,1))</f>
        <v>542.90832990875208</v>
      </c>
      <c r="HA117" s="61">
        <f t="shared" si="106"/>
        <v>304.94365539329362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1">
        <f t="shared" si="55"/>
        <v>837.69532723401494</v>
      </c>
      <c r="S118" s="61">
        <f ca="1">AVERAGE(OFFSET($R$3,0,0,'Données projet'!$E$9+1,1))-AVERAGE(OFFSET($H$3,0,0,'Données projet'!$E$9+1,1))</f>
        <v>469.67944008675863</v>
      </c>
      <c r="T118" s="61">
        <f t="shared" si="88"/>
        <v>266.11908070867173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1">
        <f t="shared" si="59"/>
        <v>903.27398228206562</v>
      </c>
      <c r="AN118" s="61">
        <f ca="1">AVERAGE(OFFSET($AM$3,0,0,'Données projet'!$E$10+1,1))-AVERAGE(OFFSET($H$3,0,0,'Données projet'!$E$10+1,1))</f>
        <v>516.30971934066179</v>
      </c>
      <c r="AO118" s="61">
        <f t="shared" si="90"/>
        <v>290.84286505723571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2.5579538487363607E-13</v>
      </c>
      <c r="BE118" s="14">
        <f>BD118*VLOOKUP('Données projet'!$B$11,Paramètres!$A$1:$I$89,3,0)*VLOOKUP('Données projet'!$B$11,Paramètres!$A$1:$I$89,5,0)</f>
        <v>1.6759713616920635E-13</v>
      </c>
      <c r="BF118" s="14">
        <f t="shared" si="91"/>
        <v>2.3709043131075133E-12</v>
      </c>
      <c r="BG118" s="22">
        <f t="shared" si="61"/>
        <v>4.4212233574902864E-12</v>
      </c>
      <c r="BH118" s="61">
        <f t="shared" si="62"/>
        <v>281.08170554310169</v>
      </c>
      <c r="BI118" s="61">
        <f ca="1">AVERAGE(OFFSET($BH$3,0,0,'Données projet'!$E$11+1,1))-AVERAGE(OFFSET($H$3,0,0,'Données projet'!$E$11+1,1))</f>
        <v>194.70144071323648</v>
      </c>
      <c r="BJ118" s="61">
        <f t="shared" si="92"/>
        <v>175.03530497415395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-9.2222762759774927E-14</v>
      </c>
      <c r="CA118" s="14" t="e">
        <f t="shared" si="93"/>
        <v>#NUM!</v>
      </c>
      <c r="CB118" s="22" t="e">
        <f t="shared" si="64"/>
        <v>#NUM!</v>
      </c>
      <c r="CC118" s="61" t="e">
        <f t="shared" si="65"/>
        <v>#NUM!</v>
      </c>
      <c r="CD118" s="61">
        <f ca="1">AVERAGE(OFFSET($CC$3,0,0,'Données projet'!$E$12+1,1))-AVERAGE(OFFSET($H$3,0,0,'Données projet'!$E$12+1,1))</f>
        <v>272.69564942740931</v>
      </c>
      <c r="CE118" s="61">
        <f t="shared" si="94"/>
        <v>316.57989180609252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1">
        <f t="shared" si="68"/>
        <v>281.08170554309976</v>
      </c>
      <c r="CY118" s="61">
        <f ca="1">AVERAGE(OFFSET($CX$3,0,0,'Données projet'!$E$13+1,1))-AVERAGE(OFFSET($H$3,0,0,'Données projet'!$E$13+1,1))</f>
        <v>312.59632808777332</v>
      </c>
      <c r="CZ118" s="61">
        <f t="shared" si="96"/>
        <v>302.59481222418219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3.813056537183002E-14</v>
      </c>
      <c r="DQ118" s="14">
        <f t="shared" si="97"/>
        <v>6.4086286045526829E-13</v>
      </c>
      <c r="DR118" s="22">
        <f t="shared" si="70"/>
        <v>1.1825802166488628E-12</v>
      </c>
      <c r="DS118" s="61">
        <f t="shared" si="71"/>
        <v>281.08170554309845</v>
      </c>
      <c r="DT118" s="61">
        <f ca="1">AVERAGE(OFFSET($DS$3,0,0,'Données projet'!$E$14+1,1))-AVERAGE(OFFSET($H$3,0,0,'Données projet'!$E$14+1,1))</f>
        <v>293.89870611180356</v>
      </c>
      <c r="DU118" s="61">
        <f t="shared" si="98"/>
        <v>227.09257037860894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1" t="e">
        <f t="shared" si="74"/>
        <v>#N/A</v>
      </c>
      <c r="EO118" s="61" t="e">
        <f ca="1">AVERAGE(OFFSET($EN$3,0,0,'Données projet'!$E$15+1,1))-AVERAGE(OFFSET($H$3,0,0,'Données projet'!$E$15+1,1))</f>
        <v>#N/A</v>
      </c>
      <c r="EP118" s="61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1" t="e">
        <f t="shared" si="77"/>
        <v>#N/A</v>
      </c>
      <c r="FJ118" s="61" t="e">
        <f ca="1">AVERAGE(OFFSET($FI$3,0,0,'Données projet'!$E$16+1,1))-AVERAGE(OFFSET($H$3,0,0,'Données projet'!$E$16+1,1))</f>
        <v>#N/A</v>
      </c>
      <c r="FK118" s="61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3.7</v>
      </c>
      <c r="FZ118" s="13">
        <f>IF('Données projet'!$A$244&gt;35,FZ117+FY118-GH117,IF(A118&lt;'Données projet'!$A$244,$FW$205^A118,IF(A118='Données projet'!$A$244,'Données projet'!$B$244,FZ117+FY118-GH117)))</f>
        <v>284.49999999999955</v>
      </c>
      <c r="GA118" s="18">
        <f>FZ118*VLOOKUP('Données projet'!$B$17,Paramètres!$A$1:$I$89,3,0)*VLOOKUP('Données projet'!$B$17,Paramètres!$A$1:$I$89,5,0)</f>
        <v>275.16839999999956</v>
      </c>
      <c r="GB118" s="14">
        <f t="shared" si="103"/>
        <v>65.944920834841554</v>
      </c>
      <c r="GC118" s="22">
        <f t="shared" si="79"/>
        <v>594.10570045401494</v>
      </c>
      <c r="GD118" s="61">
        <f t="shared" si="80"/>
        <v>875.18740599711214</v>
      </c>
      <c r="GE118" s="61">
        <f ca="1">AVERAGE(OFFSET($GD$3,0,0,'Données projet'!$E$17+1,1))-AVERAGE(OFFSET($H$3,0,0,'Données projet'!$E$17+1,1))</f>
        <v>496.33873798282525</v>
      </c>
      <c r="GF118" s="61">
        <f t="shared" si="104"/>
        <v>280.25465074992246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3.7</v>
      </c>
      <c r="GU118" s="13">
        <f>IF('Données projet'!$A$270&gt;35,GU117+GT118-HC117,IF(A118&lt;'Données projet'!$A$270,$GR$205^A118,IF(A118='Données projet'!$A$270,'Données projet'!$B$270,GU117+GT118-HC117)))</f>
        <v>284.49999999999955</v>
      </c>
      <c r="GV118" s="18">
        <f>GU118*VLOOKUP('Données projet'!$B$18,Paramètres!$A$1:$I$89,3,0)*VLOOKUP('Données projet'!$B$18,Paramètres!$A$1:$I$89,5,0)</f>
        <v>306.23579999999947</v>
      </c>
      <c r="GW118" s="14">
        <f t="shared" si="105"/>
        <v>72.482157320026886</v>
      </c>
      <c r="GX118" s="22">
        <f t="shared" si="82"/>
        <v>659.6004423323792</v>
      </c>
      <c r="GY118" s="61">
        <f t="shared" si="83"/>
        <v>940.6821478754764</v>
      </c>
      <c r="GZ118" s="61">
        <f ca="1">AVERAGE(OFFSET($GY$3,0,0,'Données projet'!$E$18+1,1))-AVERAGE(OFFSET($H$3,0,0,'Données projet'!$E$18+1,1))</f>
        <v>542.90832990875208</v>
      </c>
      <c r="HA118" s="61">
        <f t="shared" si="106"/>
        <v>304.94365539329362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1">
        <f t="shared" si="55"/>
        <v>844.98192211455967</v>
      </c>
      <c r="S119" s="61">
        <f ca="1">AVERAGE(OFFSET($R$3,0,0,'Données projet'!$E$9+1,1))-AVERAGE(OFFSET($H$3,0,0,'Données projet'!$E$9+1,1))</f>
        <v>469.67944008675863</v>
      </c>
      <c r="T119" s="61">
        <f t="shared" si="88"/>
        <v>266.11908070867173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1">
        <f t="shared" si="59"/>
        <v>911.39598331521825</v>
      </c>
      <c r="AN119" s="61">
        <f ca="1">AVERAGE(OFFSET($AM$3,0,0,'Données projet'!$E$10+1,1))-AVERAGE(OFFSET($H$3,0,0,'Données projet'!$E$10+1,1))</f>
        <v>516.30971934066179</v>
      </c>
      <c r="AO119" s="61">
        <f t="shared" si="90"/>
        <v>290.84286505723571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2.5579538487363607E-13</v>
      </c>
      <c r="BE119" s="14">
        <f>BD119*VLOOKUP('Données projet'!$B$11,Paramètres!$A$1:$I$89,3,0)*VLOOKUP('Données projet'!$B$11,Paramètres!$A$1:$I$89,5,0)</f>
        <v>1.6759713616920635E-13</v>
      </c>
      <c r="BF119" s="14">
        <f t="shared" si="91"/>
        <v>2.3709043131075133E-12</v>
      </c>
      <c r="BG119" s="22">
        <f t="shared" si="61"/>
        <v>4.4212233574902864E-12</v>
      </c>
      <c r="BH119" s="61">
        <f t="shared" si="62"/>
        <v>281.29424389472592</v>
      </c>
      <c r="BI119" s="61">
        <f ca="1">AVERAGE(OFFSET($BH$3,0,0,'Données projet'!$E$11+1,1))-AVERAGE(OFFSET($H$3,0,0,'Données projet'!$E$11+1,1))</f>
        <v>194.70144071323648</v>
      </c>
      <c r="BJ119" s="61">
        <f t="shared" si="92"/>
        <v>175.03530497415395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-9.2222762759774927E-14</v>
      </c>
      <c r="CA119" s="14" t="e">
        <f t="shared" si="93"/>
        <v>#NUM!</v>
      </c>
      <c r="CB119" s="22" t="e">
        <f t="shared" si="64"/>
        <v>#NUM!</v>
      </c>
      <c r="CC119" s="61" t="e">
        <f t="shared" si="65"/>
        <v>#NUM!</v>
      </c>
      <c r="CD119" s="61">
        <f ca="1">AVERAGE(OFFSET($CC$3,0,0,'Données projet'!$E$12+1,1))-AVERAGE(OFFSET($H$3,0,0,'Données projet'!$E$12+1,1))</f>
        <v>272.69564942740931</v>
      </c>
      <c r="CE119" s="61">
        <f t="shared" si="94"/>
        <v>316.57989180609252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1">
        <f t="shared" si="68"/>
        <v>281.29424389472399</v>
      </c>
      <c r="CY119" s="61">
        <f ca="1">AVERAGE(OFFSET($CX$3,0,0,'Données projet'!$E$13+1,1))-AVERAGE(OFFSET($H$3,0,0,'Données projet'!$E$13+1,1))</f>
        <v>312.59632808777332</v>
      </c>
      <c r="CZ119" s="61">
        <f t="shared" si="96"/>
        <v>302.59481222418219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3.813056537183002E-14</v>
      </c>
      <c r="DQ119" s="14">
        <f t="shared" si="97"/>
        <v>6.4086286045526829E-13</v>
      </c>
      <c r="DR119" s="22">
        <f t="shared" si="70"/>
        <v>1.1825802166488628E-12</v>
      </c>
      <c r="DS119" s="61">
        <f t="shared" si="71"/>
        <v>281.29424389472268</v>
      </c>
      <c r="DT119" s="61">
        <f ca="1">AVERAGE(OFFSET($DS$3,0,0,'Données projet'!$E$14+1,1))-AVERAGE(OFFSET($H$3,0,0,'Données projet'!$E$14+1,1))</f>
        <v>293.89870611180356</v>
      </c>
      <c r="DU119" s="61">
        <f t="shared" si="98"/>
        <v>227.09257037860894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1" t="e">
        <f t="shared" si="74"/>
        <v>#N/A</v>
      </c>
      <c r="EO119" s="61" t="e">
        <f ca="1">AVERAGE(OFFSET($EN$3,0,0,'Données projet'!$E$15+1,1))-AVERAGE(OFFSET($H$3,0,0,'Données projet'!$E$15+1,1))</f>
        <v>#N/A</v>
      </c>
      <c r="EP119" s="61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1" t="e">
        <f t="shared" si="77"/>
        <v>#N/A</v>
      </c>
      <c r="FJ119" s="61" t="e">
        <f ca="1">AVERAGE(OFFSET($FI$3,0,0,'Données projet'!$E$16+1,1))-AVERAGE(OFFSET($H$3,0,0,'Données projet'!$E$16+1,1))</f>
        <v>#N/A</v>
      </c>
      <c r="FK119" s="61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3.7</v>
      </c>
      <c r="FZ119" s="13">
        <f>IF('Données projet'!$A$244&gt;35,FZ118+FY119-GH118,IF(A119&lt;'Données projet'!$A$244,$FW$205^A119,IF(A119='Données projet'!$A$244,'Données projet'!$B$244,FZ118+FY119-GH118)))</f>
        <v>288.19999999999953</v>
      </c>
      <c r="GA119" s="18">
        <f>FZ119*VLOOKUP('Données projet'!$B$17,Paramètres!$A$1:$I$89,3,0)*VLOOKUP('Données projet'!$B$17,Paramètres!$A$1:$I$89,5,0)</f>
        <v>278.74703999999957</v>
      </c>
      <c r="GB119" s="14">
        <f t="shared" si="103"/>
        <v>66.702153339553135</v>
      </c>
      <c r="GC119" s="22">
        <f t="shared" si="79"/>
        <v>601.65734506638762</v>
      </c>
      <c r="GD119" s="61">
        <f t="shared" si="80"/>
        <v>882.95158896110911</v>
      </c>
      <c r="GE119" s="61">
        <f ca="1">AVERAGE(OFFSET($GD$3,0,0,'Données projet'!$E$17+1,1))-AVERAGE(OFFSET($H$3,0,0,'Données projet'!$E$17+1,1))</f>
        <v>496.33873798282525</v>
      </c>
      <c r="GF119" s="61">
        <f t="shared" si="104"/>
        <v>280.25465074992246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3.7</v>
      </c>
      <c r="GU119" s="13">
        <f>IF('Données projet'!$A$270&gt;35,GU118+GT119-HC118,IF(A119&lt;'Données projet'!$A$270,$GR$205^A119,IF(A119='Données projet'!$A$270,'Données projet'!$B$270,GU118+GT119-HC118)))</f>
        <v>288.19999999999953</v>
      </c>
      <c r="GV119" s="18">
        <f>GU119*VLOOKUP('Données projet'!$B$18,Paramètres!$A$1:$I$89,3,0)*VLOOKUP('Données projet'!$B$18,Paramètres!$A$1:$I$89,5,0)</f>
        <v>310.21847999999949</v>
      </c>
      <c r="GW119" s="14">
        <f t="shared" si="105"/>
        <v>73.314455620479848</v>
      </c>
      <c r="GX119" s="22">
        <f t="shared" si="82"/>
        <v>667.98652953900148</v>
      </c>
      <c r="GY119" s="61">
        <f t="shared" si="83"/>
        <v>949.28077343372297</v>
      </c>
      <c r="GZ119" s="61">
        <f ca="1">AVERAGE(OFFSET($GY$3,0,0,'Données projet'!$E$18+1,1))-AVERAGE(OFFSET($H$3,0,0,'Données projet'!$E$18+1,1))</f>
        <v>542.90832990875208</v>
      </c>
      <c r="HA119" s="61">
        <f t="shared" si="106"/>
        <v>304.94365539329362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1">
        <f t="shared" si="55"/>
        <v>852.2629731909085</v>
      </c>
      <c r="S120" s="61">
        <f ca="1">AVERAGE(OFFSET($R$3,0,0,'Données projet'!$E$9+1,1))-AVERAGE(OFFSET($H$3,0,0,'Données projet'!$E$9+1,1))</f>
        <v>469.67944008675863</v>
      </c>
      <c r="T120" s="61">
        <f t="shared" si="88"/>
        <v>266.11908070867173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1">
        <f t="shared" si="59"/>
        <v>919.51224387103366</v>
      </c>
      <c r="AN120" s="61">
        <f ca="1">AVERAGE(OFFSET($AM$3,0,0,'Données projet'!$E$10+1,1))-AVERAGE(OFFSET($H$3,0,0,'Données projet'!$E$10+1,1))</f>
        <v>516.30971934066179</v>
      </c>
      <c r="AO120" s="61">
        <f t="shared" si="90"/>
        <v>290.84286505723571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2.5579538487363607E-13</v>
      </c>
      <c r="BE120" s="14">
        <f>BD120*VLOOKUP('Données projet'!$B$11,Paramètres!$A$1:$I$89,3,0)*VLOOKUP('Données projet'!$B$11,Paramètres!$A$1:$I$89,5,0)</f>
        <v>1.6759713616920635E-13</v>
      </c>
      <c r="BF120" s="14">
        <f t="shared" si="91"/>
        <v>2.3709043131075133E-12</v>
      </c>
      <c r="BG120" s="22">
        <f t="shared" si="61"/>
        <v>4.4212233574902864E-12</v>
      </c>
      <c r="BH120" s="61">
        <f t="shared" si="62"/>
        <v>281.50309518111408</v>
      </c>
      <c r="BI120" s="61">
        <f ca="1">AVERAGE(OFFSET($BH$3,0,0,'Données projet'!$E$11+1,1))-AVERAGE(OFFSET($H$3,0,0,'Données projet'!$E$11+1,1))</f>
        <v>194.70144071323648</v>
      </c>
      <c r="BJ120" s="61">
        <f t="shared" si="92"/>
        <v>175.03530497415395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-9.2222762759774927E-14</v>
      </c>
      <c r="CA120" s="14" t="e">
        <f t="shared" si="93"/>
        <v>#NUM!</v>
      </c>
      <c r="CB120" s="22" t="e">
        <f t="shared" si="64"/>
        <v>#NUM!</v>
      </c>
      <c r="CC120" s="61" t="e">
        <f t="shared" si="65"/>
        <v>#NUM!</v>
      </c>
      <c r="CD120" s="61">
        <f ca="1">AVERAGE(OFFSET($CC$3,0,0,'Données projet'!$E$12+1,1))-AVERAGE(OFFSET($H$3,0,0,'Données projet'!$E$12+1,1))</f>
        <v>272.69564942740931</v>
      </c>
      <c r="CE120" s="61">
        <f t="shared" si="94"/>
        <v>316.57989180609252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1">
        <f t="shared" si="68"/>
        <v>281.50309518111214</v>
      </c>
      <c r="CY120" s="61">
        <f ca="1">AVERAGE(OFFSET($CX$3,0,0,'Données projet'!$E$13+1,1))-AVERAGE(OFFSET($H$3,0,0,'Données projet'!$E$13+1,1))</f>
        <v>312.59632808777332</v>
      </c>
      <c r="CZ120" s="61">
        <f t="shared" si="96"/>
        <v>302.59481222418219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3.813056537183002E-14</v>
      </c>
      <c r="DQ120" s="14">
        <f t="shared" si="97"/>
        <v>6.4086286045526829E-13</v>
      </c>
      <c r="DR120" s="22">
        <f t="shared" si="70"/>
        <v>1.1825802166488628E-12</v>
      </c>
      <c r="DS120" s="61">
        <f t="shared" si="71"/>
        <v>281.50309518111084</v>
      </c>
      <c r="DT120" s="61">
        <f ca="1">AVERAGE(OFFSET($DS$3,0,0,'Données projet'!$E$14+1,1))-AVERAGE(OFFSET($H$3,0,0,'Données projet'!$E$14+1,1))</f>
        <v>293.89870611180356</v>
      </c>
      <c r="DU120" s="61">
        <f t="shared" si="98"/>
        <v>227.09257037860894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1" t="e">
        <f t="shared" si="74"/>
        <v>#N/A</v>
      </c>
      <c r="EO120" s="61" t="e">
        <f ca="1">AVERAGE(OFFSET($EN$3,0,0,'Données projet'!$E$15+1,1))-AVERAGE(OFFSET($H$3,0,0,'Données projet'!$E$15+1,1))</f>
        <v>#N/A</v>
      </c>
      <c r="EP120" s="61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1" t="e">
        <f t="shared" si="77"/>
        <v>#N/A</v>
      </c>
      <c r="FJ120" s="61" t="e">
        <f ca="1">AVERAGE(OFFSET($FI$3,0,0,'Données projet'!$E$16+1,1))-AVERAGE(OFFSET($H$3,0,0,'Données projet'!$E$16+1,1))</f>
        <v>#N/A</v>
      </c>
      <c r="FK120" s="61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3.7</v>
      </c>
      <c r="FZ120" s="13">
        <f>IF('Données projet'!$A$244&gt;35,FZ119+FY120-GH119,IF(A120&lt;'Données projet'!$A$244,$FW$205^A120,IF(A120='Données projet'!$A$244,'Données projet'!$B$244,FZ119+FY120-GH119)))</f>
        <v>291.89999999999952</v>
      </c>
      <c r="GA120" s="18">
        <f>FZ120*VLOOKUP('Données projet'!$B$17,Paramètres!$A$1:$I$89,3,0)*VLOOKUP('Données projet'!$B$17,Paramètres!$A$1:$I$89,5,0)</f>
        <v>282.32567999999952</v>
      </c>
      <c r="GB120" s="14">
        <f t="shared" si="103"/>
        <v>67.458255064229917</v>
      </c>
      <c r="GC120" s="22">
        <f t="shared" si="79"/>
        <v>609.20702023686624</v>
      </c>
      <c r="GD120" s="61">
        <f t="shared" si="80"/>
        <v>890.71011541797589</v>
      </c>
      <c r="GE120" s="61">
        <f ca="1">AVERAGE(OFFSET($GD$3,0,0,'Données projet'!$E$17+1,1))-AVERAGE(OFFSET($H$3,0,0,'Données projet'!$E$17+1,1))</f>
        <v>496.33873798282525</v>
      </c>
      <c r="GF120" s="61">
        <f t="shared" si="104"/>
        <v>280.25465074992246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3.7</v>
      </c>
      <c r="GU120" s="13">
        <f>IF('Données projet'!$A$270&gt;35,GU119+GT120-HC119,IF(A120&lt;'Données projet'!$A$270,$GR$205^A120,IF(A120='Données projet'!$A$270,'Données projet'!$B$270,GU119+GT120-HC119)))</f>
        <v>291.89999999999952</v>
      </c>
      <c r="GV120" s="18">
        <f>GU120*VLOOKUP('Données projet'!$B$18,Paramètres!$A$1:$I$89,3,0)*VLOOKUP('Données projet'!$B$18,Paramètres!$A$1:$I$89,5,0)</f>
        <v>314.2011599999995</v>
      </c>
      <c r="GW120" s="14">
        <f t="shared" si="105"/>
        <v>74.145511044675771</v>
      </c>
      <c r="GX120" s="22">
        <f t="shared" si="82"/>
        <v>676.37045206947607</v>
      </c>
      <c r="GY120" s="61">
        <f t="shared" si="83"/>
        <v>957.87354725058572</v>
      </c>
      <c r="GZ120" s="61">
        <f ca="1">AVERAGE(OFFSET($GY$3,0,0,'Données projet'!$E$18+1,1))-AVERAGE(OFFSET($H$3,0,0,'Données projet'!$E$18+1,1))</f>
        <v>542.90832990875208</v>
      </c>
      <c r="HA120" s="61">
        <f t="shared" si="106"/>
        <v>304.94365539329362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1">
        <f t="shared" si="55"/>
        <v>859.53857068217326</v>
      </c>
      <c r="S121" s="61">
        <f ca="1">AVERAGE(OFFSET($R$3,0,0,'Données projet'!$E$9+1,1))-AVERAGE(OFFSET($H$3,0,0,'Données projet'!$E$9+1,1))</f>
        <v>469.67944008675863</v>
      </c>
      <c r="T121" s="61">
        <f t="shared" si="88"/>
        <v>266.11908070867173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1">
        <f t="shared" si="59"/>
        <v>927.62285694984485</v>
      </c>
      <c r="AN121" s="61">
        <f ca="1">AVERAGE(OFFSET($AM$3,0,0,'Données projet'!$E$10+1,1))-AVERAGE(OFFSET($H$3,0,0,'Données projet'!$E$10+1,1))</f>
        <v>516.30971934066179</v>
      </c>
      <c r="AO121" s="61">
        <f t="shared" si="90"/>
        <v>290.84286505723571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2.5579538487363607E-13</v>
      </c>
      <c r="BE121" s="14">
        <f>BD121*VLOOKUP('Données projet'!$B$11,Paramètres!$A$1:$I$89,3,0)*VLOOKUP('Données projet'!$B$11,Paramètres!$A$1:$I$89,5,0)</f>
        <v>1.6759713616920635E-13</v>
      </c>
      <c r="BF121" s="14">
        <f t="shared" si="91"/>
        <v>2.3709043131075133E-12</v>
      </c>
      <c r="BG121" s="22">
        <f t="shared" si="61"/>
        <v>4.4212233574902864E-12</v>
      </c>
      <c r="BH121" s="61">
        <f t="shared" si="62"/>
        <v>281.70832336460484</v>
      </c>
      <c r="BI121" s="61">
        <f ca="1">AVERAGE(OFFSET($BH$3,0,0,'Données projet'!$E$11+1,1))-AVERAGE(OFFSET($H$3,0,0,'Données projet'!$E$11+1,1))</f>
        <v>194.70144071323648</v>
      </c>
      <c r="BJ121" s="61">
        <f t="shared" si="92"/>
        <v>175.03530497415395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-9.2222762759774927E-14</v>
      </c>
      <c r="CA121" s="14" t="e">
        <f t="shared" si="93"/>
        <v>#NUM!</v>
      </c>
      <c r="CB121" s="22" t="e">
        <f t="shared" si="64"/>
        <v>#NUM!</v>
      </c>
      <c r="CC121" s="61" t="e">
        <f t="shared" si="65"/>
        <v>#NUM!</v>
      </c>
      <c r="CD121" s="61">
        <f ca="1">AVERAGE(OFFSET($CC$3,0,0,'Données projet'!$E$12+1,1))-AVERAGE(OFFSET($H$3,0,0,'Données projet'!$E$12+1,1))</f>
        <v>272.69564942740931</v>
      </c>
      <c r="CE121" s="61">
        <f t="shared" si="94"/>
        <v>316.57989180609252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1">
        <f t="shared" si="68"/>
        <v>281.7083233646029</v>
      </c>
      <c r="CY121" s="61">
        <f ca="1">AVERAGE(OFFSET($CX$3,0,0,'Données projet'!$E$13+1,1))-AVERAGE(OFFSET($H$3,0,0,'Données projet'!$E$13+1,1))</f>
        <v>312.59632808777332</v>
      </c>
      <c r="CZ121" s="61">
        <f t="shared" si="96"/>
        <v>302.59481222418219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3.813056537183002E-14</v>
      </c>
      <c r="DQ121" s="14">
        <f t="shared" si="97"/>
        <v>6.4086286045526829E-13</v>
      </c>
      <c r="DR121" s="22">
        <f t="shared" si="70"/>
        <v>1.1825802166488628E-12</v>
      </c>
      <c r="DS121" s="61">
        <f t="shared" si="71"/>
        <v>281.7083233646016</v>
      </c>
      <c r="DT121" s="61">
        <f ca="1">AVERAGE(OFFSET($DS$3,0,0,'Données projet'!$E$14+1,1))-AVERAGE(OFFSET($H$3,0,0,'Données projet'!$E$14+1,1))</f>
        <v>293.89870611180356</v>
      </c>
      <c r="DU121" s="61">
        <f t="shared" si="98"/>
        <v>227.09257037860894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1" t="e">
        <f t="shared" si="74"/>
        <v>#N/A</v>
      </c>
      <c r="EO121" s="61" t="e">
        <f ca="1">AVERAGE(OFFSET($EN$3,0,0,'Données projet'!$E$15+1,1))-AVERAGE(OFFSET($H$3,0,0,'Données projet'!$E$15+1,1))</f>
        <v>#N/A</v>
      </c>
      <c r="EP121" s="61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1" t="e">
        <f t="shared" si="77"/>
        <v>#N/A</v>
      </c>
      <c r="FJ121" s="61" t="e">
        <f ca="1">AVERAGE(OFFSET($FI$3,0,0,'Données projet'!$E$16+1,1))-AVERAGE(OFFSET($H$3,0,0,'Données projet'!$E$16+1,1))</f>
        <v>#N/A</v>
      </c>
      <c r="FK121" s="61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3.7</v>
      </c>
      <c r="FZ121" s="13">
        <f>IF('Données projet'!$A$244&gt;35,FZ120+FY121-GH120,IF(A121&lt;'Données projet'!$A$244,$FW$205^A121,IF(A121='Données projet'!$A$244,'Données projet'!$B$244,FZ120+FY121-GH120)))</f>
        <v>295.59999999999951</v>
      </c>
      <c r="GA121" s="18">
        <f>FZ121*VLOOKUP('Données projet'!$B$17,Paramètres!$A$1:$I$89,3,0)*VLOOKUP('Données projet'!$B$17,Paramètres!$A$1:$I$89,5,0)</f>
        <v>285.90431999999953</v>
      </c>
      <c r="GB121" s="14">
        <f t="shared" si="103"/>
        <v>68.213241999614453</v>
      </c>
      <c r="GC121" s="22">
        <f t="shared" si="79"/>
        <v>616.75475381599438</v>
      </c>
      <c r="GD121" s="61">
        <f t="shared" si="80"/>
        <v>898.46307718059484</v>
      </c>
      <c r="GE121" s="61">
        <f ca="1">AVERAGE(OFFSET($GD$3,0,0,'Données projet'!$E$17+1,1))-AVERAGE(OFFSET($H$3,0,0,'Données projet'!$E$17+1,1))</f>
        <v>496.33873798282525</v>
      </c>
      <c r="GF121" s="61">
        <f t="shared" si="104"/>
        <v>280.25465074992246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3.7</v>
      </c>
      <c r="GU121" s="13">
        <f>IF('Données projet'!$A$270&gt;35,GU120+GT121-HC120,IF(A121&lt;'Données projet'!$A$270,$GR$205^A121,IF(A121='Données projet'!$A$270,'Données projet'!$B$270,GU120+GT121-HC120)))</f>
        <v>295.59999999999951</v>
      </c>
      <c r="GV121" s="18">
        <f>GU121*VLOOKUP('Données projet'!$B$18,Paramètres!$A$1:$I$89,3,0)*VLOOKUP('Données projet'!$B$18,Paramètres!$A$1:$I$89,5,0)</f>
        <v>318.18383999999946</v>
      </c>
      <c r="GW121" s="14">
        <f t="shared" si="105"/>
        <v>74.975341168547786</v>
      </c>
      <c r="GX121" s="22">
        <f t="shared" si="82"/>
        <v>684.75224053521981</v>
      </c>
      <c r="GY121" s="61">
        <f t="shared" si="83"/>
        <v>966.46056389982027</v>
      </c>
      <c r="GZ121" s="61">
        <f ca="1">AVERAGE(OFFSET($GY$3,0,0,'Données projet'!$E$18+1,1))-AVERAGE(OFFSET($H$3,0,0,'Données projet'!$E$18+1,1))</f>
        <v>542.90832990875208</v>
      </c>
      <c r="HA121" s="61">
        <f t="shared" si="106"/>
        <v>304.94365539329362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1">
        <f t="shared" si="55"/>
        <v>866.80880300275226</v>
      </c>
      <c r="S122" s="61">
        <f ca="1">AVERAGE(OFFSET($R$3,0,0,'Données projet'!$E$9+1,1))-AVERAGE(OFFSET($H$3,0,0,'Données projet'!$E$9+1,1))</f>
        <v>469.67944008675863</v>
      </c>
      <c r="T122" s="61">
        <f t="shared" si="88"/>
        <v>266.11908070867173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1">
        <f t="shared" si="59"/>
        <v>935.72791367364243</v>
      </c>
      <c r="AN122" s="61">
        <f ca="1">AVERAGE(OFFSET($AM$3,0,0,'Données projet'!$E$10+1,1))-AVERAGE(OFFSET($H$3,0,0,'Données projet'!$E$10+1,1))</f>
        <v>516.30971934066179</v>
      </c>
      <c r="AO122" s="61">
        <f t="shared" si="90"/>
        <v>290.84286505723571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2.5579538487363607E-13</v>
      </c>
      <c r="BE122" s="14">
        <f>BD122*VLOOKUP('Données projet'!$B$11,Paramètres!$A$1:$I$89,3,0)*VLOOKUP('Données projet'!$B$11,Paramètres!$A$1:$I$89,5,0)</f>
        <v>1.6759713616920635E-13</v>
      </c>
      <c r="BF122" s="14">
        <f t="shared" si="91"/>
        <v>2.3709043131075133E-12</v>
      </c>
      <c r="BG122" s="22">
        <f t="shared" si="61"/>
        <v>4.4212233574902864E-12</v>
      </c>
      <c r="BH122" s="61">
        <f t="shared" si="62"/>
        <v>281.90999129793357</v>
      </c>
      <c r="BI122" s="61">
        <f ca="1">AVERAGE(OFFSET($BH$3,0,0,'Données projet'!$E$11+1,1))-AVERAGE(OFFSET($H$3,0,0,'Données projet'!$E$11+1,1))</f>
        <v>194.70144071323648</v>
      </c>
      <c r="BJ122" s="61">
        <f t="shared" si="92"/>
        <v>175.03530497415395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-9.2222762759774927E-14</v>
      </c>
      <c r="CA122" s="14" t="e">
        <f t="shared" si="93"/>
        <v>#NUM!</v>
      </c>
      <c r="CB122" s="22" t="e">
        <f t="shared" si="64"/>
        <v>#NUM!</v>
      </c>
      <c r="CC122" s="61" t="e">
        <f t="shared" si="65"/>
        <v>#NUM!</v>
      </c>
      <c r="CD122" s="61">
        <f ca="1">AVERAGE(OFFSET($CC$3,0,0,'Données projet'!$E$12+1,1))-AVERAGE(OFFSET($H$3,0,0,'Données projet'!$E$12+1,1))</f>
        <v>272.69564942740931</v>
      </c>
      <c r="CE122" s="61">
        <f t="shared" si="94"/>
        <v>316.57989180609252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1">
        <f t="shared" si="68"/>
        <v>281.90999129793164</v>
      </c>
      <c r="CY122" s="61">
        <f ca="1">AVERAGE(OFFSET($CX$3,0,0,'Données projet'!$E$13+1,1))-AVERAGE(OFFSET($H$3,0,0,'Données projet'!$E$13+1,1))</f>
        <v>312.59632808777332</v>
      </c>
      <c r="CZ122" s="61">
        <f t="shared" si="96"/>
        <v>302.59481222418219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3.813056537183002E-14</v>
      </c>
      <c r="DQ122" s="14">
        <f t="shared" si="97"/>
        <v>6.4086286045526829E-13</v>
      </c>
      <c r="DR122" s="22">
        <f t="shared" si="70"/>
        <v>1.1825802166488628E-12</v>
      </c>
      <c r="DS122" s="61">
        <f t="shared" si="71"/>
        <v>281.90999129793033</v>
      </c>
      <c r="DT122" s="61">
        <f ca="1">AVERAGE(OFFSET($DS$3,0,0,'Données projet'!$E$14+1,1))-AVERAGE(OFFSET($H$3,0,0,'Données projet'!$E$14+1,1))</f>
        <v>293.89870611180356</v>
      </c>
      <c r="DU122" s="61">
        <f t="shared" si="98"/>
        <v>227.09257037860894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1" t="e">
        <f t="shared" si="74"/>
        <v>#N/A</v>
      </c>
      <c r="EO122" s="61" t="e">
        <f ca="1">AVERAGE(OFFSET($EN$3,0,0,'Données projet'!$E$15+1,1))-AVERAGE(OFFSET($H$3,0,0,'Données projet'!$E$15+1,1))</f>
        <v>#N/A</v>
      </c>
      <c r="EP122" s="61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1" t="e">
        <f t="shared" si="77"/>
        <v>#N/A</v>
      </c>
      <c r="FJ122" s="61" t="e">
        <f ca="1">AVERAGE(OFFSET($FI$3,0,0,'Données projet'!$E$16+1,1))-AVERAGE(OFFSET($H$3,0,0,'Données projet'!$E$16+1,1))</f>
        <v>#N/A</v>
      </c>
      <c r="FK122" s="61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3.7</v>
      </c>
      <c r="FZ122" s="13">
        <f>IF('Données projet'!$A$244&gt;35,FZ121+FY122-GH121,IF(A122&lt;'Données projet'!$A$244,$FW$205^A122,IF(A122='Données projet'!$A$244,'Données projet'!$B$244,FZ121+FY122-GH121)))</f>
        <v>299.2999999999995</v>
      </c>
      <c r="GA122" s="18">
        <f>FZ122*VLOOKUP('Données projet'!$B$17,Paramètres!$A$1:$I$89,3,0)*VLOOKUP('Données projet'!$B$17,Paramètres!$A$1:$I$89,5,0)</f>
        <v>289.48295999999954</v>
      </c>
      <c r="GB122" s="14">
        <f t="shared" si="103"/>
        <v>68.967129713117401</v>
      </c>
      <c r="GC122" s="22">
        <f t="shared" si="79"/>
        <v>624.300572917012</v>
      </c>
      <c r="GD122" s="61">
        <f t="shared" si="80"/>
        <v>906.21056421494109</v>
      </c>
      <c r="GE122" s="61">
        <f ca="1">AVERAGE(OFFSET($GD$3,0,0,'Données projet'!$E$17+1,1))-AVERAGE(OFFSET($H$3,0,0,'Données projet'!$E$17+1,1))</f>
        <v>496.33873798282525</v>
      </c>
      <c r="GF122" s="61">
        <f t="shared" si="104"/>
        <v>280.25465074992246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3.7</v>
      </c>
      <c r="GU122" s="13">
        <f>IF('Données projet'!$A$270&gt;35,GU121+GT122-HC121,IF(A122&lt;'Données projet'!$A$270,$GR$205^A122,IF(A122='Données projet'!$A$270,'Données projet'!$B$270,GU121+GT122-HC121)))</f>
        <v>299.2999999999995</v>
      </c>
      <c r="GV122" s="18">
        <f>GU122*VLOOKUP('Données projet'!$B$18,Paramètres!$A$1:$I$89,3,0)*VLOOKUP('Données projet'!$B$18,Paramètres!$A$1:$I$89,5,0)</f>
        <v>322.16651999999942</v>
      </c>
      <c r="GW122" s="14">
        <f t="shared" si="105"/>
        <v>75.803963102731529</v>
      </c>
      <c r="GX122" s="22">
        <f t="shared" si="82"/>
        <v>693.13192473725633</v>
      </c>
      <c r="GY122" s="61">
        <f t="shared" si="83"/>
        <v>975.04191603518552</v>
      </c>
      <c r="GZ122" s="61">
        <f ca="1">AVERAGE(OFFSET($GY$3,0,0,'Données projet'!$E$18+1,1))-AVERAGE(OFFSET($H$3,0,0,'Données projet'!$E$18+1,1))</f>
        <v>542.90832990875208</v>
      </c>
      <c r="HA122" s="61">
        <f t="shared" si="106"/>
        <v>304.94365539329362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1">
        <f t="shared" si="55"/>
        <v>874.0737568083407</v>
      </c>
      <c r="S123" s="61">
        <f ca="1">AVERAGE(OFFSET($R$3,0,0,'Données projet'!$E$9+1,1))-AVERAGE(OFFSET($H$3,0,0,'Données projet'!$E$9+1,1))</f>
        <v>469.67944008675863</v>
      </c>
      <c r="T123" s="61">
        <f t="shared" si="88"/>
        <v>266.11908070867173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1">
        <f t="shared" si="59"/>
        <v>943.82750333492095</v>
      </c>
      <c r="AN123" s="61">
        <f ca="1">AVERAGE(OFFSET($AM$3,0,0,'Données projet'!$E$10+1,1))-AVERAGE(OFFSET($H$3,0,0,'Données projet'!$E$10+1,1))</f>
        <v>516.30971934066179</v>
      </c>
      <c r="AO123" s="61">
        <f t="shared" si="90"/>
        <v>290.84286505723571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2.5579538487363607E-13</v>
      </c>
      <c r="BE123" s="14">
        <f>BD123*VLOOKUP('Données projet'!$B$11,Paramètres!$A$1:$I$89,3,0)*VLOOKUP('Données projet'!$B$11,Paramètres!$A$1:$I$89,5,0)</f>
        <v>1.6759713616920635E-13</v>
      </c>
      <c r="BF123" s="14">
        <f t="shared" si="91"/>
        <v>2.3709043131075133E-12</v>
      </c>
      <c r="BG123" s="22">
        <f t="shared" si="61"/>
        <v>4.4212233574902864E-12</v>
      </c>
      <c r="BH123" s="61">
        <f t="shared" si="62"/>
        <v>282.10816074348105</v>
      </c>
      <c r="BI123" s="61">
        <f ca="1">AVERAGE(OFFSET($BH$3,0,0,'Données projet'!$E$11+1,1))-AVERAGE(OFFSET($H$3,0,0,'Données projet'!$E$11+1,1))</f>
        <v>194.70144071323648</v>
      </c>
      <c r="BJ123" s="61">
        <f t="shared" si="92"/>
        <v>175.03530497415395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-9.2222762759774927E-14</v>
      </c>
      <c r="CA123" s="14" t="e">
        <f t="shared" si="93"/>
        <v>#NUM!</v>
      </c>
      <c r="CB123" s="22" t="e">
        <f t="shared" si="64"/>
        <v>#NUM!</v>
      </c>
      <c r="CC123" s="61" t="e">
        <f t="shared" si="65"/>
        <v>#NUM!</v>
      </c>
      <c r="CD123" s="61">
        <f ca="1">AVERAGE(OFFSET($CC$3,0,0,'Données projet'!$E$12+1,1))-AVERAGE(OFFSET($H$3,0,0,'Données projet'!$E$12+1,1))</f>
        <v>272.69564942740931</v>
      </c>
      <c r="CE123" s="61">
        <f t="shared" si="94"/>
        <v>316.57989180609252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1">
        <f t="shared" si="68"/>
        <v>282.10816074347912</v>
      </c>
      <c r="CY123" s="61">
        <f ca="1">AVERAGE(OFFSET($CX$3,0,0,'Données projet'!$E$13+1,1))-AVERAGE(OFFSET($H$3,0,0,'Données projet'!$E$13+1,1))</f>
        <v>312.59632808777332</v>
      </c>
      <c r="CZ123" s="61">
        <f t="shared" si="96"/>
        <v>302.59481222418219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3.813056537183002E-14</v>
      </c>
      <c r="DQ123" s="14">
        <f t="shared" si="97"/>
        <v>6.4086286045526829E-13</v>
      </c>
      <c r="DR123" s="22">
        <f t="shared" si="70"/>
        <v>1.1825802166488628E-12</v>
      </c>
      <c r="DS123" s="61">
        <f t="shared" si="71"/>
        <v>282.10816074347781</v>
      </c>
      <c r="DT123" s="61">
        <f ca="1">AVERAGE(OFFSET($DS$3,0,0,'Données projet'!$E$14+1,1))-AVERAGE(OFFSET($H$3,0,0,'Données projet'!$E$14+1,1))</f>
        <v>293.89870611180356</v>
      </c>
      <c r="DU123" s="61">
        <f t="shared" si="98"/>
        <v>227.09257037860894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1" t="e">
        <f t="shared" si="74"/>
        <v>#N/A</v>
      </c>
      <c r="EO123" s="61" t="e">
        <f ca="1">AVERAGE(OFFSET($EN$3,0,0,'Données projet'!$E$15+1,1))-AVERAGE(OFFSET($H$3,0,0,'Données projet'!$E$15+1,1))</f>
        <v>#N/A</v>
      </c>
      <c r="EP123" s="61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1" t="e">
        <f t="shared" si="77"/>
        <v>#N/A</v>
      </c>
      <c r="FJ123" s="61" t="e">
        <f ca="1">AVERAGE(OFFSET($FI$3,0,0,'Données projet'!$E$16+1,1))-AVERAGE(OFFSET($H$3,0,0,'Données projet'!$E$16+1,1))</f>
        <v>#N/A</v>
      </c>
      <c r="FK123" s="61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303</v>
      </c>
      <c r="FX123" s="13">
        <f>VLOOKUP(A123,'Données projet'!$A$243:$I$263,9,0)</f>
        <v>3.7</v>
      </c>
      <c r="FY123" s="13">
        <f t="array" ref="FY123">INDEX(FX:FX,MIN(IF(ISNUMBER(FX123:FX319),ROW(FX123:FX319),"")))</f>
        <v>3.7</v>
      </c>
      <c r="FZ123" s="13">
        <f>IF('Données projet'!$A$244&gt;35,FZ122+FY123-GH122,IF(A123&lt;'Données projet'!$A$244,$FW$205^A123,IF(A123='Données projet'!$A$244,'Données projet'!$B$244,FZ122+FY123-GH122)))</f>
        <v>302.99999999999949</v>
      </c>
      <c r="GA123" s="18">
        <f>FZ123*VLOOKUP('Données projet'!$B$17,Paramètres!$A$1:$I$89,3,0)*VLOOKUP('Données projet'!$B$17,Paramètres!$A$1:$I$89,5,0)</f>
        <v>293.06159999999949</v>
      </c>
      <c r="GB123" s="14">
        <f t="shared" si="103"/>
        <v>69.719933365116432</v>
      </c>
      <c r="GC123" s="22">
        <f t="shared" si="79"/>
        <v>631.84450394424357</v>
      </c>
      <c r="GD123" s="61">
        <f t="shared" si="80"/>
        <v>913.95266468772024</v>
      </c>
      <c r="GE123" s="61">
        <f ca="1">AVERAGE(OFFSET($GD$3,0,0,'Données projet'!$E$17+1,1))-AVERAGE(OFFSET($H$3,0,0,'Données projet'!$E$17+1,1))</f>
        <v>496.33873798282525</v>
      </c>
      <c r="GF123" s="61">
        <f t="shared" si="104"/>
        <v>280.25465074992246</v>
      </c>
      <c r="GG123" s="16">
        <f>IF(ISNA(VLOOKUP(A123,'Données projet'!$A$243:$I$263,3,0)),0,VLOOKUP(A123,'Données projet'!$A$243:$I$263,3,0))</f>
        <v>10</v>
      </c>
      <c r="GH123" s="16">
        <f>IF(ISNA(VLOOKUP(A123,'Données projet'!$A$243:$I$263,4,0)),0,VLOOKUP(A123,'Données projet'!$A$243:$I$263,4,0))</f>
        <v>35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303</v>
      </c>
      <c r="GS123" s="13">
        <f>VLOOKUP(A123,'Données projet'!$A$269:$I$289,9,0)</f>
        <v>3.7</v>
      </c>
      <c r="GT123" s="13">
        <f t="array" ref="GT123">INDEX(GS:GS,MIN(IF(ISNUMBER(GS123:GS319),ROW(GS123:GS319),"")))</f>
        <v>3.7</v>
      </c>
      <c r="GU123" s="13">
        <f>IF('Données projet'!$A$270&gt;35,GU122+GT123-HC122,IF(A123&lt;'Données projet'!$A$270,$GR$205^A123,IF(A123='Données projet'!$A$270,'Données projet'!$B$270,GU122+GT123-HC122)))</f>
        <v>302.99999999999949</v>
      </c>
      <c r="GV123" s="18">
        <f>GU123*VLOOKUP('Données projet'!$B$18,Paramètres!$A$1:$I$89,3,0)*VLOOKUP('Données projet'!$B$18,Paramètres!$A$1:$I$89,5,0)</f>
        <v>326.14919999999944</v>
      </c>
      <c r="GW123" s="14">
        <f t="shared" si="105"/>
        <v>76.631393510479555</v>
      </c>
      <c r="GX123" s="22">
        <f t="shared" si="82"/>
        <v>701.50953369741762</v>
      </c>
      <c r="GY123" s="61">
        <f t="shared" si="83"/>
        <v>983.61769444089418</v>
      </c>
      <c r="GZ123" s="61">
        <f ca="1">AVERAGE(OFFSET($GY$3,0,0,'Données projet'!$E$18+1,1))-AVERAGE(OFFSET($H$3,0,0,'Données projet'!$E$18+1,1))</f>
        <v>542.90832990875208</v>
      </c>
      <c r="HA123" s="61">
        <f t="shared" si="106"/>
        <v>304.94365539329362</v>
      </c>
      <c r="HB123" s="16">
        <f>IF(ISNA(VLOOKUP(A123,'Données projet'!$A$269:$I$289,3,0)),0,VLOOKUP(A123,'Données projet'!$A$269:$I$289,3,0))</f>
        <v>10</v>
      </c>
      <c r="HC123" s="16">
        <f>IF(ISNA(VLOOKUP(A123,'Données projet'!$A$269:$I$289,4,0)),0,VLOOKUP(A123,'Données projet'!$A$269:$I$289,4,0))</f>
        <v>35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1">
        <f t="shared" si="55"/>
        <v>813.47239293618327</v>
      </c>
      <c r="S124" s="61">
        <f ca="1">AVERAGE(OFFSET($R$3,0,0,'Données projet'!$E$9+1,1))-AVERAGE(OFFSET($H$3,0,0,'Données projet'!$E$9+1,1))</f>
        <v>469.67944008675863</v>
      </c>
      <c r="T124" s="61">
        <f t="shared" si="88"/>
        <v>266.11908070867173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1">
        <f t="shared" si="59"/>
        <v>876.0464326285271</v>
      </c>
      <c r="AN124" s="61">
        <f ca="1">AVERAGE(OFFSET($AM$3,0,0,'Données projet'!$E$10+1,1))-AVERAGE(OFFSET($H$3,0,0,'Données projet'!$E$10+1,1))</f>
        <v>516.30971934066179</v>
      </c>
      <c r="AO124" s="61">
        <f t="shared" si="90"/>
        <v>290.84286505723571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2.5579538487363607E-13</v>
      </c>
      <c r="BE124" s="14">
        <f>BD124*VLOOKUP('Données projet'!$B$11,Paramètres!$A$1:$I$89,3,0)*VLOOKUP('Données projet'!$B$11,Paramètres!$A$1:$I$89,5,0)</f>
        <v>1.6759713616920635E-13</v>
      </c>
      <c r="BF124" s="14">
        <f t="shared" si="91"/>
        <v>2.3709043131075133E-12</v>
      </c>
      <c r="BG124" s="22">
        <f t="shared" si="61"/>
        <v>4.4212233574902864E-12</v>
      </c>
      <c r="BH124" s="61">
        <f t="shared" si="62"/>
        <v>282.30289239218882</v>
      </c>
      <c r="BI124" s="61">
        <f ca="1">AVERAGE(OFFSET($BH$3,0,0,'Données projet'!$E$11+1,1))-AVERAGE(OFFSET($H$3,0,0,'Données projet'!$E$11+1,1))</f>
        <v>194.70144071323648</v>
      </c>
      <c r="BJ124" s="61">
        <f t="shared" si="92"/>
        <v>175.03530497415395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-9.2222762759774927E-14</v>
      </c>
      <c r="CA124" s="14" t="e">
        <f t="shared" si="93"/>
        <v>#NUM!</v>
      </c>
      <c r="CB124" s="22" t="e">
        <f t="shared" si="64"/>
        <v>#NUM!</v>
      </c>
      <c r="CC124" s="61" t="e">
        <f t="shared" si="65"/>
        <v>#NUM!</v>
      </c>
      <c r="CD124" s="61">
        <f ca="1">AVERAGE(OFFSET($CC$3,0,0,'Données projet'!$E$12+1,1))-AVERAGE(OFFSET($H$3,0,0,'Données projet'!$E$12+1,1))</f>
        <v>272.69564942740931</v>
      </c>
      <c r="CE124" s="61">
        <f t="shared" si="94"/>
        <v>316.57989180609252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1">
        <f t="shared" si="68"/>
        <v>282.30289239218689</v>
      </c>
      <c r="CY124" s="61">
        <f ca="1">AVERAGE(OFFSET($CX$3,0,0,'Données projet'!$E$13+1,1))-AVERAGE(OFFSET($H$3,0,0,'Données projet'!$E$13+1,1))</f>
        <v>312.59632808777332</v>
      </c>
      <c r="CZ124" s="61">
        <f t="shared" si="96"/>
        <v>302.59481222418219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3.813056537183002E-14</v>
      </c>
      <c r="DQ124" s="14">
        <f t="shared" si="97"/>
        <v>6.4086286045526829E-13</v>
      </c>
      <c r="DR124" s="22">
        <f t="shared" si="70"/>
        <v>1.1825802166488628E-12</v>
      </c>
      <c r="DS124" s="61">
        <f t="shared" si="71"/>
        <v>282.30289239218558</v>
      </c>
      <c r="DT124" s="61">
        <f ca="1">AVERAGE(OFFSET($DS$3,0,0,'Données projet'!$E$14+1,1))-AVERAGE(OFFSET($H$3,0,0,'Données projet'!$E$14+1,1))</f>
        <v>293.89870611180356</v>
      </c>
      <c r="DU124" s="61">
        <f t="shared" si="98"/>
        <v>227.09257037860894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1" t="e">
        <f t="shared" si="74"/>
        <v>#N/A</v>
      </c>
      <c r="EO124" s="61" t="e">
        <f ca="1">AVERAGE(OFFSET($EN$3,0,0,'Données projet'!$E$15+1,1))-AVERAGE(OFFSET($H$3,0,0,'Données projet'!$E$15+1,1))</f>
        <v>#N/A</v>
      </c>
      <c r="EP124" s="61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1" t="e">
        <f t="shared" si="77"/>
        <v>#N/A</v>
      </c>
      <c r="FJ124" s="61" t="e">
        <f ca="1">AVERAGE(OFFSET($FI$3,0,0,'Données projet'!$E$16+1,1))-AVERAGE(OFFSET($H$3,0,0,'Données projet'!$E$16+1,1))</f>
        <v>#N/A</v>
      </c>
      <c r="FK124" s="61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3.2</v>
      </c>
      <c r="FZ124" s="13">
        <f>IF('Données projet'!$A$244&gt;35,FZ123+FY124-GH123,IF(A124&lt;'Données projet'!$A$244,$FW$205^A124,IF(A124='Données projet'!$A$244,'Données projet'!$B$244,FZ123+FY124-GH123)))</f>
        <v>271.19999999999948</v>
      </c>
      <c r="GA124" s="18">
        <f>FZ124*VLOOKUP('Données projet'!$B$17,Paramètres!$A$1:$I$89,3,0)*VLOOKUP('Données projet'!$B$17,Paramètres!$A$1:$I$89,5,0)</f>
        <v>262.30463999999949</v>
      </c>
      <c r="GB124" s="14">
        <f t="shared" si="103"/>
        <v>63.213381472055985</v>
      </c>
      <c r="GC124" s="22">
        <f t="shared" si="79"/>
        <v>566.94388739716328</v>
      </c>
      <c r="GD124" s="61">
        <f t="shared" si="80"/>
        <v>849.24677978934767</v>
      </c>
      <c r="GE124" s="61">
        <f ca="1">AVERAGE(OFFSET($GD$3,0,0,'Données projet'!$E$17+1,1))-AVERAGE(OFFSET($H$3,0,0,'Données projet'!$E$17+1,1))</f>
        <v>496.33873798282525</v>
      </c>
      <c r="GF124" s="61">
        <f t="shared" si="104"/>
        <v>280.25465074992246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3.2</v>
      </c>
      <c r="GU124" s="13">
        <f>IF('Données projet'!$A$270&gt;35,GU123+GT124-HC123,IF(A124&lt;'Données projet'!$A$270,$GR$205^A124,IF(A124='Données projet'!$A$270,'Données projet'!$B$270,GU123+GT124-HC123)))</f>
        <v>271.19999999999948</v>
      </c>
      <c r="GV124" s="18">
        <f>GU124*VLOOKUP('Données projet'!$B$18,Paramètres!$A$1:$I$89,3,0)*VLOOKUP('Données projet'!$B$18,Paramètres!$A$1:$I$89,5,0)</f>
        <v>291.9196799999994</v>
      </c>
      <c r="GW124" s="14">
        <f t="shared" si="105"/>
        <v>69.47983563531173</v>
      </c>
      <c r="GX124" s="22">
        <f t="shared" si="82"/>
        <v>629.43748973150025</v>
      </c>
      <c r="GY124" s="61">
        <f t="shared" si="83"/>
        <v>911.74038212368464</v>
      </c>
      <c r="GZ124" s="61">
        <f ca="1">AVERAGE(OFFSET($GY$3,0,0,'Données projet'!$E$18+1,1))-AVERAGE(OFFSET($H$3,0,0,'Données projet'!$E$18+1,1))</f>
        <v>542.90832990875208</v>
      </c>
      <c r="HA124" s="61">
        <f t="shared" si="106"/>
        <v>304.94365539329362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1">
        <f t="shared" si="55"/>
        <v>819.78793412059326</v>
      </c>
      <c r="S125" s="61">
        <f ca="1">AVERAGE(OFFSET($R$3,0,0,'Données projet'!$E$9+1,1))-AVERAGE(OFFSET($H$3,0,0,'Données projet'!$E$9+1,1))</f>
        <v>469.67944008675863</v>
      </c>
      <c r="T125" s="61">
        <f t="shared" si="88"/>
        <v>266.11908070867173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1">
        <f t="shared" si="59"/>
        <v>883.08513176308429</v>
      </c>
      <c r="AN125" s="61">
        <f ca="1">AVERAGE(OFFSET($AM$3,0,0,'Données projet'!$E$10+1,1))-AVERAGE(OFFSET($H$3,0,0,'Données projet'!$E$10+1,1))</f>
        <v>516.30971934066179</v>
      </c>
      <c r="AO125" s="61">
        <f t="shared" si="90"/>
        <v>290.84286505723571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2.5579538487363607E-13</v>
      </c>
      <c r="BE125" s="14">
        <f>BD125*VLOOKUP('Données projet'!$B$11,Paramètres!$A$1:$I$89,3,0)*VLOOKUP('Données projet'!$B$11,Paramètres!$A$1:$I$89,5,0)</f>
        <v>1.6759713616920635E-13</v>
      </c>
      <c r="BF125" s="14">
        <f t="shared" si="91"/>
        <v>2.3709043131075133E-12</v>
      </c>
      <c r="BG125" s="22">
        <f t="shared" si="61"/>
        <v>4.4212233574902864E-12</v>
      </c>
      <c r="BH125" s="61">
        <f t="shared" si="62"/>
        <v>282.49424588214623</v>
      </c>
      <c r="BI125" s="61">
        <f ca="1">AVERAGE(OFFSET($BH$3,0,0,'Données projet'!$E$11+1,1))-AVERAGE(OFFSET($H$3,0,0,'Données projet'!$E$11+1,1))</f>
        <v>194.70144071323648</v>
      </c>
      <c r="BJ125" s="61">
        <f t="shared" si="92"/>
        <v>175.03530497415395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-9.2222762759774927E-14</v>
      </c>
      <c r="CA125" s="14" t="e">
        <f t="shared" si="93"/>
        <v>#NUM!</v>
      </c>
      <c r="CB125" s="22" t="e">
        <f t="shared" si="64"/>
        <v>#NUM!</v>
      </c>
      <c r="CC125" s="61" t="e">
        <f t="shared" si="65"/>
        <v>#NUM!</v>
      </c>
      <c r="CD125" s="61">
        <f ca="1">AVERAGE(OFFSET($CC$3,0,0,'Données projet'!$E$12+1,1))-AVERAGE(OFFSET($H$3,0,0,'Données projet'!$E$12+1,1))</f>
        <v>272.69564942740931</v>
      </c>
      <c r="CE125" s="61">
        <f t="shared" si="94"/>
        <v>316.57989180609252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1">
        <f t="shared" si="68"/>
        <v>282.4942458821443</v>
      </c>
      <c r="CY125" s="61">
        <f ca="1">AVERAGE(OFFSET($CX$3,0,0,'Données projet'!$E$13+1,1))-AVERAGE(OFFSET($H$3,0,0,'Données projet'!$E$13+1,1))</f>
        <v>312.59632808777332</v>
      </c>
      <c r="CZ125" s="61">
        <f t="shared" si="96"/>
        <v>302.59481222418219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3.813056537183002E-14</v>
      </c>
      <c r="DQ125" s="14">
        <f t="shared" si="97"/>
        <v>6.4086286045526829E-13</v>
      </c>
      <c r="DR125" s="22">
        <f t="shared" si="70"/>
        <v>1.1825802166488628E-12</v>
      </c>
      <c r="DS125" s="61">
        <f t="shared" si="71"/>
        <v>282.49424588214299</v>
      </c>
      <c r="DT125" s="61">
        <f ca="1">AVERAGE(OFFSET($DS$3,0,0,'Données projet'!$E$14+1,1))-AVERAGE(OFFSET($H$3,0,0,'Données projet'!$E$14+1,1))</f>
        <v>293.89870611180356</v>
      </c>
      <c r="DU125" s="61">
        <f t="shared" si="98"/>
        <v>227.09257037860894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1" t="e">
        <f t="shared" si="74"/>
        <v>#N/A</v>
      </c>
      <c r="EO125" s="61" t="e">
        <f ca="1">AVERAGE(OFFSET($EN$3,0,0,'Données projet'!$E$15+1,1))-AVERAGE(OFFSET($H$3,0,0,'Données projet'!$E$15+1,1))</f>
        <v>#N/A</v>
      </c>
      <c r="EP125" s="61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1" t="e">
        <f t="shared" si="77"/>
        <v>#N/A</v>
      </c>
      <c r="FJ125" s="61" t="e">
        <f ca="1">AVERAGE(OFFSET($FI$3,0,0,'Données projet'!$E$16+1,1))-AVERAGE(OFFSET($H$3,0,0,'Données projet'!$E$16+1,1))</f>
        <v>#N/A</v>
      </c>
      <c r="FK125" s="61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3.2</v>
      </c>
      <c r="FZ125" s="13">
        <f>IF('Données projet'!$A$244&gt;35,FZ124+FY125-GH124,IF(A125&lt;'Données projet'!$A$244,$FW$205^A125,IF(A125='Données projet'!$A$244,'Données projet'!$B$244,FZ124+FY125-GH124)))</f>
        <v>274.39999999999947</v>
      </c>
      <c r="GA125" s="18">
        <f>FZ125*VLOOKUP('Données projet'!$B$17,Paramètres!$A$1:$I$89,3,0)*VLOOKUP('Données projet'!$B$17,Paramètres!$A$1:$I$89,5,0)</f>
        <v>265.39967999999948</v>
      </c>
      <c r="GB125" s="14">
        <f t="shared" si="103"/>
        <v>63.87199095821434</v>
      </c>
      <c r="GC125" s="22">
        <f t="shared" si="79"/>
        <v>573.48149358555565</v>
      </c>
      <c r="GD125" s="61">
        <f t="shared" si="80"/>
        <v>855.97573946769739</v>
      </c>
      <c r="GE125" s="61">
        <f ca="1">AVERAGE(OFFSET($GD$3,0,0,'Données projet'!$E$17+1,1))-AVERAGE(OFFSET($H$3,0,0,'Données projet'!$E$17+1,1))</f>
        <v>496.33873798282525</v>
      </c>
      <c r="GF125" s="61">
        <f t="shared" si="104"/>
        <v>280.25465074992246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3.2</v>
      </c>
      <c r="GU125" s="13">
        <f>IF('Données projet'!$A$270&gt;35,GU124+GT125-HC124,IF(A125&lt;'Données projet'!$A$270,$GR$205^A125,IF(A125='Données projet'!$A$270,'Données projet'!$B$270,GU124+GT125-HC124)))</f>
        <v>274.39999999999947</v>
      </c>
      <c r="GV125" s="18">
        <f>GU125*VLOOKUP('Données projet'!$B$18,Paramètres!$A$1:$I$89,3,0)*VLOOKUP('Données projet'!$B$18,Paramètres!$A$1:$I$89,5,0)</f>
        <v>295.3641599999994</v>
      </c>
      <c r="GW125" s="14">
        <f t="shared" si="105"/>
        <v>70.203734243178047</v>
      </c>
      <c r="GX125" s="22">
        <f t="shared" si="82"/>
        <v>636.6974158068673</v>
      </c>
      <c r="GY125" s="61">
        <f t="shared" si="83"/>
        <v>919.19166168900915</v>
      </c>
      <c r="GZ125" s="61">
        <f ca="1">AVERAGE(OFFSET($GY$3,0,0,'Données projet'!$E$18+1,1))-AVERAGE(OFFSET($H$3,0,0,'Données projet'!$E$18+1,1))</f>
        <v>542.90832990875208</v>
      </c>
      <c r="HA125" s="61">
        <f t="shared" si="106"/>
        <v>304.94365539329362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1">
        <f t="shared" si="55"/>
        <v>826.09868873246592</v>
      </c>
      <c r="S126" s="61">
        <f ca="1">AVERAGE(OFFSET($R$3,0,0,'Données projet'!$E$9+1,1))-AVERAGE(OFFSET($H$3,0,0,'Données projet'!$E$9+1,1))</f>
        <v>469.67944008675863</v>
      </c>
      <c r="T126" s="61">
        <f t="shared" si="88"/>
        <v>266.11908070867173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1">
        <f t="shared" si="59"/>
        <v>890.1188889328248</v>
      </c>
      <c r="AN126" s="61">
        <f ca="1">AVERAGE(OFFSET($AM$3,0,0,'Données projet'!$E$10+1,1))-AVERAGE(OFFSET($H$3,0,0,'Données projet'!$E$10+1,1))</f>
        <v>516.30971934066179</v>
      </c>
      <c r="AO126" s="61">
        <f t="shared" si="90"/>
        <v>290.84286505723571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2.5579538487363607E-13</v>
      </c>
      <c r="BE126" s="14">
        <f>BD126*VLOOKUP('Données projet'!$B$11,Paramètres!$A$1:$I$89,3,0)*VLOOKUP('Données projet'!$B$11,Paramètres!$A$1:$I$89,5,0)</f>
        <v>1.6759713616920635E-13</v>
      </c>
      <c r="BF126" s="14">
        <f t="shared" si="91"/>
        <v>2.3709043131075133E-12</v>
      </c>
      <c r="BG126" s="22">
        <f t="shared" si="61"/>
        <v>4.4212233574902864E-12</v>
      </c>
      <c r="BH126" s="61">
        <f t="shared" si="62"/>
        <v>282.6822798168551</v>
      </c>
      <c r="BI126" s="61">
        <f ca="1">AVERAGE(OFFSET($BH$3,0,0,'Données projet'!$E$11+1,1))-AVERAGE(OFFSET($H$3,0,0,'Données projet'!$E$11+1,1))</f>
        <v>194.70144071323648</v>
      </c>
      <c r="BJ126" s="61">
        <f t="shared" si="92"/>
        <v>175.03530497415395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-9.2222762759774927E-14</v>
      </c>
      <c r="CA126" s="14" t="e">
        <f t="shared" si="93"/>
        <v>#NUM!</v>
      </c>
      <c r="CB126" s="22" t="e">
        <f t="shared" si="64"/>
        <v>#NUM!</v>
      </c>
      <c r="CC126" s="61" t="e">
        <f t="shared" si="65"/>
        <v>#NUM!</v>
      </c>
      <c r="CD126" s="61">
        <f ca="1">AVERAGE(OFFSET($CC$3,0,0,'Données projet'!$E$12+1,1))-AVERAGE(OFFSET($H$3,0,0,'Données projet'!$E$12+1,1))</f>
        <v>272.69564942740931</v>
      </c>
      <c r="CE126" s="61">
        <f t="shared" si="94"/>
        <v>316.57989180609252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1">
        <f t="shared" si="68"/>
        <v>282.68227981685317</v>
      </c>
      <c r="CY126" s="61">
        <f ca="1">AVERAGE(OFFSET($CX$3,0,0,'Données projet'!$E$13+1,1))-AVERAGE(OFFSET($H$3,0,0,'Données projet'!$E$13+1,1))</f>
        <v>312.59632808777332</v>
      </c>
      <c r="CZ126" s="61">
        <f t="shared" si="96"/>
        <v>302.59481222418219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3.813056537183002E-14</v>
      </c>
      <c r="DQ126" s="14">
        <f t="shared" si="97"/>
        <v>6.4086286045526829E-13</v>
      </c>
      <c r="DR126" s="22">
        <f t="shared" si="70"/>
        <v>1.1825802166488628E-12</v>
      </c>
      <c r="DS126" s="61">
        <f t="shared" si="71"/>
        <v>282.68227981685186</v>
      </c>
      <c r="DT126" s="61">
        <f ca="1">AVERAGE(OFFSET($DS$3,0,0,'Données projet'!$E$14+1,1))-AVERAGE(OFFSET($H$3,0,0,'Données projet'!$E$14+1,1))</f>
        <v>293.89870611180356</v>
      </c>
      <c r="DU126" s="61">
        <f t="shared" si="98"/>
        <v>227.09257037860894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1" t="e">
        <f t="shared" si="74"/>
        <v>#N/A</v>
      </c>
      <c r="EO126" s="61" t="e">
        <f ca="1">AVERAGE(OFFSET($EN$3,0,0,'Données projet'!$E$15+1,1))-AVERAGE(OFFSET($H$3,0,0,'Données projet'!$E$15+1,1))</f>
        <v>#N/A</v>
      </c>
      <c r="EP126" s="61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1" t="e">
        <f t="shared" si="77"/>
        <v>#N/A</v>
      </c>
      <c r="FJ126" s="61" t="e">
        <f ca="1">AVERAGE(OFFSET($FI$3,0,0,'Données projet'!$E$16+1,1))-AVERAGE(OFFSET($H$3,0,0,'Données projet'!$E$16+1,1))</f>
        <v>#N/A</v>
      </c>
      <c r="FK126" s="61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3.2</v>
      </c>
      <c r="FZ126" s="13">
        <f>IF('Données projet'!$A$244&gt;35,FZ125+FY126-GH125,IF(A126&lt;'Données projet'!$A$244,$FW$205^A126,IF(A126='Données projet'!$A$244,'Données projet'!$B$244,FZ125+FY126-GH125)))</f>
        <v>277.59999999999945</v>
      </c>
      <c r="GA126" s="18">
        <f>FZ126*VLOOKUP('Données projet'!$B$17,Paramètres!$A$1:$I$89,3,0)*VLOOKUP('Données projet'!$B$17,Paramètres!$A$1:$I$89,5,0)</f>
        <v>268.49471999999946</v>
      </c>
      <c r="GB126" s="14">
        <f t="shared" si="103"/>
        <v>64.529707010294615</v>
      </c>
      <c r="GC126" s="22">
        <f t="shared" si="79"/>
        <v>580.01754370959543</v>
      </c>
      <c r="GD126" s="61">
        <f t="shared" si="80"/>
        <v>862.69982352644615</v>
      </c>
      <c r="GE126" s="61">
        <f ca="1">AVERAGE(OFFSET($GD$3,0,0,'Données projet'!$E$17+1,1))-AVERAGE(OFFSET($H$3,0,0,'Données projet'!$E$17+1,1))</f>
        <v>496.33873798282525</v>
      </c>
      <c r="GF126" s="61">
        <f t="shared" si="104"/>
        <v>280.25465074992246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3.2</v>
      </c>
      <c r="GU126" s="13">
        <f>IF('Données projet'!$A$270&gt;35,GU125+GT126-HC125,IF(A126&lt;'Données projet'!$A$270,$GR$205^A126,IF(A126='Données projet'!$A$270,'Données projet'!$B$270,GU125+GT126-HC125)))</f>
        <v>277.59999999999945</v>
      </c>
      <c r="GV126" s="18">
        <f>GU126*VLOOKUP('Données projet'!$B$18,Paramètres!$A$1:$I$89,3,0)*VLOOKUP('Données projet'!$B$18,Paramètres!$A$1:$I$89,5,0)</f>
        <v>298.8086399999994</v>
      </c>
      <c r="GW126" s="14">
        <f t="shared" si="105"/>
        <v>70.926650849267929</v>
      </c>
      <c r="GX126" s="22">
        <f t="shared" si="82"/>
        <v>643.95563156247397</v>
      </c>
      <c r="GY126" s="61">
        <f t="shared" si="83"/>
        <v>926.63791137932458</v>
      </c>
      <c r="GZ126" s="61">
        <f ca="1">AVERAGE(OFFSET($GY$3,0,0,'Données projet'!$E$18+1,1))-AVERAGE(OFFSET($H$3,0,0,'Données projet'!$E$18+1,1))</f>
        <v>542.90832990875208</v>
      </c>
      <c r="HA126" s="61">
        <f t="shared" si="106"/>
        <v>304.94365539329362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1">
        <f t="shared" si="55"/>
        <v>832.40473322612968</v>
      </c>
      <c r="S127" s="61">
        <f ca="1">AVERAGE(OFFSET($R$3,0,0,'Données projet'!$E$9+1,1))-AVERAGE(OFFSET($H$3,0,0,'Données projet'!$E$9+1,1))</f>
        <v>469.67944008675863</v>
      </c>
      <c r="T127" s="61">
        <f t="shared" si="88"/>
        <v>266.11908070867173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1">
        <f t="shared" si="59"/>
        <v>897.14778259059415</v>
      </c>
      <c r="AN127" s="61">
        <f ca="1">AVERAGE(OFFSET($AM$3,0,0,'Données projet'!$E$10+1,1))-AVERAGE(OFFSET($H$3,0,0,'Données projet'!$E$10+1,1))</f>
        <v>516.30971934066179</v>
      </c>
      <c r="AO127" s="61">
        <f t="shared" si="90"/>
        <v>290.84286505723571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2.5579538487363607E-13</v>
      </c>
      <c r="BE127" s="14">
        <f>BD127*VLOOKUP('Données projet'!$B$11,Paramètres!$A$1:$I$89,3,0)*VLOOKUP('Données projet'!$B$11,Paramètres!$A$1:$I$89,5,0)</f>
        <v>1.6759713616920635E-13</v>
      </c>
      <c r="BF127" s="14">
        <f t="shared" si="91"/>
        <v>2.3709043131075133E-12</v>
      </c>
      <c r="BG127" s="22">
        <f t="shared" si="61"/>
        <v>4.4212233574902864E-12</v>
      </c>
      <c r="BH127" s="61">
        <f t="shared" si="62"/>
        <v>282.86705178317777</v>
      </c>
      <c r="BI127" s="61">
        <f ca="1">AVERAGE(OFFSET($BH$3,0,0,'Données projet'!$E$11+1,1))-AVERAGE(OFFSET($H$3,0,0,'Données projet'!$E$11+1,1))</f>
        <v>194.70144071323648</v>
      </c>
      <c r="BJ127" s="61">
        <f t="shared" si="92"/>
        <v>175.03530497415395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-9.2222762759774927E-14</v>
      </c>
      <c r="CA127" s="14" t="e">
        <f t="shared" si="93"/>
        <v>#NUM!</v>
      </c>
      <c r="CB127" s="22" t="e">
        <f t="shared" si="64"/>
        <v>#NUM!</v>
      </c>
      <c r="CC127" s="61" t="e">
        <f t="shared" si="65"/>
        <v>#NUM!</v>
      </c>
      <c r="CD127" s="61">
        <f ca="1">AVERAGE(OFFSET($CC$3,0,0,'Données projet'!$E$12+1,1))-AVERAGE(OFFSET($H$3,0,0,'Données projet'!$E$12+1,1))</f>
        <v>272.69564942740931</v>
      </c>
      <c r="CE127" s="61">
        <f t="shared" si="94"/>
        <v>316.57989180609252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1">
        <f t="shared" si="68"/>
        <v>282.86705178317584</v>
      </c>
      <c r="CY127" s="61">
        <f ca="1">AVERAGE(OFFSET($CX$3,0,0,'Données projet'!$E$13+1,1))-AVERAGE(OFFSET($H$3,0,0,'Données projet'!$E$13+1,1))</f>
        <v>312.59632808777332</v>
      </c>
      <c r="CZ127" s="61">
        <f t="shared" si="96"/>
        <v>302.59481222418219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3.813056537183002E-14</v>
      </c>
      <c r="DQ127" s="14">
        <f t="shared" si="97"/>
        <v>6.4086286045526829E-13</v>
      </c>
      <c r="DR127" s="22">
        <f t="shared" si="70"/>
        <v>1.1825802166488628E-12</v>
      </c>
      <c r="DS127" s="61">
        <f t="shared" si="71"/>
        <v>282.86705178317453</v>
      </c>
      <c r="DT127" s="61">
        <f ca="1">AVERAGE(OFFSET($DS$3,0,0,'Données projet'!$E$14+1,1))-AVERAGE(OFFSET($H$3,0,0,'Données projet'!$E$14+1,1))</f>
        <v>293.89870611180356</v>
      </c>
      <c r="DU127" s="61">
        <f t="shared" si="98"/>
        <v>227.09257037860894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1" t="e">
        <f t="shared" si="74"/>
        <v>#N/A</v>
      </c>
      <c r="EO127" s="61" t="e">
        <f ca="1">AVERAGE(OFFSET($EN$3,0,0,'Données projet'!$E$15+1,1))-AVERAGE(OFFSET($H$3,0,0,'Données projet'!$E$15+1,1))</f>
        <v>#N/A</v>
      </c>
      <c r="EP127" s="61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1" t="e">
        <f t="shared" si="77"/>
        <v>#N/A</v>
      </c>
      <c r="FJ127" s="61" t="e">
        <f ca="1">AVERAGE(OFFSET($FI$3,0,0,'Données projet'!$E$16+1,1))-AVERAGE(OFFSET($H$3,0,0,'Données projet'!$E$16+1,1))</f>
        <v>#N/A</v>
      </c>
      <c r="FK127" s="61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3.2</v>
      </c>
      <c r="FZ127" s="13">
        <f>IF('Données projet'!$A$244&gt;35,FZ126+FY127-GH126,IF(A127&lt;'Données projet'!$A$244,$FW$205^A127,IF(A127='Données projet'!$A$244,'Données projet'!$B$244,FZ126+FY127-GH126)))</f>
        <v>280.79999999999944</v>
      </c>
      <c r="GA127" s="18">
        <f>FZ127*VLOOKUP('Données projet'!$B$17,Paramètres!$A$1:$I$89,3,0)*VLOOKUP('Données projet'!$B$17,Paramètres!$A$1:$I$89,5,0)</f>
        <v>271.5897599999995</v>
      </c>
      <c r="GB127" s="14">
        <f t="shared" si="103"/>
        <v>65.186541118848012</v>
      </c>
      <c r="GC127" s="22">
        <f t="shared" si="79"/>
        <v>586.55205778199274</v>
      </c>
      <c r="GD127" s="61">
        <f t="shared" si="80"/>
        <v>869.41910956516608</v>
      </c>
      <c r="GE127" s="61">
        <f ca="1">AVERAGE(OFFSET($GD$3,0,0,'Données projet'!$E$17+1,1))-AVERAGE(OFFSET($H$3,0,0,'Données projet'!$E$17+1,1))</f>
        <v>496.33873798282525</v>
      </c>
      <c r="GF127" s="61">
        <f t="shared" si="104"/>
        <v>280.25465074992246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3.2</v>
      </c>
      <c r="GU127" s="13">
        <f>IF('Données projet'!$A$270&gt;35,GU126+GT127-HC126,IF(A127&lt;'Données projet'!$A$270,$GR$205^A127,IF(A127='Données projet'!$A$270,'Données projet'!$B$270,GU126+GT127-HC126)))</f>
        <v>280.79999999999944</v>
      </c>
      <c r="GV127" s="18">
        <f>GU127*VLOOKUP('Données projet'!$B$18,Paramètres!$A$1:$I$89,3,0)*VLOOKUP('Données projet'!$B$18,Paramètres!$A$1:$I$89,5,0)</f>
        <v>302.2531199999994</v>
      </c>
      <c r="GW127" s="14">
        <f t="shared" si="105"/>
        <v>71.648598083211283</v>
      </c>
      <c r="GX127" s="22">
        <f t="shared" si="82"/>
        <v>651.21215899492529</v>
      </c>
      <c r="GY127" s="61">
        <f t="shared" si="83"/>
        <v>934.07921077809863</v>
      </c>
      <c r="GZ127" s="61">
        <f ca="1">AVERAGE(OFFSET($GY$3,0,0,'Données projet'!$E$18+1,1))-AVERAGE(OFFSET($H$3,0,0,'Données projet'!$E$18+1,1))</f>
        <v>542.90832990875208</v>
      </c>
      <c r="HA127" s="61">
        <f t="shared" si="106"/>
        <v>304.94365539329362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1">
        <f t="shared" si="55"/>
        <v>838.70614260212687</v>
      </c>
      <c r="S128" s="61">
        <f ca="1">AVERAGE(OFFSET($R$3,0,0,'Données projet'!$E$9+1,1))-AVERAGE(OFFSET($H$3,0,0,'Données projet'!$E$9+1,1))</f>
        <v>469.67944008675863</v>
      </c>
      <c r="T128" s="61">
        <f t="shared" si="88"/>
        <v>266.11908070867173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1">
        <f t="shared" si="59"/>
        <v>904.17188968727896</v>
      </c>
      <c r="AN128" s="61">
        <f ca="1">AVERAGE(OFFSET($AM$3,0,0,'Données projet'!$E$10+1,1))-AVERAGE(OFFSET($H$3,0,0,'Données projet'!$E$10+1,1))</f>
        <v>516.30971934066179</v>
      </c>
      <c r="AO128" s="61">
        <f t="shared" si="90"/>
        <v>290.84286505723571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2.5579538487363607E-13</v>
      </c>
      <c r="BE128" s="14">
        <f>BD128*VLOOKUP('Données projet'!$B$11,Paramètres!$A$1:$I$89,3,0)*VLOOKUP('Données projet'!$B$11,Paramètres!$A$1:$I$89,5,0)</f>
        <v>1.6759713616920635E-13</v>
      </c>
      <c r="BF128" s="14">
        <f t="shared" si="91"/>
        <v>2.3709043131075133E-12</v>
      </c>
      <c r="BG128" s="22">
        <f t="shared" si="61"/>
        <v>4.4212233574902864E-12</v>
      </c>
      <c r="BH128" s="61">
        <f t="shared" si="62"/>
        <v>283.04861836897294</v>
      </c>
      <c r="BI128" s="61">
        <f ca="1">AVERAGE(OFFSET($BH$3,0,0,'Données projet'!$E$11+1,1))-AVERAGE(OFFSET($H$3,0,0,'Données projet'!$E$11+1,1))</f>
        <v>194.70144071323648</v>
      </c>
      <c r="BJ128" s="61">
        <f t="shared" si="92"/>
        <v>175.03530497415395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-9.2222762759774927E-14</v>
      </c>
      <c r="CA128" s="14" t="e">
        <f t="shared" si="93"/>
        <v>#NUM!</v>
      </c>
      <c r="CB128" s="22" t="e">
        <f t="shared" si="64"/>
        <v>#NUM!</v>
      </c>
      <c r="CC128" s="61" t="e">
        <f t="shared" si="65"/>
        <v>#NUM!</v>
      </c>
      <c r="CD128" s="61">
        <f ca="1">AVERAGE(OFFSET($CC$3,0,0,'Données projet'!$E$12+1,1))-AVERAGE(OFFSET($H$3,0,0,'Données projet'!$E$12+1,1))</f>
        <v>272.69564942740931</v>
      </c>
      <c r="CE128" s="61">
        <f t="shared" si="94"/>
        <v>316.57989180609252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1">
        <f t="shared" si="68"/>
        <v>283.04861836897101</v>
      </c>
      <c r="CY128" s="61">
        <f ca="1">AVERAGE(OFFSET($CX$3,0,0,'Données projet'!$E$13+1,1))-AVERAGE(OFFSET($H$3,0,0,'Données projet'!$E$13+1,1))</f>
        <v>312.59632808777332</v>
      </c>
      <c r="CZ128" s="61">
        <f t="shared" si="96"/>
        <v>302.59481222418219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3.813056537183002E-14</v>
      </c>
      <c r="DQ128" s="14">
        <f t="shared" si="97"/>
        <v>6.4086286045526829E-13</v>
      </c>
      <c r="DR128" s="22">
        <f t="shared" si="70"/>
        <v>1.1825802166488628E-12</v>
      </c>
      <c r="DS128" s="61">
        <f t="shared" si="71"/>
        <v>283.0486183689697</v>
      </c>
      <c r="DT128" s="61">
        <f ca="1">AVERAGE(OFFSET($DS$3,0,0,'Données projet'!$E$14+1,1))-AVERAGE(OFFSET($H$3,0,0,'Données projet'!$E$14+1,1))</f>
        <v>293.89870611180356</v>
      </c>
      <c r="DU128" s="61">
        <f t="shared" si="98"/>
        <v>227.09257037860894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1" t="e">
        <f t="shared" si="74"/>
        <v>#N/A</v>
      </c>
      <c r="EO128" s="61" t="e">
        <f ca="1">AVERAGE(OFFSET($EN$3,0,0,'Données projet'!$E$15+1,1))-AVERAGE(OFFSET($H$3,0,0,'Données projet'!$E$15+1,1))</f>
        <v>#N/A</v>
      </c>
      <c r="EP128" s="61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1" t="e">
        <f t="shared" si="77"/>
        <v>#N/A</v>
      </c>
      <c r="FJ128" s="61" t="e">
        <f ca="1">AVERAGE(OFFSET($FI$3,0,0,'Données projet'!$E$16+1,1))-AVERAGE(OFFSET($H$3,0,0,'Données projet'!$E$16+1,1))</f>
        <v>#N/A</v>
      </c>
      <c r="FK128" s="61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3.2</v>
      </c>
      <c r="FZ128" s="13">
        <f>IF('Données projet'!$A$244&gt;35,FZ127+FY128-GH127,IF(A128&lt;'Données projet'!$A$244,$FW$205^A128,IF(A128='Données projet'!$A$244,'Données projet'!$B$244,FZ127+FY128-GH127)))</f>
        <v>283.99999999999943</v>
      </c>
      <c r="GA128" s="18">
        <f>FZ128*VLOOKUP('Données projet'!$B$17,Paramètres!$A$1:$I$89,3,0)*VLOOKUP('Données projet'!$B$17,Paramètres!$A$1:$I$89,5,0)</f>
        <v>274.68479999999943</v>
      </c>
      <c r="GB128" s="14">
        <f t="shared" si="103"/>
        <v>65.842504497456545</v>
      </c>
      <c r="GC128" s="22">
        <f t="shared" si="79"/>
        <v>593.08505533306914</v>
      </c>
      <c r="GD128" s="61">
        <f t="shared" si="80"/>
        <v>876.13367370203764</v>
      </c>
      <c r="GE128" s="61">
        <f ca="1">AVERAGE(OFFSET($GD$3,0,0,'Données projet'!$E$17+1,1))-AVERAGE(OFFSET($H$3,0,0,'Données projet'!$E$17+1,1))</f>
        <v>496.33873798282525</v>
      </c>
      <c r="GF128" s="61">
        <f t="shared" si="104"/>
        <v>280.25465074992246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3.2</v>
      </c>
      <c r="GU128" s="13">
        <f>IF('Données projet'!$A$270&gt;35,GU127+GT128-HC127,IF(A128&lt;'Données projet'!$A$270,$GR$205^A128,IF(A128='Données projet'!$A$270,'Données projet'!$B$270,GU127+GT128-HC127)))</f>
        <v>283.99999999999943</v>
      </c>
      <c r="GV128" s="18">
        <f>GU128*VLOOKUP('Données projet'!$B$18,Paramètres!$A$1:$I$89,3,0)*VLOOKUP('Données projet'!$B$18,Paramètres!$A$1:$I$89,5,0)</f>
        <v>305.69759999999934</v>
      </c>
      <c r="GW128" s="14">
        <f t="shared" si="105"/>
        <v>72.369588270212233</v>
      </c>
      <c r="GX128" s="22">
        <f t="shared" si="82"/>
        <v>658.46701957061839</v>
      </c>
      <c r="GY128" s="61">
        <f t="shared" si="83"/>
        <v>941.5156379395869</v>
      </c>
      <c r="GZ128" s="61">
        <f ca="1">AVERAGE(OFFSET($GY$3,0,0,'Données projet'!$E$18+1,1))-AVERAGE(OFFSET($H$3,0,0,'Données projet'!$E$18+1,1))</f>
        <v>542.90832990875208</v>
      </c>
      <c r="HA128" s="61">
        <f t="shared" si="106"/>
        <v>304.94365539329362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1">
        <f t="shared" si="55"/>
        <v>845.00299044050394</v>
      </c>
      <c r="S129" s="61">
        <f ca="1">AVERAGE(OFFSET($R$3,0,0,'Données projet'!$E$9+1,1))-AVERAGE(OFFSET($H$3,0,0,'Données projet'!$E$9+1,1))</f>
        <v>469.67944008675863</v>
      </c>
      <c r="T129" s="61">
        <f t="shared" si="88"/>
        <v>266.11908070867173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1">
        <f t="shared" si="59"/>
        <v>911.19128570678799</v>
      </c>
      <c r="AN129" s="61">
        <f ca="1">AVERAGE(OFFSET($AM$3,0,0,'Données projet'!$E$10+1,1))-AVERAGE(OFFSET($H$3,0,0,'Données projet'!$E$10+1,1))</f>
        <v>516.30971934066179</v>
      </c>
      <c r="AO129" s="61">
        <f t="shared" si="90"/>
        <v>290.84286505723571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2.5579538487363607E-13</v>
      </c>
      <c r="BE129" s="14">
        <f>BD129*VLOOKUP('Données projet'!$B$11,Paramètres!$A$1:$I$89,3,0)*VLOOKUP('Données projet'!$B$11,Paramètres!$A$1:$I$89,5,0)</f>
        <v>1.6759713616920635E-13</v>
      </c>
      <c r="BF129" s="14">
        <f t="shared" si="91"/>
        <v>2.3709043131075133E-12</v>
      </c>
      <c r="BG129" s="22">
        <f t="shared" si="61"/>
        <v>4.4212233574902864E-12</v>
      </c>
      <c r="BH129" s="61">
        <f t="shared" si="62"/>
        <v>283.22703518042664</v>
      </c>
      <c r="BI129" s="61">
        <f ca="1">AVERAGE(OFFSET($BH$3,0,0,'Données projet'!$E$11+1,1))-AVERAGE(OFFSET($H$3,0,0,'Données projet'!$E$11+1,1))</f>
        <v>194.70144071323648</v>
      </c>
      <c r="BJ129" s="61">
        <f t="shared" si="92"/>
        <v>175.03530497415395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-9.2222762759774927E-14</v>
      </c>
      <c r="CA129" s="14" t="e">
        <f t="shared" si="93"/>
        <v>#NUM!</v>
      </c>
      <c r="CB129" s="22" t="e">
        <f t="shared" si="64"/>
        <v>#NUM!</v>
      </c>
      <c r="CC129" s="61" t="e">
        <f t="shared" si="65"/>
        <v>#NUM!</v>
      </c>
      <c r="CD129" s="61">
        <f ca="1">AVERAGE(OFFSET($CC$3,0,0,'Données projet'!$E$12+1,1))-AVERAGE(OFFSET($H$3,0,0,'Données projet'!$E$12+1,1))</f>
        <v>272.69564942740931</v>
      </c>
      <c r="CE129" s="61">
        <f t="shared" si="94"/>
        <v>316.57989180609252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1">
        <f t="shared" si="68"/>
        <v>283.22703518042471</v>
      </c>
      <c r="CY129" s="61">
        <f ca="1">AVERAGE(OFFSET($CX$3,0,0,'Données projet'!$E$13+1,1))-AVERAGE(OFFSET($H$3,0,0,'Données projet'!$E$13+1,1))</f>
        <v>312.59632808777332</v>
      </c>
      <c r="CZ129" s="61">
        <f t="shared" si="96"/>
        <v>302.59481222418219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3.813056537183002E-14</v>
      </c>
      <c r="DQ129" s="14">
        <f t="shared" si="97"/>
        <v>6.4086286045526829E-13</v>
      </c>
      <c r="DR129" s="22">
        <f t="shared" si="70"/>
        <v>1.1825802166488628E-12</v>
      </c>
      <c r="DS129" s="61">
        <f t="shared" si="71"/>
        <v>283.2270351804234</v>
      </c>
      <c r="DT129" s="61">
        <f ca="1">AVERAGE(OFFSET($DS$3,0,0,'Données projet'!$E$14+1,1))-AVERAGE(OFFSET($H$3,0,0,'Données projet'!$E$14+1,1))</f>
        <v>293.89870611180356</v>
      </c>
      <c r="DU129" s="61">
        <f t="shared" si="98"/>
        <v>227.09257037860894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1" t="e">
        <f t="shared" si="74"/>
        <v>#N/A</v>
      </c>
      <c r="EO129" s="61" t="e">
        <f ca="1">AVERAGE(OFFSET($EN$3,0,0,'Données projet'!$E$15+1,1))-AVERAGE(OFFSET($H$3,0,0,'Données projet'!$E$15+1,1))</f>
        <v>#N/A</v>
      </c>
      <c r="EP129" s="61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1" t="e">
        <f t="shared" si="77"/>
        <v>#N/A</v>
      </c>
      <c r="FJ129" s="61" t="e">
        <f ca="1">AVERAGE(OFFSET($FI$3,0,0,'Données projet'!$E$16+1,1))-AVERAGE(OFFSET($H$3,0,0,'Données projet'!$E$16+1,1))</f>
        <v>#N/A</v>
      </c>
      <c r="FK129" s="61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3.2</v>
      </c>
      <c r="FZ129" s="13">
        <f>IF('Données projet'!$A$244&gt;35,FZ128+FY129-GH128,IF(A129&lt;'Données projet'!$A$244,$FW$205^A129,IF(A129='Données projet'!$A$244,'Données projet'!$B$244,FZ128+FY129-GH128)))</f>
        <v>287.19999999999942</v>
      </c>
      <c r="GA129" s="18">
        <f>FZ129*VLOOKUP('Données projet'!$B$17,Paramètres!$A$1:$I$89,3,0)*VLOOKUP('Données projet'!$B$17,Paramètres!$A$1:$I$89,5,0)</f>
        <v>277.77983999999947</v>
      </c>
      <c r="GB129" s="14">
        <f t="shared" si="103"/>
        <v>66.497608092453063</v>
      </c>
      <c r="GC129" s="22">
        <f t="shared" si="79"/>
        <v>599.61655542768813</v>
      </c>
      <c r="GD129" s="61">
        <f t="shared" si="80"/>
        <v>882.84359060811039</v>
      </c>
      <c r="GE129" s="61">
        <f ca="1">AVERAGE(OFFSET($GD$3,0,0,'Données projet'!$E$17+1,1))-AVERAGE(OFFSET($H$3,0,0,'Données projet'!$E$17+1,1))</f>
        <v>496.33873798282525</v>
      </c>
      <c r="GF129" s="61">
        <f t="shared" si="104"/>
        <v>280.25465074992246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3.2</v>
      </c>
      <c r="GU129" s="13">
        <f>IF('Données projet'!$A$270&gt;35,GU128+GT129-HC128,IF(A129&lt;'Données projet'!$A$270,$GR$205^A129,IF(A129='Données projet'!$A$270,'Données projet'!$B$270,GU128+GT129-HC128)))</f>
        <v>287.19999999999942</v>
      </c>
      <c r="GV129" s="18">
        <f>GU129*VLOOKUP('Données projet'!$B$18,Paramètres!$A$1:$I$89,3,0)*VLOOKUP('Données projet'!$B$18,Paramètres!$A$1:$I$89,5,0)</f>
        <v>309.14207999999934</v>
      </c>
      <c r="GW129" s="14">
        <f t="shared" si="105"/>
        <v>73.089633441733085</v>
      </c>
      <c r="GX129" s="22">
        <f t="shared" si="82"/>
        <v>665.72023424435065</v>
      </c>
      <c r="GY129" s="61">
        <f t="shared" si="83"/>
        <v>948.94726942477291</v>
      </c>
      <c r="GZ129" s="61">
        <f ca="1">AVERAGE(OFFSET($GY$3,0,0,'Données projet'!$E$18+1,1))-AVERAGE(OFFSET($H$3,0,0,'Données projet'!$E$18+1,1))</f>
        <v>542.90832990875208</v>
      </c>
      <c r="HA129" s="61">
        <f t="shared" si="106"/>
        <v>304.94365539329362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1">
        <f t="shared" si="55"/>
        <v>851.2953489330705</v>
      </c>
      <c r="S130" s="61">
        <f ca="1">AVERAGE(OFFSET($R$3,0,0,'Données projet'!$E$9+1,1))-AVERAGE(OFFSET($H$3,0,0,'Données projet'!$E$9+1,1))</f>
        <v>469.67944008675863</v>
      </c>
      <c r="T130" s="61">
        <f t="shared" si="88"/>
        <v>266.11908070867173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1">
        <f t="shared" si="59"/>
        <v>918.2060446999244</v>
      </c>
      <c r="AN130" s="61">
        <f ca="1">AVERAGE(OFFSET($AM$3,0,0,'Données projet'!$E$10+1,1))-AVERAGE(OFFSET($H$3,0,0,'Données projet'!$E$10+1,1))</f>
        <v>516.30971934066179</v>
      </c>
      <c r="AO130" s="61">
        <f t="shared" si="90"/>
        <v>290.84286505723571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2.5579538487363607E-13</v>
      </c>
      <c r="BE130" s="14">
        <f>BD130*VLOOKUP('Données projet'!$B$11,Paramètres!$A$1:$I$89,3,0)*VLOOKUP('Données projet'!$B$11,Paramètres!$A$1:$I$89,5,0)</f>
        <v>1.6759713616920635E-13</v>
      </c>
      <c r="BF130" s="14">
        <f t="shared" si="91"/>
        <v>2.3709043131075133E-12</v>
      </c>
      <c r="BG130" s="22">
        <f t="shared" si="61"/>
        <v>4.4212233574902864E-12</v>
      </c>
      <c r="BH130" s="61">
        <f t="shared" si="62"/>
        <v>283.40235685908186</v>
      </c>
      <c r="BI130" s="61">
        <f ca="1">AVERAGE(OFFSET($BH$3,0,0,'Données projet'!$E$11+1,1))-AVERAGE(OFFSET($H$3,0,0,'Données projet'!$E$11+1,1))</f>
        <v>194.70144071323648</v>
      </c>
      <c r="BJ130" s="61">
        <f t="shared" si="92"/>
        <v>175.03530497415395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-9.2222762759774927E-14</v>
      </c>
      <c r="CA130" s="14" t="e">
        <f t="shared" si="93"/>
        <v>#NUM!</v>
      </c>
      <c r="CB130" s="22" t="e">
        <f t="shared" si="64"/>
        <v>#NUM!</v>
      </c>
      <c r="CC130" s="61" t="e">
        <f t="shared" si="65"/>
        <v>#NUM!</v>
      </c>
      <c r="CD130" s="61">
        <f ca="1">AVERAGE(OFFSET($CC$3,0,0,'Données projet'!$E$12+1,1))-AVERAGE(OFFSET($H$3,0,0,'Données projet'!$E$12+1,1))</f>
        <v>272.69564942740931</v>
      </c>
      <c r="CE130" s="61">
        <f t="shared" si="94"/>
        <v>316.57989180609252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1">
        <f t="shared" si="68"/>
        <v>283.40235685907993</v>
      </c>
      <c r="CY130" s="61">
        <f ca="1">AVERAGE(OFFSET($CX$3,0,0,'Données projet'!$E$13+1,1))-AVERAGE(OFFSET($H$3,0,0,'Données projet'!$E$13+1,1))</f>
        <v>312.59632808777332</v>
      </c>
      <c r="CZ130" s="61">
        <f t="shared" si="96"/>
        <v>302.59481222418219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3.813056537183002E-14</v>
      </c>
      <c r="DQ130" s="14">
        <f t="shared" si="97"/>
        <v>6.4086286045526829E-13</v>
      </c>
      <c r="DR130" s="22">
        <f t="shared" si="70"/>
        <v>1.1825802166488628E-12</v>
      </c>
      <c r="DS130" s="61">
        <f t="shared" si="71"/>
        <v>283.40235685907862</v>
      </c>
      <c r="DT130" s="61">
        <f ca="1">AVERAGE(OFFSET($DS$3,0,0,'Données projet'!$E$14+1,1))-AVERAGE(OFFSET($H$3,0,0,'Données projet'!$E$14+1,1))</f>
        <v>293.89870611180356</v>
      </c>
      <c r="DU130" s="61">
        <f t="shared" si="98"/>
        <v>227.09257037860894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1" t="e">
        <f t="shared" si="74"/>
        <v>#N/A</v>
      </c>
      <c r="EO130" s="61" t="e">
        <f ca="1">AVERAGE(OFFSET($EN$3,0,0,'Données projet'!$E$15+1,1))-AVERAGE(OFFSET($H$3,0,0,'Données projet'!$E$15+1,1))</f>
        <v>#N/A</v>
      </c>
      <c r="EP130" s="61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1" t="e">
        <f t="shared" si="77"/>
        <v>#N/A</v>
      </c>
      <c r="FJ130" s="61" t="e">
        <f ca="1">AVERAGE(OFFSET($FI$3,0,0,'Données projet'!$E$16+1,1))-AVERAGE(OFFSET($H$3,0,0,'Données projet'!$E$16+1,1))</f>
        <v>#N/A</v>
      </c>
      <c r="FK130" s="61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3.2</v>
      </c>
      <c r="FZ130" s="13">
        <f>IF('Données projet'!$A$244&gt;35,FZ129+FY130-GH129,IF(A130&lt;'Données projet'!$A$244,$FW$205^A130,IF(A130='Données projet'!$A$244,'Données projet'!$B$244,FZ129+FY130-GH129)))</f>
        <v>290.39999999999941</v>
      </c>
      <c r="GA130" s="18">
        <f>FZ130*VLOOKUP('Données projet'!$B$17,Paramètres!$A$1:$I$89,3,0)*VLOOKUP('Données projet'!$B$17,Paramètres!$A$1:$I$89,5,0)</f>
        <v>280.87487999999945</v>
      </c>
      <c r="GB130" s="14">
        <f t="shared" si="103"/>
        <v>67.151862592195727</v>
      </c>
      <c r="GC130" s="22">
        <f t="shared" si="79"/>
        <v>606.1465766814066</v>
      </c>
      <c r="GD130" s="61">
        <f t="shared" si="80"/>
        <v>889.54893354048409</v>
      </c>
      <c r="GE130" s="61">
        <f ca="1">AVERAGE(OFFSET($GD$3,0,0,'Données projet'!$E$17+1,1))-AVERAGE(OFFSET($H$3,0,0,'Données projet'!$E$17+1,1))</f>
        <v>496.33873798282525</v>
      </c>
      <c r="GF130" s="61">
        <f t="shared" si="104"/>
        <v>280.25465074992246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3.2</v>
      </c>
      <c r="GU130" s="13">
        <f>IF('Données projet'!$A$270&gt;35,GU129+GT130-HC129,IF(A130&lt;'Données projet'!$A$270,$GR$205^A130,IF(A130='Données projet'!$A$270,'Données projet'!$B$270,GU129+GT130-HC129)))</f>
        <v>290.39999999999941</v>
      </c>
      <c r="GV130" s="18">
        <f>GU130*VLOOKUP('Données projet'!$B$18,Paramètres!$A$1:$I$89,3,0)*VLOOKUP('Données projet'!$B$18,Paramètres!$A$1:$I$89,5,0)</f>
        <v>312.58655999999934</v>
      </c>
      <c r="GW130" s="14">
        <f t="shared" si="105"/>
        <v>73.808745345687839</v>
      </c>
      <c r="GX130" s="22">
        <f t="shared" si="82"/>
        <v>672.97182347707178</v>
      </c>
      <c r="GY130" s="61">
        <f t="shared" si="83"/>
        <v>956.37418033614927</v>
      </c>
      <c r="GZ130" s="61">
        <f ca="1">AVERAGE(OFFSET($GY$3,0,0,'Données projet'!$E$18+1,1))-AVERAGE(OFFSET($H$3,0,0,'Données projet'!$E$18+1,1))</f>
        <v>542.90832990875208</v>
      </c>
      <c r="HA130" s="61">
        <f t="shared" si="106"/>
        <v>304.94365539329362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1">
        <f t="shared" ref="R131:R194" si="109">Q131+(I131+J131)*44/12</f>
        <v>857.58328891467181</v>
      </c>
      <c r="S131" s="61">
        <f ca="1">AVERAGE(OFFSET($R$3,0,0,'Données projet'!$E$9+1,1))-AVERAGE(OFFSET($H$3,0,0,'Données projet'!$E$9+1,1))</f>
        <v>469.67944008675863</v>
      </c>
      <c r="T131" s="61">
        <f t="shared" si="88"/>
        <v>266.11908070867173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1">
        <f t="shared" si="59"/>
        <v>925.21623931719841</v>
      </c>
      <c r="AN131" s="61">
        <f ca="1">AVERAGE(OFFSET($AM$3,0,0,'Données projet'!$E$10+1,1))-AVERAGE(OFFSET($H$3,0,0,'Données projet'!$E$10+1,1))</f>
        <v>516.30971934066179</v>
      </c>
      <c r="AO131" s="61">
        <f t="shared" si="90"/>
        <v>290.84286505723571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2.5579538487363607E-13</v>
      </c>
      <c r="BE131" s="14">
        <f>BD131*VLOOKUP('Données projet'!$B$11,Paramètres!$A$1:$I$89,3,0)*VLOOKUP('Données projet'!$B$11,Paramètres!$A$1:$I$89,5,0)</f>
        <v>1.6759713616920635E-13</v>
      </c>
      <c r="BF131" s="14">
        <f t="shared" si="91"/>
        <v>2.3709043131075133E-12</v>
      </c>
      <c r="BG131" s="22">
        <f t="shared" si="61"/>
        <v>4.4212233574902864E-12</v>
      </c>
      <c r="BH131" s="61">
        <f t="shared" si="62"/>
        <v>283.57463709857296</v>
      </c>
      <c r="BI131" s="61">
        <f ca="1">AVERAGE(OFFSET($BH$3,0,0,'Données projet'!$E$11+1,1))-AVERAGE(OFFSET($H$3,0,0,'Données projet'!$E$11+1,1))</f>
        <v>194.70144071323648</v>
      </c>
      <c r="BJ131" s="61">
        <f t="shared" si="92"/>
        <v>175.03530497415395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-9.2222762759774927E-14</v>
      </c>
      <c r="CA131" s="14" t="e">
        <f t="shared" si="93"/>
        <v>#NUM!</v>
      </c>
      <c r="CB131" s="22" t="e">
        <f t="shared" si="64"/>
        <v>#NUM!</v>
      </c>
      <c r="CC131" s="61" t="e">
        <f t="shared" si="65"/>
        <v>#NUM!</v>
      </c>
      <c r="CD131" s="61">
        <f ca="1">AVERAGE(OFFSET($CC$3,0,0,'Données projet'!$E$12+1,1))-AVERAGE(OFFSET($H$3,0,0,'Données projet'!$E$12+1,1))</f>
        <v>272.69564942740931</v>
      </c>
      <c r="CE131" s="61">
        <f t="shared" si="94"/>
        <v>316.57989180609252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1">
        <f t="shared" si="68"/>
        <v>283.57463709857103</v>
      </c>
      <c r="CY131" s="61">
        <f ca="1">AVERAGE(OFFSET($CX$3,0,0,'Données projet'!$E$13+1,1))-AVERAGE(OFFSET($H$3,0,0,'Données projet'!$E$13+1,1))</f>
        <v>312.59632808777332</v>
      </c>
      <c r="CZ131" s="61">
        <f t="shared" si="96"/>
        <v>302.59481222418219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3.813056537183002E-14</v>
      </c>
      <c r="DQ131" s="14">
        <f t="shared" si="97"/>
        <v>6.4086286045526829E-13</v>
      </c>
      <c r="DR131" s="22">
        <f t="shared" si="70"/>
        <v>1.1825802166488628E-12</v>
      </c>
      <c r="DS131" s="61">
        <f t="shared" si="71"/>
        <v>283.57463709856972</v>
      </c>
      <c r="DT131" s="61">
        <f ca="1">AVERAGE(OFFSET($DS$3,0,0,'Données projet'!$E$14+1,1))-AVERAGE(OFFSET($H$3,0,0,'Données projet'!$E$14+1,1))</f>
        <v>293.89870611180356</v>
      </c>
      <c r="DU131" s="61">
        <f t="shared" si="98"/>
        <v>227.09257037860894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1" t="e">
        <f t="shared" si="74"/>
        <v>#N/A</v>
      </c>
      <c r="EO131" s="61" t="e">
        <f ca="1">AVERAGE(OFFSET($EN$3,0,0,'Données projet'!$E$15+1,1))-AVERAGE(OFFSET($H$3,0,0,'Données projet'!$E$15+1,1))</f>
        <v>#N/A</v>
      </c>
      <c r="EP131" s="61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1" t="e">
        <f t="shared" si="77"/>
        <v>#N/A</v>
      </c>
      <c r="FJ131" s="61" t="e">
        <f ca="1">AVERAGE(OFFSET($FI$3,0,0,'Données projet'!$E$16+1,1))-AVERAGE(OFFSET($H$3,0,0,'Données projet'!$E$16+1,1))</f>
        <v>#N/A</v>
      </c>
      <c r="FK131" s="61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3.2</v>
      </c>
      <c r="FZ131" s="13">
        <f>IF('Données projet'!$A$244&gt;35,FZ130+FY131-GH130,IF(A131&lt;'Données projet'!$A$244,$FW$205^A131,IF(A131='Données projet'!$A$244,'Données projet'!$B$244,FZ130+FY131-GH130)))</f>
        <v>293.5999999999994</v>
      </c>
      <c r="GA131" s="18">
        <f>FZ131*VLOOKUP('Données projet'!$B$17,Paramètres!$A$1:$I$89,3,0)*VLOOKUP('Données projet'!$B$17,Paramètres!$A$1:$I$89,5,0)</f>
        <v>283.96991999999943</v>
      </c>
      <c r="GB131" s="14">
        <f t="shared" si="103"/>
        <v>67.805278435922148</v>
      </c>
      <c r="GC131" s="22">
        <f t="shared" si="79"/>
        <v>612.67513727589676</v>
      </c>
      <c r="GD131" s="61">
        <f t="shared" si="80"/>
        <v>896.24977437446523</v>
      </c>
      <c r="GE131" s="61">
        <f ca="1">AVERAGE(OFFSET($GD$3,0,0,'Données projet'!$E$17+1,1))-AVERAGE(OFFSET($H$3,0,0,'Données projet'!$E$17+1,1))</f>
        <v>496.33873798282525</v>
      </c>
      <c r="GF131" s="61">
        <f t="shared" si="104"/>
        <v>280.25465074992246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3.2</v>
      </c>
      <c r="GU131" s="13">
        <f>IF('Données projet'!$A$270&gt;35,GU130+GT131-HC130,IF(A131&lt;'Données projet'!$A$270,$GR$205^A131,IF(A131='Données projet'!$A$270,'Données projet'!$B$270,GU130+GT131-HC130)))</f>
        <v>293.5999999999994</v>
      </c>
      <c r="GV131" s="18">
        <f>GU131*VLOOKUP('Données projet'!$B$18,Paramètres!$A$1:$I$89,3,0)*VLOOKUP('Données projet'!$B$18,Paramètres!$A$1:$I$89,5,0)</f>
        <v>316.03103999999934</v>
      </c>
      <c r="GW131" s="14">
        <f t="shared" si="105"/>
        <v>74.526935456174002</v>
      </c>
      <c r="GX131" s="22">
        <f t="shared" si="82"/>
        <v>680.22180725283522</v>
      </c>
      <c r="GY131" s="61">
        <f t="shared" si="83"/>
        <v>963.79644435140381</v>
      </c>
      <c r="GZ131" s="61">
        <f ca="1">AVERAGE(OFFSET($GY$3,0,0,'Données projet'!$E$18+1,1))-AVERAGE(OFFSET($H$3,0,0,'Données projet'!$E$18+1,1))</f>
        <v>542.90832990875208</v>
      </c>
      <c r="HA131" s="61">
        <f t="shared" si="106"/>
        <v>304.94365539329362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1">
        <f t="shared" si="109"/>
        <v>863.86687989351913</v>
      </c>
      <c r="S132" s="61">
        <f ca="1">AVERAGE(OFFSET($R$3,0,0,'Données projet'!$E$9+1,1))-AVERAGE(OFFSET($H$3,0,0,'Données projet'!$E$9+1,1))</f>
        <v>469.67944008675863</v>
      </c>
      <c r="T132" s="61">
        <f t="shared" si="88"/>
        <v>266.11908070867173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1">
        <f t="shared" ref="AM132:AM195" si="113">AL132+(AD132+AE132)*44/12</f>
        <v>932.22194084062903</v>
      </c>
      <c r="AN132" s="61">
        <f ca="1">AVERAGE(OFFSET($AM$3,0,0,'Données projet'!$E$10+1,1))-AVERAGE(OFFSET($H$3,0,0,'Données projet'!$E$10+1,1))</f>
        <v>516.30971934066179</v>
      </c>
      <c r="AO132" s="61">
        <f t="shared" si="90"/>
        <v>290.84286505723571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2.5579538487363607E-13</v>
      </c>
      <c r="BE132" s="14">
        <f>BD132*VLOOKUP('Données projet'!$B$11,Paramètres!$A$1:$I$89,3,0)*VLOOKUP('Données projet'!$B$11,Paramètres!$A$1:$I$89,5,0)</f>
        <v>1.6759713616920635E-13</v>
      </c>
      <c r="BF132" s="14">
        <f t="shared" si="91"/>
        <v>2.3709043131075133E-12</v>
      </c>
      <c r="BG132" s="22">
        <f t="shared" ref="BG132:BG153" si="115">(BE132+BF132)*0.475*44/12</f>
        <v>4.4212233574902864E-12</v>
      </c>
      <c r="BH132" s="61">
        <f t="shared" ref="BH132:BH195" si="116">BG132+(AY132+AZ132)*44/12</f>
        <v>283.74392866106979</v>
      </c>
      <c r="BI132" s="61">
        <f ca="1">AVERAGE(OFFSET($BH$3,0,0,'Données projet'!$E$11+1,1))-AVERAGE(OFFSET($H$3,0,0,'Données projet'!$E$11+1,1))</f>
        <v>194.70144071323648</v>
      </c>
      <c r="BJ132" s="61">
        <f t="shared" si="92"/>
        <v>175.03530497415395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-9.2222762759774927E-14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1" t="e">
        <f t="shared" ref="CC132:CC195" si="119">CB132+(BT132+BU132)*44/12</f>
        <v>#NUM!</v>
      </c>
      <c r="CD132" s="61">
        <f ca="1">AVERAGE(OFFSET($CC$3,0,0,'Données projet'!$E$12+1,1))-AVERAGE(OFFSET($H$3,0,0,'Données projet'!$E$12+1,1))</f>
        <v>272.69564942740931</v>
      </c>
      <c r="CE132" s="61">
        <f t="shared" si="94"/>
        <v>316.57989180609252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1">
        <f t="shared" ref="CX132:CX195" si="122">CW132+(CO132+CP132)*44/12</f>
        <v>283.74392866106786</v>
      </c>
      <c r="CY132" s="61">
        <f ca="1">AVERAGE(OFFSET($CX$3,0,0,'Données projet'!$E$13+1,1))-AVERAGE(OFFSET($H$3,0,0,'Données projet'!$E$13+1,1))</f>
        <v>312.59632808777332</v>
      </c>
      <c r="CZ132" s="61">
        <f t="shared" si="96"/>
        <v>302.59481222418219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3.813056537183002E-14</v>
      </c>
      <c r="DQ132" s="14">
        <f t="shared" si="97"/>
        <v>6.4086286045526829E-13</v>
      </c>
      <c r="DR132" s="22">
        <f t="shared" ref="DR132:DR153" si="124">(DP132+DQ132)*0.475*44/12</f>
        <v>1.1825802166488628E-12</v>
      </c>
      <c r="DS132" s="61">
        <f t="shared" ref="DS132:DS195" si="125">DR132+(DJ132+DK132)*44/12</f>
        <v>283.74392866106655</v>
      </c>
      <c r="DT132" s="61">
        <f ca="1">AVERAGE(OFFSET($DS$3,0,0,'Données projet'!$E$14+1,1))-AVERAGE(OFFSET($H$3,0,0,'Données projet'!$E$14+1,1))</f>
        <v>293.89870611180356</v>
      </c>
      <c r="DU132" s="61">
        <f t="shared" si="98"/>
        <v>227.09257037860894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1" t="e">
        <f t="shared" ref="EN132:EN195" si="128">EM132+(EE132+EF132)*44/12</f>
        <v>#N/A</v>
      </c>
      <c r="EO132" s="61" t="e">
        <f ca="1">AVERAGE(OFFSET($EN$3,0,0,'Données projet'!$E$15+1,1))-AVERAGE(OFFSET($H$3,0,0,'Données projet'!$E$15+1,1))</f>
        <v>#N/A</v>
      </c>
      <c r="EP132" s="61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1" t="e">
        <f t="shared" ref="FI132:FI195" si="131">FH132+(EZ132+FA132)*44/12</f>
        <v>#N/A</v>
      </c>
      <c r="FJ132" s="61" t="e">
        <f ca="1">AVERAGE(OFFSET($FI$3,0,0,'Données projet'!$E$16+1,1))-AVERAGE(OFFSET($H$3,0,0,'Données projet'!$E$16+1,1))</f>
        <v>#N/A</v>
      </c>
      <c r="FK132" s="61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3.2</v>
      </c>
      <c r="FZ132" s="13">
        <f>IF('Données projet'!$A$244&gt;35,FZ131+FY132-GH131,IF(A132&lt;'Données projet'!$A$244,$FW$205^A132,IF(A132='Données projet'!$A$244,'Données projet'!$B$244,FZ131+FY132-GH131)))</f>
        <v>296.79999999999939</v>
      </c>
      <c r="GA132" s="18">
        <f>FZ132*VLOOKUP('Données projet'!$B$17,Paramètres!$A$1:$I$89,3,0)*VLOOKUP('Données projet'!$B$17,Paramètres!$A$1:$I$89,5,0)</f>
        <v>287.06495999999942</v>
      </c>
      <c r="GB132" s="14">
        <f t="shared" si="103"/>
        <v>68.457865822206202</v>
      </c>
      <c r="GC132" s="22">
        <f t="shared" ref="GC132:GC153" si="133">(GA132+GB132)*0.475*44/12</f>
        <v>619.20225497367471</v>
      </c>
      <c r="GD132" s="61">
        <f t="shared" ref="GD132:GD195" si="134">GC132+(FU132+FV132)*44/12</f>
        <v>902.94618363474001</v>
      </c>
      <c r="GE132" s="61">
        <f ca="1">AVERAGE(OFFSET($GD$3,0,0,'Données projet'!$E$17+1,1))-AVERAGE(OFFSET($H$3,0,0,'Données projet'!$E$17+1,1))</f>
        <v>496.33873798282525</v>
      </c>
      <c r="GF132" s="61">
        <f t="shared" si="104"/>
        <v>280.25465074992246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3.2</v>
      </c>
      <c r="GU132" s="13">
        <f>IF('Données projet'!$A$270&gt;35,GU131+GT132-HC131,IF(A132&lt;'Données projet'!$A$270,$GR$205^A132,IF(A132='Données projet'!$A$270,'Données projet'!$B$270,GU131+GT132-HC131)))</f>
        <v>296.79999999999939</v>
      </c>
      <c r="GV132" s="18">
        <f>GU132*VLOOKUP('Données projet'!$B$18,Paramètres!$A$1:$I$89,3,0)*VLOOKUP('Données projet'!$B$18,Paramètres!$A$1:$I$89,5,0)</f>
        <v>319.47551999999928</v>
      </c>
      <c r="GW132" s="14">
        <f t="shared" si="105"/>
        <v>75.244214982768113</v>
      </c>
      <c r="GX132" s="22">
        <f t="shared" ref="GX132:GX153" si="136">(GV132+GW132)*0.475*44/12</f>
        <v>687.47020509498645</v>
      </c>
      <c r="GY132" s="61">
        <f t="shared" ref="GY132:GY195" si="137">GX132+(GP132+GQ132)*44/12</f>
        <v>971.21413375605175</v>
      </c>
      <c r="GZ132" s="61">
        <f ca="1">AVERAGE(OFFSET($GY$3,0,0,'Données projet'!$E$18+1,1))-AVERAGE(OFFSET($H$3,0,0,'Données projet'!$E$18+1,1))</f>
        <v>542.90832990875208</v>
      </c>
      <c r="HA132" s="61">
        <f t="shared" si="106"/>
        <v>304.94365539329362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1">
        <f t="shared" si="109"/>
        <v>870.14619008061925</v>
      </c>
      <c r="S133" s="61">
        <f ca="1">AVERAGE(OFFSET($R$3,0,0,'Données projet'!$E$9+1,1))-AVERAGE(OFFSET($H$3,0,0,'Données projet'!$E$9+1,1))</f>
        <v>469.67944008675863</v>
      </c>
      <c r="T133" s="61">
        <f t="shared" ref="T133:T196" si="142">$T$3</f>
        <v>266.11908070867173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1">
        <f t="shared" si="113"/>
        <v>939.22321921457694</v>
      </c>
      <c r="AN133" s="61">
        <f ca="1">AVERAGE(OFFSET($AM$3,0,0,'Données projet'!$E$10+1,1))-AVERAGE(OFFSET($H$3,0,0,'Données projet'!$E$10+1,1))</f>
        <v>516.30971934066179</v>
      </c>
      <c r="AO133" s="61">
        <f t="shared" ref="AO133:AO196" si="144">$AO$3</f>
        <v>290.84286505723571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2.5579538487363607E-13</v>
      </c>
      <c r="BE133" s="14">
        <f>BD133*VLOOKUP('Données projet'!$B$11,Paramètres!$A$1:$I$89,3,0)*VLOOKUP('Données projet'!$B$11,Paramètres!$A$1:$I$89,5,0)</f>
        <v>1.6759713616920635E-13</v>
      </c>
      <c r="BF133" s="14">
        <f t="shared" ref="BF133:BF153" si="145">EXP(-1.0587+0.8836*LN(BE133)+0.284)</f>
        <v>2.3709043131075133E-12</v>
      </c>
      <c r="BG133" s="22">
        <f t="shared" si="115"/>
        <v>4.4212233574902864E-12</v>
      </c>
      <c r="BH133" s="61">
        <f t="shared" si="116"/>
        <v>283.91028339343654</v>
      </c>
      <c r="BI133" s="61">
        <f ca="1">AVERAGE(OFFSET($BH$3,0,0,'Données projet'!$E$11+1,1))-AVERAGE(OFFSET($H$3,0,0,'Données projet'!$E$11+1,1))</f>
        <v>194.70144071323648</v>
      </c>
      <c r="BJ133" s="61">
        <f t="shared" ref="BJ133:BJ196" si="146">$BJ$3</f>
        <v>175.03530497415395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-9.2222762759774927E-14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1" t="e">
        <f t="shared" si="119"/>
        <v>#NUM!</v>
      </c>
      <c r="CD133" s="61">
        <f ca="1">AVERAGE(OFFSET($CC$3,0,0,'Données projet'!$E$12+1,1))-AVERAGE(OFFSET($H$3,0,0,'Données projet'!$E$12+1,1))</f>
        <v>272.69564942740931</v>
      </c>
      <c r="CE133" s="61">
        <f t="shared" ref="CE133:CE196" si="148">$CE$3</f>
        <v>316.57989180609252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1">
        <f t="shared" si="122"/>
        <v>283.91028339343461</v>
      </c>
      <c r="CY133" s="61">
        <f ca="1">AVERAGE(OFFSET($CX$3,0,0,'Données projet'!$E$13+1,1))-AVERAGE(OFFSET($H$3,0,0,'Données projet'!$E$13+1,1))</f>
        <v>312.59632808777332</v>
      </c>
      <c r="CZ133" s="61">
        <f t="shared" ref="CZ133:CZ196" si="150">$CZ$3</f>
        <v>302.59481222418219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3.813056537183002E-14</v>
      </c>
      <c r="DQ133" s="14">
        <f t="shared" ref="DQ133:DQ153" si="151">EXP(-1.0587+0.8836*LN(DP133)+0.284)</f>
        <v>6.4086286045526829E-13</v>
      </c>
      <c r="DR133" s="22">
        <f t="shared" si="124"/>
        <v>1.1825802166488628E-12</v>
      </c>
      <c r="DS133" s="61">
        <f t="shared" si="125"/>
        <v>283.9102833934333</v>
      </c>
      <c r="DT133" s="61">
        <f ca="1">AVERAGE(OFFSET($DS$3,0,0,'Données projet'!$E$14+1,1))-AVERAGE(OFFSET($H$3,0,0,'Données projet'!$E$14+1,1))</f>
        <v>293.89870611180356</v>
      </c>
      <c r="DU133" s="61">
        <f t="shared" ref="DU133:DU196" si="152">$DU$3</f>
        <v>227.09257037860894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1" t="e">
        <f t="shared" si="128"/>
        <v>#N/A</v>
      </c>
      <c r="EO133" s="61" t="e">
        <f ca="1">AVERAGE(OFFSET($EN$3,0,0,'Données projet'!$E$15+1,1))-AVERAGE(OFFSET($H$3,0,0,'Données projet'!$E$15+1,1))</f>
        <v>#N/A</v>
      </c>
      <c r="EP133" s="61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1" t="e">
        <f t="shared" si="131"/>
        <v>#N/A</v>
      </c>
      <c r="FJ133" s="61" t="e">
        <f ca="1">AVERAGE(OFFSET($FI$3,0,0,'Données projet'!$E$16+1,1))-AVERAGE(OFFSET($H$3,0,0,'Données projet'!$E$16+1,1))</f>
        <v>#N/A</v>
      </c>
      <c r="FK133" s="61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300</v>
      </c>
      <c r="FX133" s="13">
        <f>VLOOKUP(A133,'Données projet'!$A$243:$I$263,9,0)</f>
        <v>3.2</v>
      </c>
      <c r="FY133" s="13">
        <f t="array" ref="FY133">INDEX(FX:FX,MIN(IF(ISNUMBER(FX133:FX329),ROW(FX133:FX329),"")))</f>
        <v>3.2</v>
      </c>
      <c r="FZ133" s="13">
        <f>IF('Données projet'!$A$244&gt;35,FZ132+FY133-GH132,IF(A133&lt;'Données projet'!$A$244,$FW$205^A133,IF(A133='Données projet'!$A$244,'Données projet'!$B$244,FZ132+FY133-GH132)))</f>
        <v>299.99999999999937</v>
      </c>
      <c r="GA133" s="18">
        <f>FZ133*VLOOKUP('Données projet'!$B$17,Paramètres!$A$1:$I$89,3,0)*VLOOKUP('Données projet'!$B$17,Paramètres!$A$1:$I$89,5,0)</f>
        <v>290.1599999999994</v>
      </c>
      <c r="GB133" s="14">
        <f t="shared" ref="GB133:GB153" si="157">EXP(-1.0587+0.8836*LN(GA133)+0.284)</f>
        <v>69.10963471703981</v>
      </c>
      <c r="GC133" s="22">
        <f t="shared" si="133"/>
        <v>625.72794713217661</v>
      </c>
      <c r="GD133" s="61">
        <f t="shared" si="134"/>
        <v>909.63823052560872</v>
      </c>
      <c r="GE133" s="61">
        <f ca="1">AVERAGE(OFFSET($GD$3,0,0,'Données projet'!$E$17+1,1))-AVERAGE(OFFSET($H$3,0,0,'Données projet'!$E$17+1,1))</f>
        <v>496.33873798282525</v>
      </c>
      <c r="GF133" s="61">
        <f t="shared" ref="GF133:GF196" si="158">$GF$3</f>
        <v>280.25465074992246</v>
      </c>
      <c r="GG133" s="16">
        <f>IF(ISNA(VLOOKUP(A133,'Données projet'!$A$243:$I$263,3,0)),0,VLOOKUP(A133,'Données projet'!$A$243:$I$263,3,0))</f>
        <v>11</v>
      </c>
      <c r="GH133" s="16">
        <f>IF(ISNA(VLOOKUP(A133,'Données projet'!$A$243:$I$263,4,0)),0,VLOOKUP(A133,'Données projet'!$A$243:$I$263,4,0))</f>
        <v>31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>
        <f>VLOOKUP(A133,'Données projet'!$A$269:$I$289,2,0)</f>
        <v>300</v>
      </c>
      <c r="GS133" s="13">
        <f>VLOOKUP(A133,'Données projet'!$A$269:$I$289,9,0)</f>
        <v>3.2</v>
      </c>
      <c r="GT133" s="13">
        <f t="array" ref="GT133">INDEX(GS:GS,MIN(IF(ISNUMBER(GS133:GS329),ROW(GS133:GS329),"")))</f>
        <v>3.2</v>
      </c>
      <c r="GU133" s="13">
        <f>IF('Données projet'!$A$270&gt;35,GU132+GT133-HC132,IF(A133&lt;'Données projet'!$A$270,$GR$205^A133,IF(A133='Données projet'!$A$270,'Données projet'!$B$270,GU132+GT133-HC132)))</f>
        <v>299.99999999999937</v>
      </c>
      <c r="GV133" s="18">
        <f>GU133*VLOOKUP('Données projet'!$B$18,Paramètres!$A$1:$I$89,3,0)*VLOOKUP('Données projet'!$B$18,Paramètres!$A$1:$I$89,5,0)</f>
        <v>322.91999999999928</v>
      </c>
      <c r="GW133" s="14">
        <f t="shared" ref="GW133:GW153" si="159">EXP(-1.0587+0.8836*LN(GV133)+0.284)</f>
        <v>75.960594879408617</v>
      </c>
      <c r="GX133" s="22">
        <f t="shared" si="136"/>
        <v>694.71703608163534</v>
      </c>
      <c r="GY133" s="61">
        <f t="shared" si="137"/>
        <v>978.62731947506745</v>
      </c>
      <c r="GZ133" s="61">
        <f ca="1">AVERAGE(OFFSET($GY$3,0,0,'Données projet'!$E$18+1,1))-AVERAGE(OFFSET($H$3,0,0,'Données projet'!$E$18+1,1))</f>
        <v>542.90832990875208</v>
      </c>
      <c r="HA133" s="61">
        <f t="shared" ref="HA133:HA196" si="160">$HA$3</f>
        <v>304.94365539329362</v>
      </c>
      <c r="HB133" s="16">
        <f>IF(ISNA(VLOOKUP(A133,'Données projet'!$A$269:$I$289,3,0)),0,VLOOKUP(A133,'Données projet'!$A$269:$I$289,3,0))</f>
        <v>11</v>
      </c>
      <c r="HC133" s="16">
        <f>IF(ISNA(VLOOKUP(A133,'Données projet'!$A$269:$I$289,4,0)),0,VLOOKUP(A133,'Données projet'!$A$269:$I$289,4,0))</f>
        <v>31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1">
        <f t="shared" si="109"/>
        <v>816.20025459498834</v>
      </c>
      <c r="S134" s="61">
        <f ca="1">AVERAGE(OFFSET($R$3,0,0,'Données projet'!$E$9+1,1))-AVERAGE(OFFSET($H$3,0,0,'Données projet'!$E$9+1,1))</f>
        <v>469.67944008675863</v>
      </c>
      <c r="T134" s="61">
        <f t="shared" si="142"/>
        <v>266.11908070867173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1">
        <f t="shared" si="113"/>
        <v>878.8872980425765</v>
      </c>
      <c r="AN134" s="61">
        <f ca="1">AVERAGE(OFFSET($AM$3,0,0,'Données projet'!$E$10+1,1))-AVERAGE(OFFSET($H$3,0,0,'Données projet'!$E$10+1,1))</f>
        <v>516.30971934066179</v>
      </c>
      <c r="AO134" s="61">
        <f t="shared" si="144"/>
        <v>290.84286505723571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2.5579538487363607E-13</v>
      </c>
      <c r="BE134" s="14">
        <f>BD134*VLOOKUP('Données projet'!$B$11,Paramètres!$A$1:$I$89,3,0)*VLOOKUP('Données projet'!$B$11,Paramètres!$A$1:$I$89,5,0)</f>
        <v>1.6759713616920635E-13</v>
      </c>
      <c r="BF134" s="14">
        <f t="shared" si="145"/>
        <v>2.3709043131075133E-12</v>
      </c>
      <c r="BG134" s="22">
        <f t="shared" si="115"/>
        <v>4.4212233574902864E-12</v>
      </c>
      <c r="BH134" s="61">
        <f t="shared" si="116"/>
        <v>284.07375224311016</v>
      </c>
      <c r="BI134" s="61">
        <f ca="1">AVERAGE(OFFSET($BH$3,0,0,'Données projet'!$E$11+1,1))-AVERAGE(OFFSET($H$3,0,0,'Données projet'!$E$11+1,1))</f>
        <v>194.70144071323648</v>
      </c>
      <c r="BJ134" s="61">
        <f t="shared" si="146"/>
        <v>175.03530497415395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-9.2222762759774927E-14</v>
      </c>
      <c r="CA134" s="14" t="e">
        <f t="shared" si="147"/>
        <v>#NUM!</v>
      </c>
      <c r="CB134" s="22" t="e">
        <f t="shared" si="118"/>
        <v>#NUM!</v>
      </c>
      <c r="CC134" s="61" t="e">
        <f t="shared" si="119"/>
        <v>#NUM!</v>
      </c>
      <c r="CD134" s="61">
        <f ca="1">AVERAGE(OFFSET($CC$3,0,0,'Données projet'!$E$12+1,1))-AVERAGE(OFFSET($H$3,0,0,'Données projet'!$E$12+1,1))</f>
        <v>272.69564942740931</v>
      </c>
      <c r="CE134" s="61">
        <f t="shared" si="148"/>
        <v>316.57989180609252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1">
        <f t="shared" si="122"/>
        <v>284.07375224310823</v>
      </c>
      <c r="CY134" s="61">
        <f ca="1">AVERAGE(OFFSET($CX$3,0,0,'Données projet'!$E$13+1,1))-AVERAGE(OFFSET($H$3,0,0,'Données projet'!$E$13+1,1))</f>
        <v>312.59632808777332</v>
      </c>
      <c r="CZ134" s="61">
        <f t="shared" si="150"/>
        <v>302.59481222418219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3.813056537183002E-14</v>
      </c>
      <c r="DQ134" s="14">
        <f t="shared" si="151"/>
        <v>6.4086286045526829E-13</v>
      </c>
      <c r="DR134" s="22">
        <f t="shared" si="124"/>
        <v>1.1825802166488628E-12</v>
      </c>
      <c r="DS134" s="61">
        <f t="shared" si="125"/>
        <v>284.07375224310692</v>
      </c>
      <c r="DT134" s="61">
        <f ca="1">AVERAGE(OFFSET($DS$3,0,0,'Données projet'!$E$14+1,1))-AVERAGE(OFFSET($H$3,0,0,'Données projet'!$E$14+1,1))</f>
        <v>293.89870611180356</v>
      </c>
      <c r="DU134" s="61">
        <f t="shared" si="152"/>
        <v>227.09257037860894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1" t="e">
        <f t="shared" si="128"/>
        <v>#N/A</v>
      </c>
      <c r="EO134" s="61" t="e">
        <f ca="1">AVERAGE(OFFSET($EN$3,0,0,'Données projet'!$E$15+1,1))-AVERAGE(OFFSET($H$3,0,0,'Données projet'!$E$15+1,1))</f>
        <v>#N/A</v>
      </c>
      <c r="EP134" s="61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1" t="e">
        <f t="shared" si="131"/>
        <v>#N/A</v>
      </c>
      <c r="FJ134" s="61" t="e">
        <f ca="1">AVERAGE(OFFSET($FI$3,0,0,'Données projet'!$E$16+1,1))-AVERAGE(OFFSET($H$3,0,0,'Données projet'!$E$16+1,1))</f>
        <v>#N/A</v>
      </c>
      <c r="FK134" s="61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2.7</v>
      </c>
      <c r="FZ134" s="13">
        <f>IF('Données projet'!$A$244&gt;35,FZ133+FY134-GH133,IF(A134&lt;'Données projet'!$A$244,$FW$205^A134,IF(A134='Données projet'!$A$244,'Données projet'!$B$244,FZ133+FY134-GH133)))</f>
        <v>271.69999999999936</v>
      </c>
      <c r="GA134" s="18">
        <f>FZ134*VLOOKUP('Données projet'!$B$17,Paramètres!$A$1:$I$89,3,0)*VLOOKUP('Données projet'!$B$17,Paramètres!$A$1:$I$89,5,0)</f>
        <v>262.7882399999994</v>
      </c>
      <c r="GB134" s="14">
        <f t="shared" si="157"/>
        <v>63.316348571334714</v>
      </c>
      <c r="GC134" s="22">
        <f t="shared" si="133"/>
        <v>567.96549176174028</v>
      </c>
      <c r="GD134" s="61">
        <f t="shared" si="134"/>
        <v>852.03924400484607</v>
      </c>
      <c r="GE134" s="61">
        <f ca="1">AVERAGE(OFFSET($GD$3,0,0,'Données projet'!$E$17+1,1))-AVERAGE(OFFSET($H$3,0,0,'Données projet'!$E$17+1,1))</f>
        <v>496.33873798282525</v>
      </c>
      <c r="GF134" s="61">
        <f t="shared" si="158"/>
        <v>280.25465074992246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2.7</v>
      </c>
      <c r="GU134" s="13">
        <f>IF('Données projet'!$A$270&gt;35,GU133+GT134-HC133,IF(A134&lt;'Données projet'!$A$270,$GR$205^A134,IF(A134='Données projet'!$A$270,'Données projet'!$B$270,GU133+GT134-HC133)))</f>
        <v>271.69999999999936</v>
      </c>
      <c r="GV134" s="18">
        <f>GU134*VLOOKUP('Données projet'!$B$18,Paramètres!$A$1:$I$89,3,0)*VLOOKUP('Données projet'!$B$18,Paramètres!$A$1:$I$89,5,0)</f>
        <v>292.45787999999931</v>
      </c>
      <c r="GW134" s="14">
        <f t="shared" si="159"/>
        <v>69.59301004501954</v>
      </c>
      <c r="GX134" s="22">
        <f t="shared" si="136"/>
        <v>630.57196682840777</v>
      </c>
      <c r="GY134" s="61">
        <f t="shared" si="137"/>
        <v>914.64571907151344</v>
      </c>
      <c r="GZ134" s="61">
        <f ca="1">AVERAGE(OFFSET($GY$3,0,0,'Données projet'!$E$18+1,1))-AVERAGE(OFFSET($H$3,0,0,'Données projet'!$E$18+1,1))</f>
        <v>542.90832990875208</v>
      </c>
      <c r="HA134" s="61">
        <f t="shared" si="160"/>
        <v>304.94365539329362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1">
        <f t="shared" si="109"/>
        <v>821.52807351215029</v>
      </c>
      <c r="S135" s="61">
        <f ca="1">AVERAGE(OFFSET($R$3,0,0,'Données projet'!$E$9+1,1))-AVERAGE(OFFSET($H$3,0,0,'Données projet'!$E$9+1,1))</f>
        <v>469.67944008675863</v>
      </c>
      <c r="T135" s="61">
        <f t="shared" si="142"/>
        <v>266.11908070867173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1">
        <f t="shared" si="113"/>
        <v>884.82527115464109</v>
      </c>
      <c r="AN135" s="61">
        <f ca="1">AVERAGE(OFFSET($AM$3,0,0,'Données projet'!$E$10+1,1))-AVERAGE(OFFSET($H$3,0,0,'Données projet'!$E$10+1,1))</f>
        <v>516.30971934066179</v>
      </c>
      <c r="AO135" s="61">
        <f t="shared" si="144"/>
        <v>290.84286505723571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2.5579538487363607E-13</v>
      </c>
      <c r="BE135" s="14">
        <f>BD135*VLOOKUP('Données projet'!$B$11,Paramètres!$A$1:$I$89,3,0)*VLOOKUP('Données projet'!$B$11,Paramètres!$A$1:$I$89,5,0)</f>
        <v>1.6759713616920635E-13</v>
      </c>
      <c r="BF135" s="14">
        <f t="shared" si="145"/>
        <v>2.3709043131075133E-12</v>
      </c>
      <c r="BG135" s="22">
        <f t="shared" si="115"/>
        <v>4.4212233574902864E-12</v>
      </c>
      <c r="BH135" s="61">
        <f t="shared" si="116"/>
        <v>284.23438527370359</v>
      </c>
      <c r="BI135" s="61">
        <f ca="1">AVERAGE(OFFSET($BH$3,0,0,'Données projet'!$E$11+1,1))-AVERAGE(OFFSET($H$3,0,0,'Données projet'!$E$11+1,1))</f>
        <v>194.70144071323648</v>
      </c>
      <c r="BJ135" s="61">
        <f t="shared" si="146"/>
        <v>175.03530497415395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-9.2222762759774927E-14</v>
      </c>
      <c r="CA135" s="14" t="e">
        <f t="shared" si="147"/>
        <v>#NUM!</v>
      </c>
      <c r="CB135" s="22" t="e">
        <f t="shared" si="118"/>
        <v>#NUM!</v>
      </c>
      <c r="CC135" s="61" t="e">
        <f t="shared" si="119"/>
        <v>#NUM!</v>
      </c>
      <c r="CD135" s="61">
        <f ca="1">AVERAGE(OFFSET($CC$3,0,0,'Données projet'!$E$12+1,1))-AVERAGE(OFFSET($H$3,0,0,'Données projet'!$E$12+1,1))</f>
        <v>272.69564942740931</v>
      </c>
      <c r="CE135" s="61">
        <f t="shared" si="148"/>
        <v>316.57989180609252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1">
        <f t="shared" si="122"/>
        <v>284.23438527370166</v>
      </c>
      <c r="CY135" s="61">
        <f ca="1">AVERAGE(OFFSET($CX$3,0,0,'Données projet'!$E$13+1,1))-AVERAGE(OFFSET($H$3,0,0,'Données projet'!$E$13+1,1))</f>
        <v>312.59632808777332</v>
      </c>
      <c r="CZ135" s="61">
        <f t="shared" si="150"/>
        <v>302.59481222418219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3.813056537183002E-14</v>
      </c>
      <c r="DQ135" s="14">
        <f t="shared" si="151"/>
        <v>6.4086286045526829E-13</v>
      </c>
      <c r="DR135" s="22">
        <f t="shared" si="124"/>
        <v>1.1825802166488628E-12</v>
      </c>
      <c r="DS135" s="61">
        <f t="shared" si="125"/>
        <v>284.23438527370035</v>
      </c>
      <c r="DT135" s="61">
        <f ca="1">AVERAGE(OFFSET($DS$3,0,0,'Données projet'!$E$14+1,1))-AVERAGE(OFFSET($H$3,0,0,'Données projet'!$E$14+1,1))</f>
        <v>293.89870611180356</v>
      </c>
      <c r="DU135" s="61">
        <f t="shared" si="152"/>
        <v>227.09257037860894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1" t="e">
        <f t="shared" si="128"/>
        <v>#N/A</v>
      </c>
      <c r="EO135" s="61" t="e">
        <f ca="1">AVERAGE(OFFSET($EN$3,0,0,'Données projet'!$E$15+1,1))-AVERAGE(OFFSET($H$3,0,0,'Données projet'!$E$15+1,1))</f>
        <v>#N/A</v>
      </c>
      <c r="EP135" s="61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1" t="e">
        <f t="shared" si="131"/>
        <v>#N/A</v>
      </c>
      <c r="FJ135" s="61" t="e">
        <f ca="1">AVERAGE(OFFSET($FI$3,0,0,'Données projet'!$E$16+1,1))-AVERAGE(OFFSET($H$3,0,0,'Données projet'!$E$16+1,1))</f>
        <v>#N/A</v>
      </c>
      <c r="FK135" s="61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2.7</v>
      </c>
      <c r="FZ135" s="13">
        <f>IF('Données projet'!$A$244&gt;35,FZ134+FY135-GH134,IF(A135&lt;'Données projet'!$A$244,$FW$205^A135,IF(A135='Données projet'!$A$244,'Données projet'!$B$244,FZ134+FY135-GH134)))</f>
        <v>274.39999999999935</v>
      </c>
      <c r="GA135" s="18">
        <f>FZ135*VLOOKUP('Données projet'!$B$17,Paramètres!$A$1:$I$89,3,0)*VLOOKUP('Données projet'!$B$17,Paramètres!$A$1:$I$89,5,0)</f>
        <v>265.39967999999936</v>
      </c>
      <c r="GB135" s="14">
        <f t="shared" si="157"/>
        <v>63.87199095821434</v>
      </c>
      <c r="GC135" s="22">
        <f t="shared" si="133"/>
        <v>573.48149358555554</v>
      </c>
      <c r="GD135" s="61">
        <f t="shared" si="134"/>
        <v>857.71587885925464</v>
      </c>
      <c r="GE135" s="61">
        <f ca="1">AVERAGE(OFFSET($GD$3,0,0,'Données projet'!$E$17+1,1))-AVERAGE(OFFSET($H$3,0,0,'Données projet'!$E$17+1,1))</f>
        <v>496.33873798282525</v>
      </c>
      <c r="GF135" s="61">
        <f t="shared" si="158"/>
        <v>280.25465074992246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2.7</v>
      </c>
      <c r="GU135" s="13">
        <f>IF('Données projet'!$A$270&gt;35,GU134+GT135-HC134,IF(A135&lt;'Données projet'!$A$270,$GR$205^A135,IF(A135='Données projet'!$A$270,'Données projet'!$B$270,GU134+GT135-HC134)))</f>
        <v>274.39999999999935</v>
      </c>
      <c r="GV135" s="18">
        <f>GU135*VLOOKUP('Données projet'!$B$18,Paramètres!$A$1:$I$89,3,0)*VLOOKUP('Données projet'!$B$18,Paramètres!$A$1:$I$89,5,0)</f>
        <v>295.36415999999929</v>
      </c>
      <c r="GW135" s="14">
        <f t="shared" si="159"/>
        <v>70.203734243177976</v>
      </c>
      <c r="GX135" s="22">
        <f t="shared" si="136"/>
        <v>636.69741580686696</v>
      </c>
      <c r="GY135" s="61">
        <f t="shared" si="137"/>
        <v>920.93180108056617</v>
      </c>
      <c r="GZ135" s="61">
        <f ca="1">AVERAGE(OFFSET($GY$3,0,0,'Données projet'!$E$18+1,1))-AVERAGE(OFFSET($H$3,0,0,'Données projet'!$E$18+1,1))</f>
        <v>542.90832990875208</v>
      </c>
      <c r="HA135" s="61">
        <f t="shared" si="160"/>
        <v>304.94365539329362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1">
        <f t="shared" si="109"/>
        <v>826.8520614231727</v>
      </c>
      <c r="S136" s="61">
        <f ca="1">AVERAGE(OFFSET($R$3,0,0,'Données projet'!$E$9+1,1))-AVERAGE(OFFSET($H$3,0,0,'Données projet'!$E$9+1,1))</f>
        <v>469.67944008675863</v>
      </c>
      <c r="T136" s="61">
        <f t="shared" si="142"/>
        <v>266.11908070867173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1">
        <f t="shared" si="113"/>
        <v>890.75930263547093</v>
      </c>
      <c r="AN136" s="61">
        <f ca="1">AVERAGE(OFFSET($AM$3,0,0,'Données projet'!$E$10+1,1))-AVERAGE(OFFSET($H$3,0,0,'Données projet'!$E$10+1,1))</f>
        <v>516.30971934066179</v>
      </c>
      <c r="AO136" s="61">
        <f t="shared" si="144"/>
        <v>290.84286505723571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2.5579538487363607E-13</v>
      </c>
      <c r="BE136" s="14">
        <f>BD136*VLOOKUP('Données projet'!$B$11,Paramètres!$A$1:$I$89,3,0)*VLOOKUP('Données projet'!$B$11,Paramètres!$A$1:$I$89,5,0)</f>
        <v>1.6759713616920635E-13</v>
      </c>
      <c r="BF136" s="14">
        <f t="shared" si="145"/>
        <v>2.3709043131075133E-12</v>
      </c>
      <c r="BG136" s="22">
        <f t="shared" si="115"/>
        <v>4.4212233574902864E-12</v>
      </c>
      <c r="BH136" s="61">
        <f t="shared" si="116"/>
        <v>284.39223168033783</v>
      </c>
      <c r="BI136" s="61">
        <f ca="1">AVERAGE(OFFSET($BH$3,0,0,'Données projet'!$E$11+1,1))-AVERAGE(OFFSET($H$3,0,0,'Données projet'!$E$11+1,1))</f>
        <v>194.70144071323648</v>
      </c>
      <c r="BJ136" s="61">
        <f t="shared" si="146"/>
        <v>175.03530497415395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-9.2222762759774927E-14</v>
      </c>
      <c r="CA136" s="14" t="e">
        <f t="shared" si="147"/>
        <v>#NUM!</v>
      </c>
      <c r="CB136" s="22" t="e">
        <f t="shared" si="118"/>
        <v>#NUM!</v>
      </c>
      <c r="CC136" s="61" t="e">
        <f t="shared" si="119"/>
        <v>#NUM!</v>
      </c>
      <c r="CD136" s="61">
        <f ca="1">AVERAGE(OFFSET($CC$3,0,0,'Données projet'!$E$12+1,1))-AVERAGE(OFFSET($H$3,0,0,'Données projet'!$E$12+1,1))</f>
        <v>272.69564942740931</v>
      </c>
      <c r="CE136" s="61">
        <f t="shared" si="148"/>
        <v>316.57989180609252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1">
        <f t="shared" si="122"/>
        <v>284.3922316803359</v>
      </c>
      <c r="CY136" s="61">
        <f ca="1">AVERAGE(OFFSET($CX$3,0,0,'Données projet'!$E$13+1,1))-AVERAGE(OFFSET($H$3,0,0,'Données projet'!$E$13+1,1))</f>
        <v>312.59632808777332</v>
      </c>
      <c r="CZ136" s="61">
        <f t="shared" si="150"/>
        <v>302.59481222418219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3.813056537183002E-14</v>
      </c>
      <c r="DQ136" s="14">
        <f t="shared" si="151"/>
        <v>6.4086286045526829E-13</v>
      </c>
      <c r="DR136" s="22">
        <f t="shared" si="124"/>
        <v>1.1825802166488628E-12</v>
      </c>
      <c r="DS136" s="61">
        <f t="shared" si="125"/>
        <v>284.39223168033459</v>
      </c>
      <c r="DT136" s="61">
        <f ca="1">AVERAGE(OFFSET($DS$3,0,0,'Données projet'!$E$14+1,1))-AVERAGE(OFFSET($H$3,0,0,'Données projet'!$E$14+1,1))</f>
        <v>293.89870611180356</v>
      </c>
      <c r="DU136" s="61">
        <f t="shared" si="152"/>
        <v>227.09257037860894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1" t="e">
        <f t="shared" si="128"/>
        <v>#N/A</v>
      </c>
      <c r="EO136" s="61" t="e">
        <f ca="1">AVERAGE(OFFSET($EN$3,0,0,'Données projet'!$E$15+1,1))-AVERAGE(OFFSET($H$3,0,0,'Données projet'!$E$15+1,1))</f>
        <v>#N/A</v>
      </c>
      <c r="EP136" s="61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1" t="e">
        <f t="shared" si="131"/>
        <v>#N/A</v>
      </c>
      <c r="FJ136" s="61" t="e">
        <f ca="1">AVERAGE(OFFSET($FI$3,0,0,'Données projet'!$E$16+1,1))-AVERAGE(OFFSET($H$3,0,0,'Données projet'!$E$16+1,1))</f>
        <v>#N/A</v>
      </c>
      <c r="FK136" s="61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2.7</v>
      </c>
      <c r="FZ136" s="13">
        <f>IF('Données projet'!$A$244&gt;35,FZ135+FY136-GH135,IF(A136&lt;'Données projet'!$A$244,$FW$205^A136,IF(A136='Données projet'!$A$244,'Données projet'!$B$244,FZ135+FY136-GH135)))</f>
        <v>277.09999999999934</v>
      </c>
      <c r="GA136" s="18">
        <f>FZ136*VLOOKUP('Données projet'!$B$17,Paramètres!$A$1:$I$89,3,0)*VLOOKUP('Données projet'!$B$17,Paramètres!$A$1:$I$89,5,0)</f>
        <v>268.01111999999938</v>
      </c>
      <c r="GB136" s="14">
        <f t="shared" si="157"/>
        <v>64.426997301716739</v>
      </c>
      <c r="GC136" s="22">
        <f t="shared" si="133"/>
        <v>578.99638763382234</v>
      </c>
      <c r="GD136" s="61">
        <f t="shared" si="134"/>
        <v>863.38861931415568</v>
      </c>
      <c r="GE136" s="61">
        <f ca="1">AVERAGE(OFFSET($GD$3,0,0,'Données projet'!$E$17+1,1))-AVERAGE(OFFSET($H$3,0,0,'Données projet'!$E$17+1,1))</f>
        <v>496.33873798282525</v>
      </c>
      <c r="GF136" s="61">
        <f t="shared" si="158"/>
        <v>280.25465074992246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2.7</v>
      </c>
      <c r="GU136" s="13">
        <f>IF('Données projet'!$A$270&gt;35,GU135+GT136-HC135,IF(A136&lt;'Données projet'!$A$270,$GR$205^A136,IF(A136='Données projet'!$A$270,'Données projet'!$B$270,GU135+GT136-HC135)))</f>
        <v>277.09999999999934</v>
      </c>
      <c r="GV136" s="18">
        <f>GU136*VLOOKUP('Données projet'!$B$18,Paramètres!$A$1:$I$89,3,0)*VLOOKUP('Données projet'!$B$18,Paramètres!$A$1:$I$89,5,0)</f>
        <v>298.27043999999927</v>
      </c>
      <c r="GW136" s="14">
        <f t="shared" si="159"/>
        <v>70.813759345855843</v>
      </c>
      <c r="GX136" s="22">
        <f t="shared" si="136"/>
        <v>642.8216471940309</v>
      </c>
      <c r="GY136" s="61">
        <f t="shared" si="137"/>
        <v>927.21387887436435</v>
      </c>
      <c r="GZ136" s="61">
        <f ca="1">AVERAGE(OFFSET($GY$3,0,0,'Données projet'!$E$18+1,1))-AVERAGE(OFFSET($H$3,0,0,'Données projet'!$E$18+1,1))</f>
        <v>542.90832990875208</v>
      </c>
      <c r="HA136" s="61">
        <f t="shared" si="160"/>
        <v>304.94365539329362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1">
        <f t="shared" si="109"/>
        <v>832.17227802440902</v>
      </c>
      <c r="S137" s="61">
        <f ca="1">AVERAGE(OFFSET($R$3,0,0,'Données projet'!$E$9+1,1))-AVERAGE(OFFSET($H$3,0,0,'Données projet'!$E$9+1,1))</f>
        <v>469.67944008675863</v>
      </c>
      <c r="T137" s="61">
        <f t="shared" si="142"/>
        <v>266.11908070867173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1">
        <f t="shared" si="113"/>
        <v>896.68945338415017</v>
      </c>
      <c r="AN137" s="61">
        <f ca="1">AVERAGE(OFFSET($AM$3,0,0,'Données projet'!$E$10+1,1))-AVERAGE(OFFSET($H$3,0,0,'Données projet'!$E$10+1,1))</f>
        <v>516.30971934066179</v>
      </c>
      <c r="AO137" s="61">
        <f t="shared" si="144"/>
        <v>290.84286505723571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2.5579538487363607E-13</v>
      </c>
      <c r="BE137" s="14">
        <f>BD137*VLOOKUP('Données projet'!$B$11,Paramètres!$A$1:$I$89,3,0)*VLOOKUP('Données projet'!$B$11,Paramètres!$A$1:$I$89,5,0)</f>
        <v>1.6759713616920635E-13</v>
      </c>
      <c r="BF137" s="14">
        <f t="shared" si="145"/>
        <v>2.3709043131075133E-12</v>
      </c>
      <c r="BG137" s="22">
        <f t="shared" si="115"/>
        <v>4.4212233574902864E-12</v>
      </c>
      <c r="BH137" s="61">
        <f t="shared" si="116"/>
        <v>284.54733980470871</v>
      </c>
      <c r="BI137" s="61">
        <f ca="1">AVERAGE(OFFSET($BH$3,0,0,'Données projet'!$E$11+1,1))-AVERAGE(OFFSET($H$3,0,0,'Données projet'!$E$11+1,1))</f>
        <v>194.70144071323648</v>
      </c>
      <c r="BJ137" s="61">
        <f t="shared" si="146"/>
        <v>175.03530497415395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-9.2222762759774927E-14</v>
      </c>
      <c r="CA137" s="14" t="e">
        <f t="shared" si="147"/>
        <v>#NUM!</v>
      </c>
      <c r="CB137" s="22" t="e">
        <f t="shared" si="118"/>
        <v>#NUM!</v>
      </c>
      <c r="CC137" s="61" t="e">
        <f t="shared" si="119"/>
        <v>#NUM!</v>
      </c>
      <c r="CD137" s="61">
        <f ca="1">AVERAGE(OFFSET($CC$3,0,0,'Données projet'!$E$12+1,1))-AVERAGE(OFFSET($H$3,0,0,'Données projet'!$E$12+1,1))</f>
        <v>272.69564942740931</v>
      </c>
      <c r="CE137" s="61">
        <f t="shared" si="148"/>
        <v>316.57989180609252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1">
        <f t="shared" si="122"/>
        <v>284.54733980470678</v>
      </c>
      <c r="CY137" s="61">
        <f ca="1">AVERAGE(OFFSET($CX$3,0,0,'Données projet'!$E$13+1,1))-AVERAGE(OFFSET($H$3,0,0,'Données projet'!$E$13+1,1))</f>
        <v>312.59632808777332</v>
      </c>
      <c r="CZ137" s="61">
        <f t="shared" si="150"/>
        <v>302.59481222418219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3.813056537183002E-14</v>
      </c>
      <c r="DQ137" s="14">
        <f t="shared" si="151"/>
        <v>6.4086286045526829E-13</v>
      </c>
      <c r="DR137" s="22">
        <f t="shared" si="124"/>
        <v>1.1825802166488628E-12</v>
      </c>
      <c r="DS137" s="61">
        <f t="shared" si="125"/>
        <v>284.54733980470547</v>
      </c>
      <c r="DT137" s="61">
        <f ca="1">AVERAGE(OFFSET($DS$3,0,0,'Données projet'!$E$14+1,1))-AVERAGE(OFFSET($H$3,0,0,'Données projet'!$E$14+1,1))</f>
        <v>293.89870611180356</v>
      </c>
      <c r="DU137" s="61">
        <f t="shared" si="152"/>
        <v>227.09257037860894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1" t="e">
        <f t="shared" si="128"/>
        <v>#N/A</v>
      </c>
      <c r="EO137" s="61" t="e">
        <f ca="1">AVERAGE(OFFSET($EN$3,0,0,'Données projet'!$E$15+1,1))-AVERAGE(OFFSET($H$3,0,0,'Données projet'!$E$15+1,1))</f>
        <v>#N/A</v>
      </c>
      <c r="EP137" s="61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1" t="e">
        <f t="shared" si="131"/>
        <v>#N/A</v>
      </c>
      <c r="FJ137" s="61" t="e">
        <f ca="1">AVERAGE(OFFSET($FI$3,0,0,'Données projet'!$E$16+1,1))-AVERAGE(OFFSET($H$3,0,0,'Données projet'!$E$16+1,1))</f>
        <v>#N/A</v>
      </c>
      <c r="FK137" s="61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2.7</v>
      </c>
      <c r="FZ137" s="13">
        <f>IF('Données projet'!$A$244&gt;35,FZ136+FY137-GH136,IF(A137&lt;'Données projet'!$A$244,$FW$205^A137,IF(A137='Données projet'!$A$244,'Données projet'!$B$244,FZ136+FY137-GH136)))</f>
        <v>279.79999999999933</v>
      </c>
      <c r="GA137" s="18">
        <f>FZ137*VLOOKUP('Données projet'!$B$17,Paramètres!$A$1:$I$89,3,0)*VLOOKUP('Données projet'!$B$17,Paramètres!$A$1:$I$89,5,0)</f>
        <v>270.62255999999934</v>
      </c>
      <c r="GB137" s="14">
        <f t="shared" si="157"/>
        <v>64.981374516987898</v>
      </c>
      <c r="GC137" s="22">
        <f t="shared" si="133"/>
        <v>584.51018595041944</v>
      </c>
      <c r="GD137" s="61">
        <f t="shared" si="134"/>
        <v>869.05752575512372</v>
      </c>
      <c r="GE137" s="61">
        <f ca="1">AVERAGE(OFFSET($GD$3,0,0,'Données projet'!$E$17+1,1))-AVERAGE(OFFSET($H$3,0,0,'Données projet'!$E$17+1,1))</f>
        <v>496.33873798282525</v>
      </c>
      <c r="GF137" s="61">
        <f t="shared" si="158"/>
        <v>280.25465074992246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2.7</v>
      </c>
      <c r="GU137" s="13">
        <f>IF('Données projet'!$A$270&gt;35,GU136+GT137-HC136,IF(A137&lt;'Données projet'!$A$270,$GR$205^A137,IF(A137='Données projet'!$A$270,'Données projet'!$B$270,GU136+GT137-HC136)))</f>
        <v>279.79999999999933</v>
      </c>
      <c r="GV137" s="18">
        <f>GU137*VLOOKUP('Données projet'!$B$18,Paramètres!$A$1:$I$89,3,0)*VLOOKUP('Données projet'!$B$18,Paramètres!$A$1:$I$89,5,0)</f>
        <v>301.17671999999925</v>
      </c>
      <c r="GW137" s="14">
        <f t="shared" si="159"/>
        <v>71.423092953709514</v>
      </c>
      <c r="GX137" s="22">
        <f t="shared" si="136"/>
        <v>648.94467422770936</v>
      </c>
      <c r="GY137" s="61">
        <f t="shared" si="137"/>
        <v>933.49201403241364</v>
      </c>
      <c r="GZ137" s="61">
        <f ca="1">AVERAGE(OFFSET($GY$3,0,0,'Données projet'!$E$18+1,1))-AVERAGE(OFFSET($H$3,0,0,'Données projet'!$E$18+1,1))</f>
        <v>542.90832990875208</v>
      </c>
      <c r="HA137" s="61">
        <f t="shared" si="160"/>
        <v>304.94365539329362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1">
        <f t="shared" si="109"/>
        <v>837.48878194181952</v>
      </c>
      <c r="S138" s="61">
        <f ca="1">AVERAGE(OFFSET($R$3,0,0,'Données projet'!$E$9+1,1))-AVERAGE(OFFSET($H$3,0,0,'Données projet'!$E$9+1,1))</f>
        <v>469.67944008675863</v>
      </c>
      <c r="T138" s="61">
        <f t="shared" si="142"/>
        <v>266.11908070867173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1">
        <f t="shared" si="113"/>
        <v>902.61578320481863</v>
      </c>
      <c r="AN138" s="61">
        <f ca="1">AVERAGE(OFFSET($AM$3,0,0,'Données projet'!$E$10+1,1))-AVERAGE(OFFSET($H$3,0,0,'Données projet'!$E$10+1,1))</f>
        <v>516.30971934066179</v>
      </c>
      <c r="AO138" s="61">
        <f t="shared" si="144"/>
        <v>290.84286505723571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2.5579538487363607E-13</v>
      </c>
      <c r="BE138" s="14">
        <f>BD138*VLOOKUP('Données projet'!$B$11,Paramètres!$A$1:$I$89,3,0)*VLOOKUP('Données projet'!$B$11,Paramètres!$A$1:$I$89,5,0)</f>
        <v>1.6759713616920635E-13</v>
      </c>
      <c r="BF138" s="14">
        <f t="shared" si="145"/>
        <v>2.3709043131075133E-12</v>
      </c>
      <c r="BG138" s="22">
        <f t="shared" si="115"/>
        <v>4.4212233574902864E-12</v>
      </c>
      <c r="BH138" s="61">
        <f t="shared" si="116"/>
        <v>284.69975714989158</v>
      </c>
      <c r="BI138" s="61">
        <f ca="1">AVERAGE(OFFSET($BH$3,0,0,'Données projet'!$E$11+1,1))-AVERAGE(OFFSET($H$3,0,0,'Données projet'!$E$11+1,1))</f>
        <v>194.70144071323648</v>
      </c>
      <c r="BJ138" s="61">
        <f t="shared" si="146"/>
        <v>175.03530497415395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-9.2222762759774927E-14</v>
      </c>
      <c r="CA138" s="14" t="e">
        <f t="shared" si="147"/>
        <v>#NUM!</v>
      </c>
      <c r="CB138" s="22" t="e">
        <f t="shared" si="118"/>
        <v>#NUM!</v>
      </c>
      <c r="CC138" s="61" t="e">
        <f t="shared" si="119"/>
        <v>#NUM!</v>
      </c>
      <c r="CD138" s="61">
        <f ca="1">AVERAGE(OFFSET($CC$3,0,0,'Données projet'!$E$12+1,1))-AVERAGE(OFFSET($H$3,0,0,'Données projet'!$E$12+1,1))</f>
        <v>272.69564942740931</v>
      </c>
      <c r="CE138" s="61">
        <f t="shared" si="148"/>
        <v>316.57989180609252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1">
        <f t="shared" si="122"/>
        <v>284.69975714988965</v>
      </c>
      <c r="CY138" s="61">
        <f ca="1">AVERAGE(OFFSET($CX$3,0,0,'Données projet'!$E$13+1,1))-AVERAGE(OFFSET($H$3,0,0,'Données projet'!$E$13+1,1))</f>
        <v>312.59632808777332</v>
      </c>
      <c r="CZ138" s="61">
        <f t="shared" si="150"/>
        <v>302.59481222418219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3.813056537183002E-14</v>
      </c>
      <c r="DQ138" s="14">
        <f t="shared" si="151"/>
        <v>6.4086286045526829E-13</v>
      </c>
      <c r="DR138" s="22">
        <f t="shared" si="124"/>
        <v>1.1825802166488628E-12</v>
      </c>
      <c r="DS138" s="61">
        <f t="shared" si="125"/>
        <v>284.69975714988834</v>
      </c>
      <c r="DT138" s="61">
        <f ca="1">AVERAGE(OFFSET($DS$3,0,0,'Données projet'!$E$14+1,1))-AVERAGE(OFFSET($H$3,0,0,'Données projet'!$E$14+1,1))</f>
        <v>293.89870611180356</v>
      </c>
      <c r="DU138" s="61">
        <f t="shared" si="152"/>
        <v>227.09257037860894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1" t="e">
        <f t="shared" si="128"/>
        <v>#N/A</v>
      </c>
      <c r="EO138" s="61" t="e">
        <f ca="1">AVERAGE(OFFSET($EN$3,0,0,'Données projet'!$E$15+1,1))-AVERAGE(OFFSET($H$3,0,0,'Données projet'!$E$15+1,1))</f>
        <v>#N/A</v>
      </c>
      <c r="EP138" s="61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1" t="e">
        <f t="shared" si="131"/>
        <v>#N/A</v>
      </c>
      <c r="FJ138" s="61" t="e">
        <f ca="1">AVERAGE(OFFSET($FI$3,0,0,'Données projet'!$E$16+1,1))-AVERAGE(OFFSET($H$3,0,0,'Données projet'!$E$16+1,1))</f>
        <v>#N/A</v>
      </c>
      <c r="FK138" s="61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2.7</v>
      </c>
      <c r="FZ138" s="13">
        <f>IF('Données projet'!$A$244&gt;35,FZ137+FY138-GH137,IF(A138&lt;'Données projet'!$A$244,$FW$205^A138,IF(A138='Données projet'!$A$244,'Données projet'!$B$244,FZ137+FY138-GH137)))</f>
        <v>282.49999999999932</v>
      </c>
      <c r="GA138" s="18">
        <f>FZ138*VLOOKUP('Données projet'!$B$17,Paramètres!$A$1:$I$89,3,0)*VLOOKUP('Données projet'!$B$17,Paramètres!$A$1:$I$89,5,0)</f>
        <v>273.23399999999936</v>
      </c>
      <c r="GB138" s="14">
        <f t="shared" si="157"/>
        <v>65.535129378020301</v>
      </c>
      <c r="GC138" s="22">
        <f t="shared" si="133"/>
        <v>590.0229003333842</v>
      </c>
      <c r="GD138" s="61">
        <f t="shared" si="134"/>
        <v>874.7226574832714</v>
      </c>
      <c r="GE138" s="61">
        <f ca="1">AVERAGE(OFFSET($GD$3,0,0,'Données projet'!$E$17+1,1))-AVERAGE(OFFSET($H$3,0,0,'Données projet'!$E$17+1,1))</f>
        <v>496.33873798282525</v>
      </c>
      <c r="GF138" s="61">
        <f t="shared" si="158"/>
        <v>280.25465074992246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2.7</v>
      </c>
      <c r="GU138" s="13">
        <f>IF('Données projet'!$A$270&gt;35,GU137+GT138-HC137,IF(A138&lt;'Données projet'!$A$270,$GR$205^A138,IF(A138='Données projet'!$A$270,'Données projet'!$B$270,GU137+GT138-HC137)))</f>
        <v>282.49999999999932</v>
      </c>
      <c r="GV138" s="18">
        <f>GU138*VLOOKUP('Données projet'!$B$18,Paramètres!$A$1:$I$89,3,0)*VLOOKUP('Données projet'!$B$18,Paramètres!$A$1:$I$89,5,0)</f>
        <v>304.08299999999929</v>
      </c>
      <c r="GW138" s="14">
        <f t="shared" si="159"/>
        <v>72.031742512249494</v>
      </c>
      <c r="GX138" s="22">
        <f t="shared" si="136"/>
        <v>655.06650987549995</v>
      </c>
      <c r="GY138" s="61">
        <f t="shared" si="137"/>
        <v>939.76626702538715</v>
      </c>
      <c r="GZ138" s="61">
        <f ca="1">AVERAGE(OFFSET($GY$3,0,0,'Données projet'!$E$18+1,1))-AVERAGE(OFFSET($H$3,0,0,'Données projet'!$E$18+1,1))</f>
        <v>542.90832990875208</v>
      </c>
      <c r="HA138" s="61">
        <f t="shared" si="160"/>
        <v>304.94365539329362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1">
        <f t="shared" si="109"/>
        <v>842.80163075241853</v>
      </c>
      <c r="S139" s="61">
        <f ca="1">AVERAGE(OFFSET($R$3,0,0,'Données projet'!$E$9+1,1))-AVERAGE(OFFSET($H$3,0,0,'Données projet'!$E$9+1,1))</f>
        <v>469.67944008675863</v>
      </c>
      <c r="T139" s="61">
        <f t="shared" si="142"/>
        <v>266.11908070867173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1">
        <f t="shared" si="113"/>
        <v>908.53835082885075</v>
      </c>
      <c r="AN139" s="61">
        <f ca="1">AVERAGE(OFFSET($AM$3,0,0,'Données projet'!$E$10+1,1))-AVERAGE(OFFSET($H$3,0,0,'Données projet'!$E$10+1,1))</f>
        <v>516.30971934066179</v>
      </c>
      <c r="AO139" s="61">
        <f t="shared" si="144"/>
        <v>290.84286505723571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2.5579538487363607E-13</v>
      </c>
      <c r="BE139" s="14">
        <f>BD139*VLOOKUP('Données projet'!$B$11,Paramètres!$A$1:$I$89,3,0)*VLOOKUP('Données projet'!$B$11,Paramètres!$A$1:$I$89,5,0)</f>
        <v>1.6759713616920635E-13</v>
      </c>
      <c r="BF139" s="14">
        <f t="shared" si="145"/>
        <v>2.3709043131075133E-12</v>
      </c>
      <c r="BG139" s="22">
        <f t="shared" si="115"/>
        <v>4.4212233574902864E-12</v>
      </c>
      <c r="BH139" s="61">
        <f t="shared" si="116"/>
        <v>284.84953039488965</v>
      </c>
      <c r="BI139" s="61">
        <f ca="1">AVERAGE(OFFSET($BH$3,0,0,'Données projet'!$E$11+1,1))-AVERAGE(OFFSET($H$3,0,0,'Données projet'!$E$11+1,1))</f>
        <v>194.70144071323648</v>
      </c>
      <c r="BJ139" s="61">
        <f t="shared" si="146"/>
        <v>175.03530497415395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-9.2222762759774927E-14</v>
      </c>
      <c r="CA139" s="14" t="e">
        <f t="shared" si="147"/>
        <v>#NUM!</v>
      </c>
      <c r="CB139" s="22" t="e">
        <f t="shared" si="118"/>
        <v>#NUM!</v>
      </c>
      <c r="CC139" s="61" t="e">
        <f t="shared" si="119"/>
        <v>#NUM!</v>
      </c>
      <c r="CD139" s="61">
        <f ca="1">AVERAGE(OFFSET($CC$3,0,0,'Données projet'!$E$12+1,1))-AVERAGE(OFFSET($H$3,0,0,'Données projet'!$E$12+1,1))</f>
        <v>272.69564942740931</v>
      </c>
      <c r="CE139" s="61">
        <f t="shared" si="148"/>
        <v>316.57989180609252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1">
        <f t="shared" si="122"/>
        <v>284.84953039488772</v>
      </c>
      <c r="CY139" s="61">
        <f ca="1">AVERAGE(OFFSET($CX$3,0,0,'Données projet'!$E$13+1,1))-AVERAGE(OFFSET($H$3,0,0,'Données projet'!$E$13+1,1))</f>
        <v>312.59632808777332</v>
      </c>
      <c r="CZ139" s="61">
        <f t="shared" si="150"/>
        <v>302.59481222418219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3.813056537183002E-14</v>
      </c>
      <c r="DQ139" s="14">
        <f t="shared" si="151"/>
        <v>6.4086286045526829E-13</v>
      </c>
      <c r="DR139" s="22">
        <f t="shared" si="124"/>
        <v>1.1825802166488628E-12</v>
      </c>
      <c r="DS139" s="61">
        <f t="shared" si="125"/>
        <v>284.84953039488641</v>
      </c>
      <c r="DT139" s="61">
        <f ca="1">AVERAGE(OFFSET($DS$3,0,0,'Données projet'!$E$14+1,1))-AVERAGE(OFFSET($H$3,0,0,'Données projet'!$E$14+1,1))</f>
        <v>293.89870611180356</v>
      </c>
      <c r="DU139" s="61">
        <f t="shared" si="152"/>
        <v>227.09257037860894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1" t="e">
        <f t="shared" si="128"/>
        <v>#N/A</v>
      </c>
      <c r="EO139" s="61" t="e">
        <f ca="1">AVERAGE(OFFSET($EN$3,0,0,'Données projet'!$E$15+1,1))-AVERAGE(OFFSET($H$3,0,0,'Données projet'!$E$15+1,1))</f>
        <v>#N/A</v>
      </c>
      <c r="EP139" s="61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1" t="e">
        <f t="shared" si="131"/>
        <v>#N/A</v>
      </c>
      <c r="FJ139" s="61" t="e">
        <f ca="1">AVERAGE(OFFSET($FI$3,0,0,'Données projet'!$E$16+1,1))-AVERAGE(OFFSET($H$3,0,0,'Données projet'!$E$16+1,1))</f>
        <v>#N/A</v>
      </c>
      <c r="FK139" s="61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2.7</v>
      </c>
      <c r="FZ139" s="13">
        <f>IF('Données projet'!$A$244&gt;35,FZ138+FY139-GH138,IF(A139&lt;'Données projet'!$A$244,$FW$205^A139,IF(A139='Données projet'!$A$244,'Données projet'!$B$244,FZ138+FY139-GH138)))</f>
        <v>285.19999999999931</v>
      </c>
      <c r="GA139" s="18">
        <f>FZ139*VLOOKUP('Données projet'!$B$17,Paramètres!$A$1:$I$89,3,0)*VLOOKUP('Données projet'!$B$17,Paramètres!$A$1:$I$89,5,0)</f>
        <v>275.84543999999931</v>
      </c>
      <c r="GB139" s="14">
        <f t="shared" si="157"/>
        <v>66.088268521855113</v>
      </c>
      <c r="GC139" s="22">
        <f t="shared" si="133"/>
        <v>595.53454234222977</v>
      </c>
      <c r="GD139" s="61">
        <f t="shared" si="134"/>
        <v>880.38407273711505</v>
      </c>
      <c r="GE139" s="61">
        <f ca="1">AVERAGE(OFFSET($GD$3,0,0,'Données projet'!$E$17+1,1))-AVERAGE(OFFSET($H$3,0,0,'Données projet'!$E$17+1,1))</f>
        <v>496.33873798282525</v>
      </c>
      <c r="GF139" s="61">
        <f t="shared" si="158"/>
        <v>280.25465074992246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2.7</v>
      </c>
      <c r="GU139" s="13">
        <f>IF('Données projet'!$A$270&gt;35,GU138+GT139-HC138,IF(A139&lt;'Données projet'!$A$270,$GR$205^A139,IF(A139='Données projet'!$A$270,'Données projet'!$B$270,GU138+GT139-HC138)))</f>
        <v>285.19999999999931</v>
      </c>
      <c r="GV139" s="18">
        <f>GU139*VLOOKUP('Données projet'!$B$18,Paramètres!$A$1:$I$89,3,0)*VLOOKUP('Données projet'!$B$18,Paramètres!$A$1:$I$89,5,0)</f>
        <v>306.98927999999921</v>
      </c>
      <c r="GW139" s="14">
        <f t="shared" si="159"/>
        <v>72.639715316458506</v>
      </c>
      <c r="GX139" s="22">
        <f t="shared" si="136"/>
        <v>661.18716684283038</v>
      </c>
      <c r="GY139" s="61">
        <f t="shared" si="137"/>
        <v>946.03669723771554</v>
      </c>
      <c r="GZ139" s="61">
        <f ca="1">AVERAGE(OFFSET($GY$3,0,0,'Données projet'!$E$18+1,1))-AVERAGE(OFFSET($H$3,0,0,'Données projet'!$E$18+1,1))</f>
        <v>542.90832990875208</v>
      </c>
      <c r="HA139" s="61">
        <f t="shared" si="160"/>
        <v>304.94365539329362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1">
        <f t="shared" si="109"/>
        <v>848.11088100520078</v>
      </c>
      <c r="S140" s="61">
        <f ca="1">AVERAGE(OFFSET($R$3,0,0,'Données projet'!$E$9+1,1))-AVERAGE(OFFSET($H$3,0,0,'Données projet'!$E$9+1,1))</f>
        <v>469.67944008675863</v>
      </c>
      <c r="T140" s="61">
        <f t="shared" si="142"/>
        <v>266.11908070867173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1">
        <f t="shared" si="113"/>
        <v>914.45721393648523</v>
      </c>
      <c r="AN140" s="61">
        <f ca="1">AVERAGE(OFFSET($AM$3,0,0,'Données projet'!$E$10+1,1))-AVERAGE(OFFSET($H$3,0,0,'Données projet'!$E$10+1,1))</f>
        <v>516.30971934066179</v>
      </c>
      <c r="AO140" s="61">
        <f t="shared" si="144"/>
        <v>290.84286505723571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2.5579538487363607E-13</v>
      </c>
      <c r="BE140" s="14">
        <f>BD140*VLOOKUP('Données projet'!$B$11,Paramètres!$A$1:$I$89,3,0)*VLOOKUP('Données projet'!$B$11,Paramètres!$A$1:$I$89,5,0)</f>
        <v>1.6759713616920635E-13</v>
      </c>
      <c r="BF140" s="14">
        <f t="shared" si="145"/>
        <v>2.3709043131075133E-12</v>
      </c>
      <c r="BG140" s="22">
        <f t="shared" si="115"/>
        <v>4.4212233574902864E-12</v>
      </c>
      <c r="BH140" s="61">
        <f t="shared" si="116"/>
        <v>284.99670540892981</v>
      </c>
      <c r="BI140" s="61">
        <f ca="1">AVERAGE(OFFSET($BH$3,0,0,'Données projet'!$E$11+1,1))-AVERAGE(OFFSET($H$3,0,0,'Données projet'!$E$11+1,1))</f>
        <v>194.70144071323648</v>
      </c>
      <c r="BJ140" s="61">
        <f t="shared" si="146"/>
        <v>175.03530497415395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-9.2222762759774927E-14</v>
      </c>
      <c r="CA140" s="14" t="e">
        <f t="shared" si="147"/>
        <v>#NUM!</v>
      </c>
      <c r="CB140" s="22" t="e">
        <f t="shared" si="118"/>
        <v>#NUM!</v>
      </c>
      <c r="CC140" s="61" t="e">
        <f t="shared" si="119"/>
        <v>#NUM!</v>
      </c>
      <c r="CD140" s="61">
        <f ca="1">AVERAGE(OFFSET($CC$3,0,0,'Données projet'!$E$12+1,1))-AVERAGE(OFFSET($H$3,0,0,'Données projet'!$E$12+1,1))</f>
        <v>272.69564942740931</v>
      </c>
      <c r="CE140" s="61">
        <f t="shared" si="148"/>
        <v>316.57989180609252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1">
        <f t="shared" si="122"/>
        <v>284.99670540892788</v>
      </c>
      <c r="CY140" s="61">
        <f ca="1">AVERAGE(OFFSET($CX$3,0,0,'Données projet'!$E$13+1,1))-AVERAGE(OFFSET($H$3,0,0,'Données projet'!$E$13+1,1))</f>
        <v>312.59632808777332</v>
      </c>
      <c r="CZ140" s="61">
        <f t="shared" si="150"/>
        <v>302.59481222418219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3.813056537183002E-14</v>
      </c>
      <c r="DQ140" s="14">
        <f t="shared" si="151"/>
        <v>6.4086286045526829E-13</v>
      </c>
      <c r="DR140" s="22">
        <f t="shared" si="124"/>
        <v>1.1825802166488628E-12</v>
      </c>
      <c r="DS140" s="61">
        <f t="shared" si="125"/>
        <v>284.99670540892657</v>
      </c>
      <c r="DT140" s="61">
        <f ca="1">AVERAGE(OFFSET($DS$3,0,0,'Données projet'!$E$14+1,1))-AVERAGE(OFFSET($H$3,0,0,'Données projet'!$E$14+1,1))</f>
        <v>293.89870611180356</v>
      </c>
      <c r="DU140" s="61">
        <f t="shared" si="152"/>
        <v>227.09257037860894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1" t="e">
        <f t="shared" si="128"/>
        <v>#N/A</v>
      </c>
      <c r="EO140" s="61" t="e">
        <f ca="1">AVERAGE(OFFSET($EN$3,0,0,'Données projet'!$E$15+1,1))-AVERAGE(OFFSET($H$3,0,0,'Données projet'!$E$15+1,1))</f>
        <v>#N/A</v>
      </c>
      <c r="EP140" s="61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1" t="e">
        <f t="shared" si="131"/>
        <v>#N/A</v>
      </c>
      <c r="FJ140" s="61" t="e">
        <f ca="1">AVERAGE(OFFSET($FI$3,0,0,'Données projet'!$E$16+1,1))-AVERAGE(OFFSET($H$3,0,0,'Données projet'!$E$16+1,1))</f>
        <v>#N/A</v>
      </c>
      <c r="FK140" s="61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2.7</v>
      </c>
      <c r="FZ140" s="13">
        <f>IF('Données projet'!$A$244&gt;35,FZ139+FY140-GH139,IF(A140&lt;'Données projet'!$A$244,$FW$205^A140,IF(A140='Données projet'!$A$244,'Données projet'!$B$244,FZ139+FY140-GH139)))</f>
        <v>287.8999999999993</v>
      </c>
      <c r="GA140" s="18">
        <f>FZ140*VLOOKUP('Données projet'!$B$17,Paramètres!$A$1:$I$89,3,0)*VLOOKUP('Données projet'!$B$17,Paramètres!$A$1:$I$89,5,0)</f>
        <v>278.45687999999933</v>
      </c>
      <c r="GB140" s="14">
        <f t="shared" si="157"/>
        <v>66.640798452620999</v>
      </c>
      <c r="GC140" s="22">
        <f t="shared" si="133"/>
        <v>601.04512330498039</v>
      </c>
      <c r="GD140" s="61">
        <f t="shared" si="134"/>
        <v>886.04182871390572</v>
      </c>
      <c r="GE140" s="61">
        <f ca="1">AVERAGE(OFFSET($GD$3,0,0,'Données projet'!$E$17+1,1))-AVERAGE(OFFSET($H$3,0,0,'Données projet'!$E$17+1,1))</f>
        <v>496.33873798282525</v>
      </c>
      <c r="GF140" s="61">
        <f t="shared" si="158"/>
        <v>280.25465074992246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2.7</v>
      </c>
      <c r="GU140" s="13">
        <f>IF('Données projet'!$A$270&gt;35,GU139+GT140-HC139,IF(A140&lt;'Données projet'!$A$270,$GR$205^A140,IF(A140='Données projet'!$A$270,'Données projet'!$B$270,GU139+GT140-HC139)))</f>
        <v>287.8999999999993</v>
      </c>
      <c r="GV140" s="18">
        <f>GU140*VLOOKUP('Données projet'!$B$18,Paramètres!$A$1:$I$89,3,0)*VLOOKUP('Données projet'!$B$18,Paramètres!$A$1:$I$89,5,0)</f>
        <v>309.89555999999925</v>
      </c>
      <c r="GW140" s="14">
        <f t="shared" si="159"/>
        <v>73.247018515231034</v>
      </c>
      <c r="GX140" s="22">
        <f t="shared" si="136"/>
        <v>667.30665758069279</v>
      </c>
      <c r="GY140" s="61">
        <f t="shared" si="137"/>
        <v>952.30336298961811</v>
      </c>
      <c r="GZ140" s="61">
        <f ca="1">AVERAGE(OFFSET($GY$3,0,0,'Données projet'!$E$18+1,1))-AVERAGE(OFFSET($H$3,0,0,'Données projet'!$E$18+1,1))</f>
        <v>542.90832990875208</v>
      </c>
      <c r="HA140" s="61">
        <f t="shared" si="160"/>
        <v>304.94365539329362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1">
        <f t="shared" si="109"/>
        <v>853.41658824156661</v>
      </c>
      <c r="S141" s="61">
        <f ca="1">AVERAGE(OFFSET($R$3,0,0,'Données projet'!$E$9+1,1))-AVERAGE(OFFSET($H$3,0,0,'Données projet'!$E$9+1,1))</f>
        <v>469.67944008675863</v>
      </c>
      <c r="T141" s="61">
        <f t="shared" si="142"/>
        <v>266.11908070867173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1">
        <f t="shared" si="113"/>
        <v>920.37242917792332</v>
      </c>
      <c r="AN141" s="61">
        <f ca="1">AVERAGE(OFFSET($AM$3,0,0,'Données projet'!$E$10+1,1))-AVERAGE(OFFSET($H$3,0,0,'Données projet'!$E$10+1,1))</f>
        <v>516.30971934066179</v>
      </c>
      <c r="AO141" s="61">
        <f t="shared" si="144"/>
        <v>290.84286505723571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2.5579538487363607E-13</v>
      </c>
      <c r="BE141" s="14">
        <f>BD141*VLOOKUP('Données projet'!$B$11,Paramètres!$A$1:$I$89,3,0)*VLOOKUP('Données projet'!$B$11,Paramètres!$A$1:$I$89,5,0)</f>
        <v>1.6759713616920635E-13</v>
      </c>
      <c r="BF141" s="14">
        <f t="shared" si="145"/>
        <v>2.3709043131075133E-12</v>
      </c>
      <c r="BG141" s="22">
        <f t="shared" si="115"/>
        <v>4.4212233574902864E-12</v>
      </c>
      <c r="BH141" s="61">
        <f t="shared" si="116"/>
        <v>285.14132726551037</v>
      </c>
      <c r="BI141" s="61">
        <f ca="1">AVERAGE(OFFSET($BH$3,0,0,'Données projet'!$E$11+1,1))-AVERAGE(OFFSET($H$3,0,0,'Données projet'!$E$11+1,1))</f>
        <v>194.70144071323648</v>
      </c>
      <c r="BJ141" s="61">
        <f t="shared" si="146"/>
        <v>175.03530497415395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-9.2222762759774927E-14</v>
      </c>
      <c r="CA141" s="14" t="e">
        <f t="shared" si="147"/>
        <v>#NUM!</v>
      </c>
      <c r="CB141" s="22" t="e">
        <f t="shared" si="118"/>
        <v>#NUM!</v>
      </c>
      <c r="CC141" s="61" t="e">
        <f t="shared" si="119"/>
        <v>#NUM!</v>
      </c>
      <c r="CD141" s="61">
        <f ca="1">AVERAGE(OFFSET($CC$3,0,0,'Données projet'!$E$12+1,1))-AVERAGE(OFFSET($H$3,0,0,'Données projet'!$E$12+1,1))</f>
        <v>272.69564942740931</v>
      </c>
      <c r="CE141" s="61">
        <f t="shared" si="148"/>
        <v>316.57989180609252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1">
        <f t="shared" si="122"/>
        <v>285.14132726550844</v>
      </c>
      <c r="CY141" s="61">
        <f ca="1">AVERAGE(OFFSET($CX$3,0,0,'Données projet'!$E$13+1,1))-AVERAGE(OFFSET($H$3,0,0,'Données projet'!$E$13+1,1))</f>
        <v>312.59632808777332</v>
      </c>
      <c r="CZ141" s="61">
        <f t="shared" si="150"/>
        <v>302.59481222418219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3.813056537183002E-14</v>
      </c>
      <c r="DQ141" s="14">
        <f t="shared" si="151"/>
        <v>6.4086286045526829E-13</v>
      </c>
      <c r="DR141" s="22">
        <f t="shared" si="124"/>
        <v>1.1825802166488628E-12</v>
      </c>
      <c r="DS141" s="61">
        <f t="shared" si="125"/>
        <v>285.14132726550713</v>
      </c>
      <c r="DT141" s="61">
        <f ca="1">AVERAGE(OFFSET($DS$3,0,0,'Données projet'!$E$14+1,1))-AVERAGE(OFFSET($H$3,0,0,'Données projet'!$E$14+1,1))</f>
        <v>293.89870611180356</v>
      </c>
      <c r="DU141" s="61">
        <f t="shared" si="152"/>
        <v>227.09257037860894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1" t="e">
        <f t="shared" si="128"/>
        <v>#N/A</v>
      </c>
      <c r="EO141" s="61" t="e">
        <f ca="1">AVERAGE(OFFSET($EN$3,0,0,'Données projet'!$E$15+1,1))-AVERAGE(OFFSET($H$3,0,0,'Données projet'!$E$15+1,1))</f>
        <v>#N/A</v>
      </c>
      <c r="EP141" s="61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1" t="e">
        <f t="shared" si="131"/>
        <v>#N/A</v>
      </c>
      <c r="FJ141" s="61" t="e">
        <f ca="1">AVERAGE(OFFSET($FI$3,0,0,'Données projet'!$E$16+1,1))-AVERAGE(OFFSET($H$3,0,0,'Données projet'!$E$16+1,1))</f>
        <v>#N/A</v>
      </c>
      <c r="FK141" s="61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2.7</v>
      </c>
      <c r="FZ141" s="13">
        <f>IF('Données projet'!$A$244&gt;35,FZ140+FY141-GH140,IF(A141&lt;'Données projet'!$A$244,$FW$205^A141,IF(A141='Données projet'!$A$244,'Données projet'!$B$244,FZ140+FY141-GH140)))</f>
        <v>290.59999999999928</v>
      </c>
      <c r="GA141" s="18">
        <f>FZ141*VLOOKUP('Données projet'!$B$17,Paramètres!$A$1:$I$89,3,0)*VLOOKUP('Données projet'!$B$17,Paramètres!$A$1:$I$89,5,0)</f>
        <v>281.06831999999929</v>
      </c>
      <c r="GB141" s="14">
        <f t="shared" si="157"/>
        <v>67.192725545416536</v>
      </c>
      <c r="GC141" s="22">
        <f t="shared" si="133"/>
        <v>606.55465432493247</v>
      </c>
      <c r="GD141" s="61">
        <f t="shared" si="134"/>
        <v>891.69598159043835</v>
      </c>
      <c r="GE141" s="61">
        <f ca="1">AVERAGE(OFFSET($GD$3,0,0,'Données projet'!$E$17+1,1))-AVERAGE(OFFSET($H$3,0,0,'Données projet'!$E$17+1,1))</f>
        <v>496.33873798282525</v>
      </c>
      <c r="GF141" s="61">
        <f t="shared" si="158"/>
        <v>280.25465074992246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2.7</v>
      </c>
      <c r="GU141" s="13">
        <f>IF('Données projet'!$A$270&gt;35,GU140+GT141-HC140,IF(A141&lt;'Données projet'!$A$270,$GR$205^A141,IF(A141='Données projet'!$A$270,'Données projet'!$B$270,GU140+GT141-HC140)))</f>
        <v>290.59999999999928</v>
      </c>
      <c r="GV141" s="18">
        <f>GU141*VLOOKUP('Données projet'!$B$18,Paramètres!$A$1:$I$89,3,0)*VLOOKUP('Données projet'!$B$18,Paramètres!$A$1:$I$89,5,0)</f>
        <v>312.80183999999923</v>
      </c>
      <c r="GW141" s="14">
        <f t="shared" si="159"/>
        <v>73.853659115640255</v>
      </c>
      <c r="GX141" s="22">
        <f t="shared" si="136"/>
        <v>673.42499429307202</v>
      </c>
      <c r="GY141" s="61">
        <f t="shared" si="137"/>
        <v>958.56632155857801</v>
      </c>
      <c r="GZ141" s="61">
        <f ca="1">AVERAGE(OFFSET($GY$3,0,0,'Données projet'!$E$18+1,1))-AVERAGE(OFFSET($H$3,0,0,'Données projet'!$E$18+1,1))</f>
        <v>542.90832990875208</v>
      </c>
      <c r="HA141" s="61">
        <f t="shared" si="160"/>
        <v>304.94365539329362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1">
        <f t="shared" si="109"/>
        <v>858.71880701525538</v>
      </c>
      <c r="S142" s="61">
        <f ca="1">AVERAGE(OFFSET($R$3,0,0,'Données projet'!$E$9+1,1))-AVERAGE(OFFSET($H$3,0,0,'Données projet'!$E$9+1,1))</f>
        <v>469.67944008675863</v>
      </c>
      <c r="T142" s="61">
        <f t="shared" si="142"/>
        <v>266.11908070867173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1">
        <f t="shared" si="113"/>
        <v>926.28405219391425</v>
      </c>
      <c r="AN142" s="61">
        <f ca="1">AVERAGE(OFFSET($AM$3,0,0,'Données projet'!$E$10+1,1))-AVERAGE(OFFSET($H$3,0,0,'Données projet'!$E$10+1,1))</f>
        <v>516.30971934066179</v>
      </c>
      <c r="AO142" s="61">
        <f t="shared" si="144"/>
        <v>290.84286505723571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2.5579538487363607E-13</v>
      </c>
      <c r="BE142" s="14">
        <f>BD142*VLOOKUP('Données projet'!$B$11,Paramètres!$A$1:$I$89,3,0)*VLOOKUP('Données projet'!$B$11,Paramètres!$A$1:$I$89,5,0)</f>
        <v>1.6759713616920635E-13</v>
      </c>
      <c r="BF142" s="14">
        <f t="shared" si="145"/>
        <v>2.3709043131075133E-12</v>
      </c>
      <c r="BG142" s="22">
        <f t="shared" si="115"/>
        <v>4.4212233574902864E-12</v>
      </c>
      <c r="BH142" s="61">
        <f t="shared" si="116"/>
        <v>285.28344025620532</v>
      </c>
      <c r="BI142" s="61">
        <f ca="1">AVERAGE(OFFSET($BH$3,0,0,'Données projet'!$E$11+1,1))-AVERAGE(OFFSET($H$3,0,0,'Données projet'!$E$11+1,1))</f>
        <v>194.70144071323648</v>
      </c>
      <c r="BJ142" s="61">
        <f t="shared" si="146"/>
        <v>175.03530497415395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-9.2222762759774927E-14</v>
      </c>
      <c r="CA142" s="14" t="e">
        <f t="shared" si="147"/>
        <v>#NUM!</v>
      </c>
      <c r="CB142" s="22" t="e">
        <f t="shared" si="118"/>
        <v>#NUM!</v>
      </c>
      <c r="CC142" s="61" t="e">
        <f t="shared" si="119"/>
        <v>#NUM!</v>
      </c>
      <c r="CD142" s="61">
        <f ca="1">AVERAGE(OFFSET($CC$3,0,0,'Données projet'!$E$12+1,1))-AVERAGE(OFFSET($H$3,0,0,'Données projet'!$E$12+1,1))</f>
        <v>272.69564942740931</v>
      </c>
      <c r="CE142" s="61">
        <f t="shared" si="148"/>
        <v>316.57989180609252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1">
        <f t="shared" si="122"/>
        <v>285.28344025620339</v>
      </c>
      <c r="CY142" s="61">
        <f ca="1">AVERAGE(OFFSET($CX$3,0,0,'Données projet'!$E$13+1,1))-AVERAGE(OFFSET($H$3,0,0,'Données projet'!$E$13+1,1))</f>
        <v>312.59632808777332</v>
      </c>
      <c r="CZ142" s="61">
        <f t="shared" si="150"/>
        <v>302.59481222418219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3.813056537183002E-14</v>
      </c>
      <c r="DQ142" s="14">
        <f t="shared" si="151"/>
        <v>6.4086286045526829E-13</v>
      </c>
      <c r="DR142" s="22">
        <f t="shared" si="124"/>
        <v>1.1825802166488628E-12</v>
      </c>
      <c r="DS142" s="61">
        <f t="shared" si="125"/>
        <v>285.28344025620208</v>
      </c>
      <c r="DT142" s="61">
        <f ca="1">AVERAGE(OFFSET($DS$3,0,0,'Données projet'!$E$14+1,1))-AVERAGE(OFFSET($H$3,0,0,'Données projet'!$E$14+1,1))</f>
        <v>293.89870611180356</v>
      </c>
      <c r="DU142" s="61">
        <f t="shared" si="152"/>
        <v>227.09257037860894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1" t="e">
        <f t="shared" si="128"/>
        <v>#N/A</v>
      </c>
      <c r="EO142" s="61" t="e">
        <f ca="1">AVERAGE(OFFSET($EN$3,0,0,'Données projet'!$E$15+1,1))-AVERAGE(OFFSET($H$3,0,0,'Données projet'!$E$15+1,1))</f>
        <v>#N/A</v>
      </c>
      <c r="EP142" s="61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1" t="e">
        <f t="shared" si="131"/>
        <v>#N/A</v>
      </c>
      <c r="FJ142" s="61" t="e">
        <f ca="1">AVERAGE(OFFSET($FI$3,0,0,'Données projet'!$E$16+1,1))-AVERAGE(OFFSET($H$3,0,0,'Données projet'!$E$16+1,1))</f>
        <v>#N/A</v>
      </c>
      <c r="FK142" s="61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2.7</v>
      </c>
      <c r="FZ142" s="13">
        <f>IF('Données projet'!$A$244&gt;35,FZ141+FY142-GH141,IF(A142&lt;'Données projet'!$A$244,$FW$205^A142,IF(A142='Données projet'!$A$244,'Données projet'!$B$244,FZ141+FY142-GH141)))</f>
        <v>293.29999999999927</v>
      </c>
      <c r="GA142" s="18">
        <f>FZ142*VLOOKUP('Données projet'!$B$17,Paramètres!$A$1:$I$89,3,0)*VLOOKUP('Données projet'!$B$17,Paramètres!$A$1:$I$89,5,0)</f>
        <v>283.67975999999931</v>
      </c>
      <c r="GB142" s="14">
        <f t="shared" si="157"/>
        <v>67.74405605004435</v>
      </c>
      <c r="GC142" s="22">
        <f t="shared" si="133"/>
        <v>612.06314628715938</v>
      </c>
      <c r="GD142" s="61">
        <f t="shared" si="134"/>
        <v>897.34658654336022</v>
      </c>
      <c r="GE142" s="61">
        <f ca="1">AVERAGE(OFFSET($GD$3,0,0,'Données projet'!$E$17+1,1))-AVERAGE(OFFSET($H$3,0,0,'Données projet'!$E$17+1,1))</f>
        <v>496.33873798282525</v>
      </c>
      <c r="GF142" s="61">
        <f t="shared" si="158"/>
        <v>280.25465074992246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2.7</v>
      </c>
      <c r="GU142" s="13">
        <f>IF('Données projet'!$A$270&gt;35,GU141+GT142-HC141,IF(A142&lt;'Données projet'!$A$270,$GR$205^A142,IF(A142='Données projet'!$A$270,'Données projet'!$B$270,GU141+GT142-HC141)))</f>
        <v>293.29999999999927</v>
      </c>
      <c r="GV142" s="18">
        <f>GU142*VLOOKUP('Données projet'!$B$18,Paramètres!$A$1:$I$89,3,0)*VLOOKUP('Données projet'!$B$18,Paramètres!$A$1:$I$89,5,0)</f>
        <v>315.70811999999916</v>
      </c>
      <c r="GW142" s="14">
        <f t="shared" si="159"/>
        <v>74.459643987042966</v>
      </c>
      <c r="GX142" s="22">
        <f t="shared" si="136"/>
        <v>679.54218894409837</v>
      </c>
      <c r="GY142" s="61">
        <f t="shared" si="137"/>
        <v>964.82562920029932</v>
      </c>
      <c r="GZ142" s="61">
        <f ca="1">AVERAGE(OFFSET($GY$3,0,0,'Données projet'!$E$18+1,1))-AVERAGE(OFFSET($H$3,0,0,'Données projet'!$E$18+1,1))</f>
        <v>542.90832990875208</v>
      </c>
      <c r="HA142" s="61">
        <f t="shared" si="160"/>
        <v>304.94365539329362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1">
        <f t="shared" si="109"/>
        <v>864.01759091181088</v>
      </c>
      <c r="S143" s="61">
        <f ca="1">AVERAGE(OFFSET($R$3,0,0,'Données projet'!$E$9+1,1))-AVERAGE(OFFSET($H$3,0,0,'Données projet'!$E$9+1,1))</f>
        <v>469.67944008675863</v>
      </c>
      <c r="T143" s="61">
        <f t="shared" si="142"/>
        <v>266.11908070867173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1">
        <f t="shared" si="113"/>
        <v>932.19213763584321</v>
      </c>
      <c r="AN143" s="61">
        <f ca="1">AVERAGE(OFFSET($AM$3,0,0,'Données projet'!$E$10+1,1))-AVERAGE(OFFSET($H$3,0,0,'Données projet'!$E$10+1,1))</f>
        <v>516.30971934066179</v>
      </c>
      <c r="AO143" s="61">
        <f t="shared" si="144"/>
        <v>290.84286505723571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2.5579538487363607E-13</v>
      </c>
      <c r="BE143" s="14">
        <f>BD143*VLOOKUP('Données projet'!$B$11,Paramètres!$A$1:$I$89,3,0)*VLOOKUP('Données projet'!$B$11,Paramètres!$A$1:$I$89,5,0)</f>
        <v>1.6759713616920635E-13</v>
      </c>
      <c r="BF143" s="14">
        <f t="shared" si="145"/>
        <v>2.3709043131075133E-12</v>
      </c>
      <c r="BG143" s="22">
        <f t="shared" si="115"/>
        <v>4.4212233574902864E-12</v>
      </c>
      <c r="BH143" s="61">
        <f t="shared" si="116"/>
        <v>285.42308790422879</v>
      </c>
      <c r="BI143" s="61">
        <f ca="1">AVERAGE(OFFSET($BH$3,0,0,'Données projet'!$E$11+1,1))-AVERAGE(OFFSET($H$3,0,0,'Données projet'!$E$11+1,1))</f>
        <v>194.70144071323648</v>
      </c>
      <c r="BJ143" s="61">
        <f t="shared" si="146"/>
        <v>175.03530497415395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-9.2222762759774927E-14</v>
      </c>
      <c r="CA143" s="14" t="e">
        <f t="shared" si="147"/>
        <v>#NUM!</v>
      </c>
      <c r="CB143" s="22" t="e">
        <f t="shared" si="118"/>
        <v>#NUM!</v>
      </c>
      <c r="CC143" s="61" t="e">
        <f t="shared" si="119"/>
        <v>#NUM!</v>
      </c>
      <c r="CD143" s="61">
        <f ca="1">AVERAGE(OFFSET($CC$3,0,0,'Données projet'!$E$12+1,1))-AVERAGE(OFFSET($H$3,0,0,'Données projet'!$E$12+1,1))</f>
        <v>272.69564942740931</v>
      </c>
      <c r="CE143" s="61">
        <f t="shared" si="148"/>
        <v>316.57989180609252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1">
        <f t="shared" si="122"/>
        <v>285.42308790422686</v>
      </c>
      <c r="CY143" s="61">
        <f ca="1">AVERAGE(OFFSET($CX$3,0,0,'Données projet'!$E$13+1,1))-AVERAGE(OFFSET($H$3,0,0,'Données projet'!$E$13+1,1))</f>
        <v>312.59632808777332</v>
      </c>
      <c r="CZ143" s="61">
        <f t="shared" si="150"/>
        <v>302.59481222418219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3.813056537183002E-14</v>
      </c>
      <c r="DQ143" s="14">
        <f t="shared" si="151"/>
        <v>6.4086286045526829E-13</v>
      </c>
      <c r="DR143" s="22">
        <f t="shared" si="124"/>
        <v>1.1825802166488628E-12</v>
      </c>
      <c r="DS143" s="61">
        <f t="shared" si="125"/>
        <v>285.42308790422555</v>
      </c>
      <c r="DT143" s="61">
        <f ca="1">AVERAGE(OFFSET($DS$3,0,0,'Données projet'!$E$14+1,1))-AVERAGE(OFFSET($H$3,0,0,'Données projet'!$E$14+1,1))</f>
        <v>293.89870611180356</v>
      </c>
      <c r="DU143" s="61">
        <f t="shared" si="152"/>
        <v>227.09257037860894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1" t="e">
        <f t="shared" si="128"/>
        <v>#N/A</v>
      </c>
      <c r="EO143" s="61" t="e">
        <f ca="1">AVERAGE(OFFSET($EN$3,0,0,'Données projet'!$E$15+1,1))-AVERAGE(OFFSET($H$3,0,0,'Données projet'!$E$15+1,1))</f>
        <v>#N/A</v>
      </c>
      <c r="EP143" s="61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1" t="e">
        <f t="shared" si="131"/>
        <v>#N/A</v>
      </c>
      <c r="FJ143" s="61" t="e">
        <f ca="1">AVERAGE(OFFSET($FI$3,0,0,'Données projet'!$E$16+1,1))-AVERAGE(OFFSET($H$3,0,0,'Données projet'!$E$16+1,1))</f>
        <v>#N/A</v>
      </c>
      <c r="FK143" s="61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296</v>
      </c>
      <c r="FX143" s="13">
        <f>VLOOKUP(A143,'Données projet'!$A$243:$I$263,9,0)</f>
        <v>2.7</v>
      </c>
      <c r="FY143" s="13">
        <f t="array" ref="FY143">INDEX(FX:FX,MIN(IF(ISNUMBER(FX143:FX339),ROW(FX143:FX339),"")))</f>
        <v>2.7</v>
      </c>
      <c r="FZ143" s="13">
        <f>IF('Données projet'!$A$244&gt;35,FZ142+FY143-GH142,IF(A143&lt;'Données projet'!$A$244,$FW$205^A143,IF(A143='Données projet'!$A$244,'Données projet'!$B$244,FZ142+FY143-GH142)))</f>
        <v>295.99999999999926</v>
      </c>
      <c r="GA143" s="18">
        <f>FZ143*VLOOKUP('Données projet'!$B$17,Paramètres!$A$1:$I$89,3,0)*VLOOKUP('Données projet'!$B$17,Paramètres!$A$1:$I$89,5,0)</f>
        <v>286.29119999999926</v>
      </c>
      <c r="GB143" s="14">
        <f t="shared" si="157"/>
        <v>68.294796094604223</v>
      </c>
      <c r="GC143" s="22">
        <f t="shared" si="133"/>
        <v>617.57060986476779</v>
      </c>
      <c r="GD143" s="61">
        <f t="shared" si="134"/>
        <v>902.99369776899221</v>
      </c>
      <c r="GE143" s="61">
        <f ca="1">AVERAGE(OFFSET($GD$3,0,0,'Données projet'!$E$17+1,1))-AVERAGE(OFFSET($H$3,0,0,'Données projet'!$E$17+1,1))</f>
        <v>496.33873798282525</v>
      </c>
      <c r="GF143" s="61">
        <f t="shared" si="158"/>
        <v>280.25465074992246</v>
      </c>
      <c r="GG143" s="16">
        <f>IF(ISNA(VLOOKUP(A143,'Données projet'!$A$243:$I$263,3,0)),0,VLOOKUP(A143,'Données projet'!$A$243:$I$263,3,0))</f>
        <v>12</v>
      </c>
      <c r="GH143" s="16">
        <f>IF(ISNA(VLOOKUP(A143,'Données projet'!$A$243:$I$263,4,0)),0,VLOOKUP(A143,'Données projet'!$A$243:$I$263,4,0))</f>
        <v>27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>
        <f>VLOOKUP(A143,'Données projet'!$A$269:$I$289,2,0)</f>
        <v>296</v>
      </c>
      <c r="GS143" s="13">
        <f>VLOOKUP(A143,'Données projet'!$A$269:$I$289,9,0)</f>
        <v>2.7</v>
      </c>
      <c r="GT143" s="13">
        <f t="array" ref="GT143">INDEX(GS:GS,MIN(IF(ISNUMBER(GS143:GS339),ROW(GS143:GS339),"")))</f>
        <v>2.7</v>
      </c>
      <c r="GU143" s="13">
        <f>IF('Données projet'!$A$270&gt;35,GU142+GT143-HC142,IF(A143&lt;'Données projet'!$A$270,$GR$205^A143,IF(A143='Données projet'!$A$270,'Données projet'!$B$270,GU142+GT143-HC142)))</f>
        <v>295.99999999999926</v>
      </c>
      <c r="GV143" s="18">
        <f>GU143*VLOOKUP('Données projet'!$B$18,Paramètres!$A$1:$I$89,3,0)*VLOOKUP('Données projet'!$B$18,Paramètres!$A$1:$I$89,5,0)</f>
        <v>318.61439999999919</v>
      </c>
      <c r="GW143" s="14">
        <f t="shared" si="159"/>
        <v>75.064979865028292</v>
      </c>
      <c r="GX143" s="22">
        <f t="shared" si="136"/>
        <v>685.65825326492302</v>
      </c>
      <c r="GY143" s="61">
        <f t="shared" si="137"/>
        <v>971.08134116914744</v>
      </c>
      <c r="GZ143" s="61">
        <f ca="1">AVERAGE(OFFSET($GY$3,0,0,'Données projet'!$E$18+1,1))-AVERAGE(OFFSET($H$3,0,0,'Données projet'!$E$18+1,1))</f>
        <v>542.90832990875208</v>
      </c>
      <c r="HA143" s="61">
        <f t="shared" si="160"/>
        <v>304.94365539329362</v>
      </c>
      <c r="HB143" s="16">
        <f>IF(ISNA(VLOOKUP(A143,'Données projet'!$A$269:$I$289,3,0)),0,VLOOKUP(A143,'Données projet'!$A$269:$I$289,3,0))</f>
        <v>12</v>
      </c>
      <c r="HC143" s="16">
        <f>IF(ISNA(VLOOKUP(A143,'Données projet'!$A$269:$I$289,4,0)),0,VLOOKUP(A143,'Données projet'!$A$269:$I$289,4,0))</f>
        <v>27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1">
        <f t="shared" si="109"/>
        <v>817.11261859517413</v>
      </c>
      <c r="S144" s="61">
        <f ca="1">AVERAGE(OFFSET($R$3,0,0,'Données projet'!$E$9+1,1))-AVERAGE(OFFSET($H$3,0,0,'Données projet'!$E$9+1,1))</f>
        <v>469.67944008675863</v>
      </c>
      <c r="T144" s="61">
        <f t="shared" si="142"/>
        <v>266.11908070867173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1">
        <f t="shared" si="113"/>
        <v>879.73186025041241</v>
      </c>
      <c r="AN144" s="61">
        <f ca="1">AVERAGE(OFFSET($AM$3,0,0,'Données projet'!$E$10+1,1))-AVERAGE(OFFSET($H$3,0,0,'Données projet'!$E$10+1,1))</f>
        <v>516.30971934066179</v>
      </c>
      <c r="AO144" s="61">
        <f t="shared" si="144"/>
        <v>290.84286505723571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2.5579538487363607E-13</v>
      </c>
      <c r="BE144" s="14">
        <f>BD144*VLOOKUP('Données projet'!$B$11,Paramètres!$A$1:$I$89,3,0)*VLOOKUP('Données projet'!$B$11,Paramètres!$A$1:$I$89,5,0)</f>
        <v>1.6759713616920635E-13</v>
      </c>
      <c r="BF144" s="14">
        <f t="shared" si="145"/>
        <v>2.3709043131075133E-12</v>
      </c>
      <c r="BG144" s="22">
        <f t="shared" si="115"/>
        <v>4.4212233574902864E-12</v>
      </c>
      <c r="BH144" s="61">
        <f t="shared" si="116"/>
        <v>285.56031297776445</v>
      </c>
      <c r="BI144" s="61">
        <f ca="1">AVERAGE(OFFSET($BH$3,0,0,'Données projet'!$E$11+1,1))-AVERAGE(OFFSET($H$3,0,0,'Données projet'!$E$11+1,1))</f>
        <v>194.70144071323648</v>
      </c>
      <c r="BJ144" s="61">
        <f t="shared" si="146"/>
        <v>175.03530497415395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-9.2222762759774927E-14</v>
      </c>
      <c r="CA144" s="14" t="e">
        <f t="shared" si="147"/>
        <v>#NUM!</v>
      </c>
      <c r="CB144" s="22" t="e">
        <f t="shared" si="118"/>
        <v>#NUM!</v>
      </c>
      <c r="CC144" s="61" t="e">
        <f t="shared" si="119"/>
        <v>#NUM!</v>
      </c>
      <c r="CD144" s="61">
        <f ca="1">AVERAGE(OFFSET($CC$3,0,0,'Données projet'!$E$12+1,1))-AVERAGE(OFFSET($H$3,0,0,'Données projet'!$E$12+1,1))</f>
        <v>272.69564942740931</v>
      </c>
      <c r="CE144" s="61">
        <f t="shared" si="148"/>
        <v>316.57989180609252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1">
        <f t="shared" si="122"/>
        <v>285.56031297776252</v>
      </c>
      <c r="CY144" s="61">
        <f ca="1">AVERAGE(OFFSET($CX$3,0,0,'Données projet'!$E$13+1,1))-AVERAGE(OFFSET($H$3,0,0,'Données projet'!$E$13+1,1))</f>
        <v>312.59632808777332</v>
      </c>
      <c r="CZ144" s="61">
        <f t="shared" si="150"/>
        <v>302.59481222418219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3.813056537183002E-14</v>
      </c>
      <c r="DQ144" s="14">
        <f t="shared" si="151"/>
        <v>6.4086286045526829E-13</v>
      </c>
      <c r="DR144" s="22">
        <f t="shared" si="124"/>
        <v>1.1825802166488628E-12</v>
      </c>
      <c r="DS144" s="61">
        <f t="shared" si="125"/>
        <v>285.56031297776121</v>
      </c>
      <c r="DT144" s="61">
        <f ca="1">AVERAGE(OFFSET($DS$3,0,0,'Données projet'!$E$14+1,1))-AVERAGE(OFFSET($H$3,0,0,'Données projet'!$E$14+1,1))</f>
        <v>293.89870611180356</v>
      </c>
      <c r="DU144" s="61">
        <f t="shared" si="152"/>
        <v>227.09257037860894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1" t="e">
        <f t="shared" si="128"/>
        <v>#N/A</v>
      </c>
      <c r="EO144" s="61" t="e">
        <f ca="1">AVERAGE(OFFSET($EN$3,0,0,'Données projet'!$E$15+1,1))-AVERAGE(OFFSET($H$3,0,0,'Données projet'!$E$15+1,1))</f>
        <v>#N/A</v>
      </c>
      <c r="EP144" s="61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1" t="e">
        <f t="shared" si="131"/>
        <v>#N/A</v>
      </c>
      <c r="FJ144" s="61" t="e">
        <f ca="1">AVERAGE(OFFSET($FI$3,0,0,'Données projet'!$E$16+1,1))-AVERAGE(OFFSET($H$3,0,0,'Données projet'!$E$16+1,1))</f>
        <v>#N/A</v>
      </c>
      <c r="FK144" s="61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2.4</v>
      </c>
      <c r="FZ144" s="13">
        <f>IF('Données projet'!$A$244&gt;35,FZ143+FY144-GH143,IF(A144&lt;'Données projet'!$A$244,$FW$205^A144,IF(A144='Données projet'!$A$244,'Données projet'!$B$244,FZ143+FY144-GH143)))</f>
        <v>271.39999999999924</v>
      </c>
      <c r="GA144" s="18">
        <f>FZ144*VLOOKUP('Données projet'!$B$17,Paramètres!$A$1:$I$89,3,0)*VLOOKUP('Données projet'!$B$17,Paramètres!$A$1:$I$89,5,0)</f>
        <v>262.49807999999928</v>
      </c>
      <c r="GB144" s="14">
        <f t="shared" si="157"/>
        <v>63.254570961137979</v>
      </c>
      <c r="GC144" s="22">
        <f t="shared" si="133"/>
        <v>567.35253375731406</v>
      </c>
      <c r="GD144" s="61">
        <f t="shared" si="134"/>
        <v>852.91284673507403</v>
      </c>
      <c r="GE144" s="61">
        <f ca="1">AVERAGE(OFFSET($GD$3,0,0,'Données projet'!$E$17+1,1))-AVERAGE(OFFSET($H$3,0,0,'Données projet'!$E$17+1,1))</f>
        <v>496.33873798282525</v>
      </c>
      <c r="GF144" s="61">
        <f t="shared" si="158"/>
        <v>280.25465074992246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2.4</v>
      </c>
      <c r="GU144" s="13">
        <f>IF('Données projet'!$A$270&gt;35,GU143+GT144-HC143,IF(A144&lt;'Données projet'!$A$270,$GR$205^A144,IF(A144='Données projet'!$A$270,'Données projet'!$B$270,GU143+GT144-HC143)))</f>
        <v>271.39999999999924</v>
      </c>
      <c r="GV144" s="18">
        <f>GU144*VLOOKUP('Données projet'!$B$18,Paramètres!$A$1:$I$89,3,0)*VLOOKUP('Données projet'!$B$18,Paramètres!$A$1:$I$89,5,0)</f>
        <v>292.13495999999913</v>
      </c>
      <c r="GW144" s="14">
        <f t="shared" si="159"/>
        <v>69.525108311202104</v>
      </c>
      <c r="GX144" s="22">
        <f t="shared" si="136"/>
        <v>629.89128564200882</v>
      </c>
      <c r="GY144" s="61">
        <f t="shared" si="137"/>
        <v>915.4515986197689</v>
      </c>
      <c r="GZ144" s="61">
        <f ca="1">AVERAGE(OFFSET($GY$3,0,0,'Données projet'!$E$18+1,1))-AVERAGE(OFFSET($H$3,0,0,'Données projet'!$E$18+1,1))</f>
        <v>542.90832990875208</v>
      </c>
      <c r="HA144" s="61">
        <f t="shared" si="160"/>
        <v>304.94365539329362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1">
        <f t="shared" si="109"/>
        <v>821.84067287080984</v>
      </c>
      <c r="S145" s="61">
        <f ca="1">AVERAGE(OFFSET($R$3,0,0,'Données projet'!$E$9+1,1))-AVERAGE(OFFSET($H$3,0,0,'Données projet'!$E$9+1,1))</f>
        <v>469.67944008675863</v>
      </c>
      <c r="T145" s="61">
        <f t="shared" si="142"/>
        <v>266.11908070867173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1">
        <f t="shared" si="113"/>
        <v>885.00229029524007</v>
      </c>
      <c r="AN145" s="61">
        <f ca="1">AVERAGE(OFFSET($AM$3,0,0,'Données projet'!$E$10+1,1))-AVERAGE(OFFSET($H$3,0,0,'Données projet'!$E$10+1,1))</f>
        <v>516.30971934066179</v>
      </c>
      <c r="AO145" s="61">
        <f t="shared" si="144"/>
        <v>290.84286505723571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2.5579538487363607E-13</v>
      </c>
      <c r="BE145" s="14">
        <f>BD145*VLOOKUP('Données projet'!$B$11,Paramètres!$A$1:$I$89,3,0)*VLOOKUP('Données projet'!$B$11,Paramètres!$A$1:$I$89,5,0)</f>
        <v>1.6759713616920635E-13</v>
      </c>
      <c r="BF145" s="14">
        <f t="shared" si="145"/>
        <v>2.3709043131075133E-12</v>
      </c>
      <c r="BG145" s="22">
        <f t="shared" si="115"/>
        <v>4.4212233574902864E-12</v>
      </c>
      <c r="BH145" s="61">
        <f t="shared" si="116"/>
        <v>285.69515750306351</v>
      </c>
      <c r="BI145" s="61">
        <f ca="1">AVERAGE(OFFSET($BH$3,0,0,'Données projet'!$E$11+1,1))-AVERAGE(OFFSET($H$3,0,0,'Données projet'!$E$11+1,1))</f>
        <v>194.70144071323648</v>
      </c>
      <c r="BJ145" s="61">
        <f t="shared" si="146"/>
        <v>175.03530497415395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-9.2222762759774927E-14</v>
      </c>
      <c r="CA145" s="14" t="e">
        <f t="shared" si="147"/>
        <v>#NUM!</v>
      </c>
      <c r="CB145" s="22" t="e">
        <f t="shared" si="118"/>
        <v>#NUM!</v>
      </c>
      <c r="CC145" s="61" t="e">
        <f t="shared" si="119"/>
        <v>#NUM!</v>
      </c>
      <c r="CD145" s="61">
        <f ca="1">AVERAGE(OFFSET($CC$3,0,0,'Données projet'!$E$12+1,1))-AVERAGE(OFFSET($H$3,0,0,'Données projet'!$E$12+1,1))</f>
        <v>272.69564942740931</v>
      </c>
      <c r="CE145" s="61">
        <f t="shared" si="148"/>
        <v>316.57989180609252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1">
        <f t="shared" si="122"/>
        <v>285.69515750306158</v>
      </c>
      <c r="CY145" s="61">
        <f ca="1">AVERAGE(OFFSET($CX$3,0,0,'Données projet'!$E$13+1,1))-AVERAGE(OFFSET($H$3,0,0,'Données projet'!$E$13+1,1))</f>
        <v>312.59632808777332</v>
      </c>
      <c r="CZ145" s="61">
        <f t="shared" si="150"/>
        <v>302.59481222418219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3.813056537183002E-14</v>
      </c>
      <c r="DQ145" s="14">
        <f t="shared" si="151"/>
        <v>6.4086286045526829E-13</v>
      </c>
      <c r="DR145" s="22">
        <f t="shared" si="124"/>
        <v>1.1825802166488628E-12</v>
      </c>
      <c r="DS145" s="61">
        <f t="shared" si="125"/>
        <v>285.69515750306027</v>
      </c>
      <c r="DT145" s="61">
        <f ca="1">AVERAGE(OFFSET($DS$3,0,0,'Données projet'!$E$14+1,1))-AVERAGE(OFFSET($H$3,0,0,'Données projet'!$E$14+1,1))</f>
        <v>293.89870611180356</v>
      </c>
      <c r="DU145" s="61">
        <f t="shared" si="152"/>
        <v>227.09257037860894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1" t="e">
        <f t="shared" si="128"/>
        <v>#N/A</v>
      </c>
      <c r="EO145" s="61" t="e">
        <f ca="1">AVERAGE(OFFSET($EN$3,0,0,'Données projet'!$E$15+1,1))-AVERAGE(OFFSET($H$3,0,0,'Données projet'!$E$15+1,1))</f>
        <v>#N/A</v>
      </c>
      <c r="EP145" s="61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1" t="e">
        <f t="shared" si="131"/>
        <v>#N/A</v>
      </c>
      <c r="FJ145" s="61" t="e">
        <f ca="1">AVERAGE(OFFSET($FI$3,0,0,'Données projet'!$E$16+1,1))-AVERAGE(OFFSET($H$3,0,0,'Données projet'!$E$16+1,1))</f>
        <v>#N/A</v>
      </c>
      <c r="FK145" s="61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2.4</v>
      </c>
      <c r="FZ145" s="13">
        <f>IF('Données projet'!$A$244&gt;35,FZ144+FY145-GH144,IF(A145&lt;'Données projet'!$A$244,$FW$205^A145,IF(A145='Données projet'!$A$244,'Données projet'!$B$244,FZ144+FY145-GH144)))</f>
        <v>273.79999999999922</v>
      </c>
      <c r="GA145" s="18">
        <f>FZ145*VLOOKUP('Données projet'!$B$17,Paramètres!$A$1:$I$89,3,0)*VLOOKUP('Données projet'!$B$17,Paramètres!$A$1:$I$89,5,0)</f>
        <v>264.81935999999928</v>
      </c>
      <c r="GB145" s="14">
        <f t="shared" si="157"/>
        <v>63.748570085236892</v>
      </c>
      <c r="GC145" s="22">
        <f t="shared" si="133"/>
        <v>572.25581156511964</v>
      </c>
      <c r="GD145" s="61">
        <f t="shared" si="134"/>
        <v>857.95096906817867</v>
      </c>
      <c r="GE145" s="61">
        <f ca="1">AVERAGE(OFFSET($GD$3,0,0,'Données projet'!$E$17+1,1))-AVERAGE(OFFSET($H$3,0,0,'Données projet'!$E$17+1,1))</f>
        <v>496.33873798282525</v>
      </c>
      <c r="GF145" s="61">
        <f t="shared" si="158"/>
        <v>280.25465074992246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2.4</v>
      </c>
      <c r="GU145" s="13">
        <f>IF('Données projet'!$A$270&gt;35,GU144+GT145-HC144,IF(A145&lt;'Données projet'!$A$270,$GR$205^A145,IF(A145='Données projet'!$A$270,'Données projet'!$B$270,GU144+GT145-HC144)))</f>
        <v>273.79999999999922</v>
      </c>
      <c r="GV145" s="18">
        <f>GU145*VLOOKUP('Données projet'!$B$18,Paramètres!$A$1:$I$89,3,0)*VLOOKUP('Données projet'!$B$18,Paramètres!$A$1:$I$89,5,0)</f>
        <v>294.71831999999915</v>
      </c>
      <c r="GW145" s="14">
        <f t="shared" si="159"/>
        <v>70.068078441055917</v>
      </c>
      <c r="GX145" s="22">
        <f t="shared" si="136"/>
        <v>635.33631061817096</v>
      </c>
      <c r="GY145" s="61">
        <f t="shared" si="137"/>
        <v>921.03146812123009</v>
      </c>
      <c r="GZ145" s="61">
        <f ca="1">AVERAGE(OFFSET($GY$3,0,0,'Données projet'!$E$18+1,1))-AVERAGE(OFFSET($H$3,0,0,'Données projet'!$E$18+1,1))</f>
        <v>542.90832990875208</v>
      </c>
      <c r="HA145" s="61">
        <f t="shared" si="160"/>
        <v>304.94365539329362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1">
        <f t="shared" si="109"/>
        <v>826.56556068874397</v>
      </c>
      <c r="S146" s="61">
        <f ca="1">AVERAGE(OFFSET($R$3,0,0,'Données projet'!$E$9+1,1))-AVERAGE(OFFSET($H$3,0,0,'Données projet'!$E$9+1,1))</f>
        <v>469.67944008675863</v>
      </c>
      <c r="T146" s="61">
        <f t="shared" si="142"/>
        <v>266.11908070867173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1">
        <f t="shared" si="113"/>
        <v>890.26946626136214</v>
      </c>
      <c r="AN146" s="61">
        <f ca="1">AVERAGE(OFFSET($AM$3,0,0,'Données projet'!$E$10+1,1))-AVERAGE(OFFSET($H$3,0,0,'Données projet'!$E$10+1,1))</f>
        <v>516.30971934066179</v>
      </c>
      <c r="AO146" s="61">
        <f t="shared" si="144"/>
        <v>290.84286505723571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2.5579538487363607E-13</v>
      </c>
      <c r="BE146" s="14">
        <f>BD146*VLOOKUP('Données projet'!$B$11,Paramètres!$A$1:$I$89,3,0)*VLOOKUP('Données projet'!$B$11,Paramètres!$A$1:$I$89,5,0)</f>
        <v>1.6759713616920635E-13</v>
      </c>
      <c r="BF146" s="14">
        <f t="shared" si="145"/>
        <v>2.3709043131075133E-12</v>
      </c>
      <c r="BG146" s="22">
        <f t="shared" si="115"/>
        <v>4.4212233574902864E-12</v>
      </c>
      <c r="BH146" s="61">
        <f t="shared" si="116"/>
        <v>285.82766277731588</v>
      </c>
      <c r="BI146" s="61">
        <f ca="1">AVERAGE(OFFSET($BH$3,0,0,'Données projet'!$E$11+1,1))-AVERAGE(OFFSET($H$3,0,0,'Données projet'!$E$11+1,1))</f>
        <v>194.70144071323648</v>
      </c>
      <c r="BJ146" s="61">
        <f t="shared" si="146"/>
        <v>175.03530497415395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-9.2222762759774927E-14</v>
      </c>
      <c r="CA146" s="14" t="e">
        <f t="shared" si="147"/>
        <v>#NUM!</v>
      </c>
      <c r="CB146" s="22" t="e">
        <f t="shared" si="118"/>
        <v>#NUM!</v>
      </c>
      <c r="CC146" s="61" t="e">
        <f t="shared" si="119"/>
        <v>#NUM!</v>
      </c>
      <c r="CD146" s="61">
        <f ca="1">AVERAGE(OFFSET($CC$3,0,0,'Données projet'!$E$12+1,1))-AVERAGE(OFFSET($H$3,0,0,'Données projet'!$E$12+1,1))</f>
        <v>272.69564942740931</v>
      </c>
      <c r="CE146" s="61">
        <f t="shared" si="148"/>
        <v>316.57989180609252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1">
        <f t="shared" si="122"/>
        <v>285.82766277731395</v>
      </c>
      <c r="CY146" s="61">
        <f ca="1">AVERAGE(OFFSET($CX$3,0,0,'Données projet'!$E$13+1,1))-AVERAGE(OFFSET($H$3,0,0,'Données projet'!$E$13+1,1))</f>
        <v>312.59632808777332</v>
      </c>
      <c r="CZ146" s="61">
        <f t="shared" si="150"/>
        <v>302.59481222418219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3.813056537183002E-14</v>
      </c>
      <c r="DQ146" s="14">
        <f t="shared" si="151"/>
        <v>6.4086286045526829E-13</v>
      </c>
      <c r="DR146" s="22">
        <f t="shared" si="124"/>
        <v>1.1825802166488628E-12</v>
      </c>
      <c r="DS146" s="61">
        <f t="shared" si="125"/>
        <v>285.82766277731264</v>
      </c>
      <c r="DT146" s="61">
        <f ca="1">AVERAGE(OFFSET($DS$3,0,0,'Données projet'!$E$14+1,1))-AVERAGE(OFFSET($H$3,0,0,'Données projet'!$E$14+1,1))</f>
        <v>293.89870611180356</v>
      </c>
      <c r="DU146" s="61">
        <f t="shared" si="152"/>
        <v>227.09257037860894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1" t="e">
        <f t="shared" si="128"/>
        <v>#N/A</v>
      </c>
      <c r="EO146" s="61" t="e">
        <f ca="1">AVERAGE(OFFSET($EN$3,0,0,'Données projet'!$E$15+1,1))-AVERAGE(OFFSET($H$3,0,0,'Données projet'!$E$15+1,1))</f>
        <v>#N/A</v>
      </c>
      <c r="EP146" s="61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1" t="e">
        <f t="shared" si="131"/>
        <v>#N/A</v>
      </c>
      <c r="FJ146" s="61" t="e">
        <f ca="1">AVERAGE(OFFSET($FI$3,0,0,'Données projet'!$E$16+1,1))-AVERAGE(OFFSET($H$3,0,0,'Données projet'!$E$16+1,1))</f>
        <v>#N/A</v>
      </c>
      <c r="FK146" s="61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2.4</v>
      </c>
      <c r="FZ146" s="13">
        <f>IF('Données projet'!$A$244&gt;35,FZ145+FY146-GH145,IF(A146&lt;'Données projet'!$A$244,$FW$205^A146,IF(A146='Données projet'!$A$244,'Données projet'!$B$244,FZ145+FY146-GH145)))</f>
        <v>276.19999999999919</v>
      </c>
      <c r="GA146" s="18">
        <f>FZ146*VLOOKUP('Données projet'!$B$17,Paramètres!$A$1:$I$89,3,0)*VLOOKUP('Données projet'!$B$17,Paramètres!$A$1:$I$89,5,0)</f>
        <v>267.14063999999922</v>
      </c>
      <c r="GB146" s="14">
        <f t="shared" si="157"/>
        <v>64.242065428895785</v>
      </c>
      <c r="GC146" s="22">
        <f t="shared" si="133"/>
        <v>577.15821195532533</v>
      </c>
      <c r="GD146" s="61">
        <f t="shared" si="134"/>
        <v>862.98587473263683</v>
      </c>
      <c r="GE146" s="61">
        <f ca="1">AVERAGE(OFFSET($GD$3,0,0,'Données projet'!$E$17+1,1))-AVERAGE(OFFSET($H$3,0,0,'Données projet'!$E$17+1,1))</f>
        <v>496.33873798282525</v>
      </c>
      <c r="GF146" s="61">
        <f t="shared" si="158"/>
        <v>280.25465074992246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2.4</v>
      </c>
      <c r="GU146" s="13">
        <f>IF('Données projet'!$A$270&gt;35,GU145+GT146-HC145,IF(A146&lt;'Données projet'!$A$270,$GR$205^A146,IF(A146='Données projet'!$A$270,'Données projet'!$B$270,GU145+GT146-HC145)))</f>
        <v>276.19999999999919</v>
      </c>
      <c r="GV146" s="18">
        <f>GU146*VLOOKUP('Données projet'!$B$18,Paramètres!$A$1:$I$89,3,0)*VLOOKUP('Données projet'!$B$18,Paramètres!$A$1:$I$89,5,0)</f>
        <v>297.30167999999912</v>
      </c>
      <c r="GW146" s="14">
        <f t="shared" si="159"/>
        <v>70.610494849824818</v>
      </c>
      <c r="GX146" s="22">
        <f t="shared" si="136"/>
        <v>640.78037119677663</v>
      </c>
      <c r="GY146" s="61">
        <f t="shared" si="137"/>
        <v>926.60803397408813</v>
      </c>
      <c r="GZ146" s="61">
        <f ca="1">AVERAGE(OFFSET($GY$3,0,0,'Données projet'!$E$18+1,1))-AVERAGE(OFFSET($H$3,0,0,'Données projet'!$E$18+1,1))</f>
        <v>542.90832990875208</v>
      </c>
      <c r="HA146" s="61">
        <f t="shared" si="160"/>
        <v>304.94365539329362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1">
        <f t="shared" si="109"/>
        <v>831.28733065046117</v>
      </c>
      <c r="S147" s="61">
        <f ca="1">AVERAGE(OFFSET($R$3,0,0,'Données projet'!$E$9+1,1))-AVERAGE(OFFSET($H$3,0,0,'Données projet'!$E$9+1,1))</f>
        <v>469.67944008675863</v>
      </c>
      <c r="T147" s="61">
        <f t="shared" si="142"/>
        <v>266.11908070867173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1">
        <f t="shared" si="113"/>
        <v>895.53343759984887</v>
      </c>
      <c r="AN147" s="61">
        <f ca="1">AVERAGE(OFFSET($AM$3,0,0,'Données projet'!$E$10+1,1))-AVERAGE(OFFSET($H$3,0,0,'Données projet'!$E$10+1,1))</f>
        <v>516.30971934066179</v>
      </c>
      <c r="AO147" s="61">
        <f t="shared" si="144"/>
        <v>290.84286505723571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2.5579538487363607E-13</v>
      </c>
      <c r="BE147" s="14">
        <f>BD147*VLOOKUP('Données projet'!$B$11,Paramètres!$A$1:$I$89,3,0)*VLOOKUP('Données projet'!$B$11,Paramètres!$A$1:$I$89,5,0)</f>
        <v>1.6759713616920635E-13</v>
      </c>
      <c r="BF147" s="14">
        <f t="shared" si="145"/>
        <v>2.3709043131075133E-12</v>
      </c>
      <c r="BG147" s="22">
        <f t="shared" si="115"/>
        <v>4.4212233574902864E-12</v>
      </c>
      <c r="BH147" s="61">
        <f t="shared" si="116"/>
        <v>285.95786938129731</v>
      </c>
      <c r="BI147" s="61">
        <f ca="1">AVERAGE(OFFSET($BH$3,0,0,'Données projet'!$E$11+1,1))-AVERAGE(OFFSET($H$3,0,0,'Données projet'!$E$11+1,1))</f>
        <v>194.70144071323648</v>
      </c>
      <c r="BJ147" s="61">
        <f t="shared" si="146"/>
        <v>175.03530497415395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-9.2222762759774927E-14</v>
      </c>
      <c r="CA147" s="14" t="e">
        <f t="shared" si="147"/>
        <v>#NUM!</v>
      </c>
      <c r="CB147" s="22" t="e">
        <f t="shared" si="118"/>
        <v>#NUM!</v>
      </c>
      <c r="CC147" s="61" t="e">
        <f t="shared" si="119"/>
        <v>#NUM!</v>
      </c>
      <c r="CD147" s="61">
        <f ca="1">AVERAGE(OFFSET($CC$3,0,0,'Données projet'!$E$12+1,1))-AVERAGE(OFFSET($H$3,0,0,'Données projet'!$E$12+1,1))</f>
        <v>272.69564942740931</v>
      </c>
      <c r="CE147" s="61">
        <f t="shared" si="148"/>
        <v>316.57989180609252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1">
        <f t="shared" si="122"/>
        <v>285.95786938129538</v>
      </c>
      <c r="CY147" s="61">
        <f ca="1">AVERAGE(OFFSET($CX$3,0,0,'Données projet'!$E$13+1,1))-AVERAGE(OFFSET($H$3,0,0,'Données projet'!$E$13+1,1))</f>
        <v>312.59632808777332</v>
      </c>
      <c r="CZ147" s="61">
        <f t="shared" si="150"/>
        <v>302.59481222418219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3.813056537183002E-14</v>
      </c>
      <c r="DQ147" s="14">
        <f t="shared" si="151"/>
        <v>6.4086286045526829E-13</v>
      </c>
      <c r="DR147" s="22">
        <f t="shared" si="124"/>
        <v>1.1825802166488628E-12</v>
      </c>
      <c r="DS147" s="61">
        <f t="shared" si="125"/>
        <v>285.95786938129407</v>
      </c>
      <c r="DT147" s="61">
        <f ca="1">AVERAGE(OFFSET($DS$3,0,0,'Données projet'!$E$14+1,1))-AVERAGE(OFFSET($H$3,0,0,'Données projet'!$E$14+1,1))</f>
        <v>293.89870611180356</v>
      </c>
      <c r="DU147" s="61">
        <f t="shared" si="152"/>
        <v>227.09257037860894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1" t="e">
        <f t="shared" si="128"/>
        <v>#N/A</v>
      </c>
      <c r="EO147" s="61" t="e">
        <f ca="1">AVERAGE(OFFSET($EN$3,0,0,'Données projet'!$E$15+1,1))-AVERAGE(OFFSET($H$3,0,0,'Données projet'!$E$15+1,1))</f>
        <v>#N/A</v>
      </c>
      <c r="EP147" s="61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1" t="e">
        <f t="shared" si="131"/>
        <v>#N/A</v>
      </c>
      <c r="FJ147" s="61" t="e">
        <f ca="1">AVERAGE(OFFSET($FI$3,0,0,'Données projet'!$E$16+1,1))-AVERAGE(OFFSET($H$3,0,0,'Données projet'!$E$16+1,1))</f>
        <v>#N/A</v>
      </c>
      <c r="FK147" s="61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2.4</v>
      </c>
      <c r="FZ147" s="13">
        <f>IF('Données projet'!$A$244&gt;35,FZ146+FY147-GH146,IF(A147&lt;'Données projet'!$A$244,$FW$205^A147,IF(A147='Données projet'!$A$244,'Données projet'!$B$244,FZ146+FY147-GH146)))</f>
        <v>278.59999999999917</v>
      </c>
      <c r="GA147" s="18">
        <f>FZ147*VLOOKUP('Données projet'!$B$17,Paramètres!$A$1:$I$89,3,0)*VLOOKUP('Données projet'!$B$17,Paramètres!$A$1:$I$89,5,0)</f>
        <v>269.46191999999922</v>
      </c>
      <c r="GB147" s="14">
        <f t="shared" si="157"/>
        <v>64.735061876838927</v>
      </c>
      <c r="GC147" s="22">
        <f t="shared" si="133"/>
        <v>582.05974343549315</v>
      </c>
      <c r="GD147" s="61">
        <f t="shared" si="134"/>
        <v>868.01761281678603</v>
      </c>
      <c r="GE147" s="61">
        <f ca="1">AVERAGE(OFFSET($GD$3,0,0,'Données projet'!$E$17+1,1))-AVERAGE(OFFSET($H$3,0,0,'Données projet'!$E$17+1,1))</f>
        <v>496.33873798282525</v>
      </c>
      <c r="GF147" s="61">
        <f t="shared" si="158"/>
        <v>280.25465074992246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2.4</v>
      </c>
      <c r="GU147" s="13">
        <f>IF('Données projet'!$A$270&gt;35,GU146+GT147-HC146,IF(A147&lt;'Données projet'!$A$270,$GR$205^A147,IF(A147='Données projet'!$A$270,'Données projet'!$B$270,GU146+GT147-HC146)))</f>
        <v>278.59999999999917</v>
      </c>
      <c r="GV147" s="18">
        <f>GU147*VLOOKUP('Données projet'!$B$18,Paramètres!$A$1:$I$89,3,0)*VLOOKUP('Données projet'!$B$18,Paramètres!$A$1:$I$89,5,0)</f>
        <v>299.88503999999909</v>
      </c>
      <c r="GW147" s="14">
        <f t="shared" si="159"/>
        <v>71.152362906464447</v>
      </c>
      <c r="GX147" s="22">
        <f t="shared" si="136"/>
        <v>646.2234767287573</v>
      </c>
      <c r="GY147" s="61">
        <f t="shared" si="137"/>
        <v>932.18134611005019</v>
      </c>
      <c r="GZ147" s="61">
        <f ca="1">AVERAGE(OFFSET($GY$3,0,0,'Données projet'!$E$18+1,1))-AVERAGE(OFFSET($H$3,0,0,'Données projet'!$E$18+1,1))</f>
        <v>542.90832990875208</v>
      </c>
      <c r="HA147" s="61">
        <f t="shared" si="160"/>
        <v>304.94365539329362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1">
        <f t="shared" si="109"/>
        <v>836.00603050729785</v>
      </c>
      <c r="S148" s="61">
        <f ca="1">AVERAGE(OFFSET($R$3,0,0,'Données projet'!$E$9+1,1))-AVERAGE(OFFSET($H$3,0,0,'Données projet'!$E$9+1,1))</f>
        <v>469.67944008675863</v>
      </c>
      <c r="T148" s="61">
        <f t="shared" si="142"/>
        <v>266.11908070867173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1">
        <f t="shared" si="113"/>
        <v>900.79425289613948</v>
      </c>
      <c r="AN148" s="61">
        <f ca="1">AVERAGE(OFFSET($AM$3,0,0,'Données projet'!$E$10+1,1))-AVERAGE(OFFSET($H$3,0,0,'Données projet'!$E$10+1,1))</f>
        <v>516.30971934066179</v>
      </c>
      <c r="AO148" s="61">
        <f t="shared" si="144"/>
        <v>290.84286505723571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2.5579538487363607E-13</v>
      </c>
      <c r="BE148" s="14">
        <f>BD148*VLOOKUP('Données projet'!$B$11,Paramètres!$A$1:$I$89,3,0)*VLOOKUP('Données projet'!$B$11,Paramètres!$A$1:$I$89,5,0)</f>
        <v>1.6759713616920635E-13</v>
      </c>
      <c r="BF148" s="14">
        <f t="shared" si="145"/>
        <v>2.3709043131075133E-12</v>
      </c>
      <c r="BG148" s="22">
        <f t="shared" si="115"/>
        <v>4.4212233574902864E-12</v>
      </c>
      <c r="BH148" s="61">
        <f t="shared" si="116"/>
        <v>286.08581719179801</v>
      </c>
      <c r="BI148" s="61">
        <f ca="1">AVERAGE(OFFSET($BH$3,0,0,'Données projet'!$E$11+1,1))-AVERAGE(OFFSET($H$3,0,0,'Données projet'!$E$11+1,1))</f>
        <v>194.70144071323648</v>
      </c>
      <c r="BJ148" s="61">
        <f t="shared" si="146"/>
        <v>175.03530497415395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-9.2222762759774927E-14</v>
      </c>
      <c r="CA148" s="14" t="e">
        <f t="shared" si="147"/>
        <v>#NUM!</v>
      </c>
      <c r="CB148" s="22" t="e">
        <f t="shared" si="118"/>
        <v>#NUM!</v>
      </c>
      <c r="CC148" s="61" t="e">
        <f t="shared" si="119"/>
        <v>#NUM!</v>
      </c>
      <c r="CD148" s="61">
        <f ca="1">AVERAGE(OFFSET($CC$3,0,0,'Données projet'!$E$12+1,1))-AVERAGE(OFFSET($H$3,0,0,'Données projet'!$E$12+1,1))</f>
        <v>272.69564942740931</v>
      </c>
      <c r="CE148" s="61">
        <f t="shared" si="148"/>
        <v>316.57989180609252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1">
        <f t="shared" si="122"/>
        <v>286.08581719179608</v>
      </c>
      <c r="CY148" s="61">
        <f ca="1">AVERAGE(OFFSET($CX$3,0,0,'Données projet'!$E$13+1,1))-AVERAGE(OFFSET($H$3,0,0,'Données projet'!$E$13+1,1))</f>
        <v>312.59632808777332</v>
      </c>
      <c r="CZ148" s="61">
        <f t="shared" si="150"/>
        <v>302.59481222418219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3.813056537183002E-14</v>
      </c>
      <c r="DQ148" s="14">
        <f t="shared" si="151"/>
        <v>6.4086286045526829E-13</v>
      </c>
      <c r="DR148" s="22">
        <f t="shared" si="124"/>
        <v>1.1825802166488628E-12</v>
      </c>
      <c r="DS148" s="61">
        <f t="shared" si="125"/>
        <v>286.08581719179477</v>
      </c>
      <c r="DT148" s="61">
        <f ca="1">AVERAGE(OFFSET($DS$3,0,0,'Données projet'!$E$14+1,1))-AVERAGE(OFFSET($H$3,0,0,'Données projet'!$E$14+1,1))</f>
        <v>293.89870611180356</v>
      </c>
      <c r="DU148" s="61">
        <f t="shared" si="152"/>
        <v>227.09257037860894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1" t="e">
        <f t="shared" si="128"/>
        <v>#N/A</v>
      </c>
      <c r="EO148" s="61" t="e">
        <f ca="1">AVERAGE(OFFSET($EN$3,0,0,'Données projet'!$E$15+1,1))-AVERAGE(OFFSET($H$3,0,0,'Données projet'!$E$15+1,1))</f>
        <v>#N/A</v>
      </c>
      <c r="EP148" s="61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1" t="e">
        <f t="shared" si="131"/>
        <v>#N/A</v>
      </c>
      <c r="FJ148" s="61" t="e">
        <f ca="1">AVERAGE(OFFSET($FI$3,0,0,'Données projet'!$E$16+1,1))-AVERAGE(OFFSET($H$3,0,0,'Données projet'!$E$16+1,1))</f>
        <v>#N/A</v>
      </c>
      <c r="FK148" s="61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2.4</v>
      </c>
      <c r="FZ148" s="13">
        <f>IF('Données projet'!$A$244&gt;35,FZ147+FY148-GH147,IF(A148&lt;'Données projet'!$A$244,$FW$205^A148,IF(A148='Données projet'!$A$244,'Données projet'!$B$244,FZ147+FY148-GH147)))</f>
        <v>280.99999999999915</v>
      </c>
      <c r="GA148" s="18">
        <f>FZ148*VLOOKUP('Données projet'!$B$17,Paramètres!$A$1:$I$89,3,0)*VLOOKUP('Données projet'!$B$17,Paramètres!$A$1:$I$89,5,0)</f>
        <v>271.78319999999917</v>
      </c>
      <c r="GB148" s="14">
        <f t="shared" si="157"/>
        <v>65.227564224775008</v>
      </c>
      <c r="GC148" s="22">
        <f t="shared" si="133"/>
        <v>586.96041435814834</v>
      </c>
      <c r="GD148" s="61">
        <f t="shared" si="134"/>
        <v>873.04623154994192</v>
      </c>
      <c r="GE148" s="61">
        <f ca="1">AVERAGE(OFFSET($GD$3,0,0,'Données projet'!$E$17+1,1))-AVERAGE(OFFSET($H$3,0,0,'Données projet'!$E$17+1,1))</f>
        <v>496.33873798282525</v>
      </c>
      <c r="GF148" s="61">
        <f t="shared" si="158"/>
        <v>280.25465074992246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2.4</v>
      </c>
      <c r="GU148" s="13">
        <f>IF('Données projet'!$A$270&gt;35,GU147+GT148-HC147,IF(A148&lt;'Données projet'!$A$270,$GR$205^A148,IF(A148='Données projet'!$A$270,'Données projet'!$B$270,GU147+GT148-HC147)))</f>
        <v>280.99999999999915</v>
      </c>
      <c r="GV148" s="18">
        <f>GU148*VLOOKUP('Données projet'!$B$18,Paramètres!$A$1:$I$89,3,0)*VLOOKUP('Données projet'!$B$18,Paramètres!$A$1:$I$89,5,0)</f>
        <v>302.46839999999906</v>
      </c>
      <c r="GW148" s="14">
        <f t="shared" si="159"/>
        <v>71.693687882090543</v>
      </c>
      <c r="GX148" s="22">
        <f t="shared" si="136"/>
        <v>651.66563639463936</v>
      </c>
      <c r="GY148" s="61">
        <f t="shared" si="137"/>
        <v>937.75145358643294</v>
      </c>
      <c r="GZ148" s="61">
        <f ca="1">AVERAGE(OFFSET($GY$3,0,0,'Données projet'!$E$18+1,1))-AVERAGE(OFFSET($H$3,0,0,'Données projet'!$E$18+1,1))</f>
        <v>542.90832990875208</v>
      </c>
      <c r="HA148" s="61">
        <f t="shared" si="160"/>
        <v>304.94365539329362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1">
        <f t="shared" si="109"/>
        <v>840.72170717654171</v>
      </c>
      <c r="S149" s="61">
        <f ca="1">AVERAGE(OFFSET($R$3,0,0,'Données projet'!$E$9+1,1))-AVERAGE(OFFSET($H$3,0,0,'Données projet'!$E$9+1,1))</f>
        <v>469.67944008675863</v>
      </c>
      <c r="T149" s="61">
        <f t="shared" si="142"/>
        <v>266.11908070867173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1">
        <f t="shared" si="113"/>
        <v>906.05195988655476</v>
      </c>
      <c r="AN149" s="61">
        <f ca="1">AVERAGE(OFFSET($AM$3,0,0,'Données projet'!$E$10+1,1))-AVERAGE(OFFSET($H$3,0,0,'Données projet'!$E$10+1,1))</f>
        <v>516.30971934066179</v>
      </c>
      <c r="AO149" s="61">
        <f t="shared" si="144"/>
        <v>290.84286505723571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2.5579538487363607E-13</v>
      </c>
      <c r="BE149" s="14">
        <f>BD149*VLOOKUP('Données projet'!$B$11,Paramètres!$A$1:$I$89,3,0)*VLOOKUP('Données projet'!$B$11,Paramètres!$A$1:$I$89,5,0)</f>
        <v>1.6759713616920635E-13</v>
      </c>
      <c r="BF149" s="14">
        <f t="shared" si="145"/>
        <v>2.3709043131075133E-12</v>
      </c>
      <c r="BG149" s="22">
        <f t="shared" si="115"/>
        <v>4.4212233574902864E-12</v>
      </c>
      <c r="BH149" s="61">
        <f t="shared" si="116"/>
        <v>286.21154539383508</v>
      </c>
      <c r="BI149" s="61">
        <f ca="1">AVERAGE(OFFSET($BH$3,0,0,'Données projet'!$E$11+1,1))-AVERAGE(OFFSET($H$3,0,0,'Données projet'!$E$11+1,1))</f>
        <v>194.70144071323648</v>
      </c>
      <c r="BJ149" s="61">
        <f t="shared" si="146"/>
        <v>175.03530497415395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-9.2222762759774927E-14</v>
      </c>
      <c r="CA149" s="14" t="e">
        <f t="shared" si="147"/>
        <v>#NUM!</v>
      </c>
      <c r="CB149" s="22" t="e">
        <f t="shared" si="118"/>
        <v>#NUM!</v>
      </c>
      <c r="CC149" s="61" t="e">
        <f t="shared" si="119"/>
        <v>#NUM!</v>
      </c>
      <c r="CD149" s="61">
        <f ca="1">AVERAGE(OFFSET($CC$3,0,0,'Données projet'!$E$12+1,1))-AVERAGE(OFFSET($H$3,0,0,'Données projet'!$E$12+1,1))</f>
        <v>272.69564942740931</v>
      </c>
      <c r="CE149" s="61">
        <f t="shared" si="148"/>
        <v>316.57989180609252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1">
        <f t="shared" si="122"/>
        <v>286.21154539383315</v>
      </c>
      <c r="CY149" s="61">
        <f ca="1">AVERAGE(OFFSET($CX$3,0,0,'Données projet'!$E$13+1,1))-AVERAGE(OFFSET($H$3,0,0,'Données projet'!$E$13+1,1))</f>
        <v>312.59632808777332</v>
      </c>
      <c r="CZ149" s="61">
        <f t="shared" si="150"/>
        <v>302.59481222418219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3.813056537183002E-14</v>
      </c>
      <c r="DQ149" s="14">
        <f t="shared" si="151"/>
        <v>6.4086286045526829E-13</v>
      </c>
      <c r="DR149" s="22">
        <f t="shared" si="124"/>
        <v>1.1825802166488628E-12</v>
      </c>
      <c r="DS149" s="61">
        <f t="shared" si="125"/>
        <v>286.21154539383184</v>
      </c>
      <c r="DT149" s="61">
        <f ca="1">AVERAGE(OFFSET($DS$3,0,0,'Données projet'!$E$14+1,1))-AVERAGE(OFFSET($H$3,0,0,'Données projet'!$E$14+1,1))</f>
        <v>293.89870611180356</v>
      </c>
      <c r="DU149" s="61">
        <f t="shared" si="152"/>
        <v>227.09257037860894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1" t="e">
        <f t="shared" si="128"/>
        <v>#N/A</v>
      </c>
      <c r="EO149" s="61" t="e">
        <f ca="1">AVERAGE(OFFSET($EN$3,0,0,'Données projet'!$E$15+1,1))-AVERAGE(OFFSET($H$3,0,0,'Données projet'!$E$15+1,1))</f>
        <v>#N/A</v>
      </c>
      <c r="EP149" s="61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1" t="e">
        <f t="shared" si="131"/>
        <v>#N/A</v>
      </c>
      <c r="FJ149" s="61" t="e">
        <f ca="1">AVERAGE(OFFSET($FI$3,0,0,'Données projet'!$E$16+1,1))-AVERAGE(OFFSET($H$3,0,0,'Données projet'!$E$16+1,1))</f>
        <v>#N/A</v>
      </c>
      <c r="FK149" s="61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2.4</v>
      </c>
      <c r="FZ149" s="13">
        <f>IF('Données projet'!$A$244&gt;35,FZ148+FY149-GH148,IF(A149&lt;'Données projet'!$A$244,$FW$205^A149,IF(A149='Données projet'!$A$244,'Données projet'!$B$244,FZ148+FY149-GH148)))</f>
        <v>283.39999999999912</v>
      </c>
      <c r="GA149" s="18">
        <f>FZ149*VLOOKUP('Données projet'!$B$17,Paramètres!$A$1:$I$89,3,0)*VLOOKUP('Données projet'!$B$17,Paramètres!$A$1:$I$89,5,0)</f>
        <v>274.10447999999917</v>
      </c>
      <c r="GB149" s="14">
        <f t="shared" si="157"/>
        <v>65.719577181765331</v>
      </c>
      <c r="GC149" s="22">
        <f t="shared" si="133"/>
        <v>591.86023292490643</v>
      </c>
      <c r="GD149" s="61">
        <f t="shared" si="134"/>
        <v>878.07177831873707</v>
      </c>
      <c r="GE149" s="61">
        <f ca="1">AVERAGE(OFFSET($GD$3,0,0,'Données projet'!$E$17+1,1))-AVERAGE(OFFSET($H$3,0,0,'Données projet'!$E$17+1,1))</f>
        <v>496.33873798282525</v>
      </c>
      <c r="GF149" s="61">
        <f t="shared" si="158"/>
        <v>280.25465074992246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2.4</v>
      </c>
      <c r="GU149" s="13">
        <f>IF('Données projet'!$A$270&gt;35,GU148+GT149-HC148,IF(A149&lt;'Données projet'!$A$270,$GR$205^A149,IF(A149='Données projet'!$A$270,'Données projet'!$B$270,GU148+GT149-HC148)))</f>
        <v>283.39999999999912</v>
      </c>
      <c r="GV149" s="18">
        <f>GU149*VLOOKUP('Données projet'!$B$18,Paramètres!$A$1:$I$89,3,0)*VLOOKUP('Données projet'!$B$18,Paramètres!$A$1:$I$89,5,0)</f>
        <v>305.05175999999904</v>
      </c>
      <c r="GW149" s="14">
        <f t="shared" si="159"/>
        <v>72.234474952581991</v>
      </c>
      <c r="GX149" s="22">
        <f t="shared" si="136"/>
        <v>657.10685920907861</v>
      </c>
      <c r="GY149" s="61">
        <f t="shared" si="137"/>
        <v>943.31840460290925</v>
      </c>
      <c r="GZ149" s="61">
        <f ca="1">AVERAGE(OFFSET($GY$3,0,0,'Données projet'!$E$18+1,1))-AVERAGE(OFFSET($H$3,0,0,'Données projet'!$E$18+1,1))</f>
        <v>542.90832990875208</v>
      </c>
      <c r="HA149" s="61">
        <f t="shared" si="160"/>
        <v>304.94365539329362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1">
        <f t="shared" si="109"/>
        <v>845.43440675718682</v>
      </c>
      <c r="S150" s="61">
        <f ca="1">AVERAGE(OFFSET($R$3,0,0,'Données projet'!$E$9+1,1))-AVERAGE(OFFSET($H$3,0,0,'Données projet'!$E$9+1,1))</f>
        <v>469.67944008675863</v>
      </c>
      <c r="T150" s="61">
        <f t="shared" si="142"/>
        <v>266.11908070867173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1">
        <f t="shared" si="113"/>
        <v>911.30660547444836</v>
      </c>
      <c r="AN150" s="61">
        <f ca="1">AVERAGE(OFFSET($AM$3,0,0,'Données projet'!$E$10+1,1))-AVERAGE(OFFSET($H$3,0,0,'Données projet'!$E$10+1,1))</f>
        <v>516.30971934066179</v>
      </c>
      <c r="AO150" s="61">
        <f t="shared" si="144"/>
        <v>290.84286505723571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2.5579538487363607E-13</v>
      </c>
      <c r="BE150" s="14">
        <f>BD150*VLOOKUP('Données projet'!$B$11,Paramètres!$A$1:$I$89,3,0)*VLOOKUP('Données projet'!$B$11,Paramètres!$A$1:$I$89,5,0)</f>
        <v>1.6759713616920635E-13</v>
      </c>
      <c r="BF150" s="14">
        <f t="shared" si="145"/>
        <v>2.3709043131075133E-12</v>
      </c>
      <c r="BG150" s="22">
        <f t="shared" si="115"/>
        <v>4.4212233574902864E-12</v>
      </c>
      <c r="BH150" s="61">
        <f t="shared" si="116"/>
        <v>286.33509249265285</v>
      </c>
      <c r="BI150" s="61">
        <f ca="1">AVERAGE(OFFSET($BH$3,0,0,'Données projet'!$E$11+1,1))-AVERAGE(OFFSET($H$3,0,0,'Données projet'!$E$11+1,1))</f>
        <v>194.70144071323648</v>
      </c>
      <c r="BJ150" s="61">
        <f t="shared" si="146"/>
        <v>175.03530497415395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-9.2222762759774927E-14</v>
      </c>
      <c r="CA150" s="14" t="e">
        <f t="shared" si="147"/>
        <v>#NUM!</v>
      </c>
      <c r="CB150" s="22" t="e">
        <f t="shared" si="118"/>
        <v>#NUM!</v>
      </c>
      <c r="CC150" s="61" t="e">
        <f t="shared" si="119"/>
        <v>#NUM!</v>
      </c>
      <c r="CD150" s="61">
        <f ca="1">AVERAGE(OFFSET($CC$3,0,0,'Données projet'!$E$12+1,1))-AVERAGE(OFFSET($H$3,0,0,'Données projet'!$E$12+1,1))</f>
        <v>272.69564942740931</v>
      </c>
      <c r="CE150" s="61">
        <f t="shared" si="148"/>
        <v>316.57989180609252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1">
        <f t="shared" si="122"/>
        <v>286.33509249265092</v>
      </c>
      <c r="CY150" s="61">
        <f ca="1">AVERAGE(OFFSET($CX$3,0,0,'Données projet'!$E$13+1,1))-AVERAGE(OFFSET($H$3,0,0,'Données projet'!$E$13+1,1))</f>
        <v>312.59632808777332</v>
      </c>
      <c r="CZ150" s="61">
        <f t="shared" si="150"/>
        <v>302.59481222418219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3.813056537183002E-14</v>
      </c>
      <c r="DQ150" s="14">
        <f t="shared" si="151"/>
        <v>6.4086286045526829E-13</v>
      </c>
      <c r="DR150" s="22">
        <f t="shared" si="124"/>
        <v>1.1825802166488628E-12</v>
      </c>
      <c r="DS150" s="61">
        <f t="shared" si="125"/>
        <v>286.33509249264961</v>
      </c>
      <c r="DT150" s="61">
        <f ca="1">AVERAGE(OFFSET($DS$3,0,0,'Données projet'!$E$14+1,1))-AVERAGE(OFFSET($H$3,0,0,'Données projet'!$E$14+1,1))</f>
        <v>293.89870611180356</v>
      </c>
      <c r="DU150" s="61">
        <f t="shared" si="152"/>
        <v>227.09257037860894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1" t="e">
        <f t="shared" si="128"/>
        <v>#N/A</v>
      </c>
      <c r="EO150" s="61" t="e">
        <f ca="1">AVERAGE(OFFSET($EN$3,0,0,'Données projet'!$E$15+1,1))-AVERAGE(OFFSET($H$3,0,0,'Données projet'!$E$15+1,1))</f>
        <v>#N/A</v>
      </c>
      <c r="EP150" s="61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1" t="e">
        <f t="shared" si="131"/>
        <v>#N/A</v>
      </c>
      <c r="FJ150" s="61" t="e">
        <f ca="1">AVERAGE(OFFSET($FI$3,0,0,'Données projet'!$E$16+1,1))-AVERAGE(OFFSET($H$3,0,0,'Données projet'!$E$16+1,1))</f>
        <v>#N/A</v>
      </c>
      <c r="FK150" s="61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2.4</v>
      </c>
      <c r="FZ150" s="13">
        <f>IF('Données projet'!$A$244&gt;35,FZ149+FY150-GH149,IF(A150&lt;'Données projet'!$A$244,$FW$205^A150,IF(A150='Données projet'!$A$244,'Données projet'!$B$244,FZ149+FY150-GH149)))</f>
        <v>285.7999999999991</v>
      </c>
      <c r="GA150" s="18">
        <f>FZ150*VLOOKUP('Données projet'!$B$17,Paramètres!$A$1:$I$89,3,0)*VLOOKUP('Données projet'!$B$17,Paramètres!$A$1:$I$89,5,0)</f>
        <v>276.42575999999912</v>
      </c>
      <c r="GB150" s="14">
        <f t="shared" si="157"/>
        <v>66.211105372509707</v>
      </c>
      <c r="GC150" s="22">
        <f t="shared" si="133"/>
        <v>596.75920719045291</v>
      </c>
      <c r="GD150" s="61">
        <f t="shared" si="134"/>
        <v>883.09429968310133</v>
      </c>
      <c r="GE150" s="61">
        <f ca="1">AVERAGE(OFFSET($GD$3,0,0,'Données projet'!$E$17+1,1))-AVERAGE(OFFSET($H$3,0,0,'Données projet'!$E$17+1,1))</f>
        <v>496.33873798282525</v>
      </c>
      <c r="GF150" s="61">
        <f t="shared" si="158"/>
        <v>280.25465074992246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2.4</v>
      </c>
      <c r="GU150" s="13">
        <f>IF('Données projet'!$A$270&gt;35,GU149+GT150-HC149,IF(A150&lt;'Données projet'!$A$270,$GR$205^A150,IF(A150='Données projet'!$A$270,'Données projet'!$B$270,GU149+GT150-HC149)))</f>
        <v>285.7999999999991</v>
      </c>
      <c r="GV150" s="18">
        <f>GU150*VLOOKUP('Données projet'!$B$18,Paramètres!$A$1:$I$89,3,0)*VLOOKUP('Données projet'!$B$18,Paramètres!$A$1:$I$89,5,0)</f>
        <v>307.63511999999901</v>
      </c>
      <c r="GW150" s="14">
        <f t="shared" si="159"/>
        <v>72.774729201093322</v>
      </c>
      <c r="GX150" s="22">
        <f t="shared" si="136"/>
        <v>662.54715402523584</v>
      </c>
      <c r="GY150" s="61">
        <f t="shared" si="137"/>
        <v>948.88224651788425</v>
      </c>
      <c r="GZ150" s="61">
        <f ca="1">AVERAGE(OFFSET($GY$3,0,0,'Données projet'!$E$18+1,1))-AVERAGE(OFFSET($H$3,0,0,'Données projet'!$E$18+1,1))</f>
        <v>542.90832990875208</v>
      </c>
      <c r="HA150" s="61">
        <f t="shared" si="160"/>
        <v>304.94365539329362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1">
        <f t="shared" si="109"/>
        <v>850.14417454534896</v>
      </c>
      <c r="S151" s="61">
        <f ca="1">AVERAGE(OFFSET($R$3,0,0,'Données projet'!$E$9+1,1))-AVERAGE(OFFSET($H$3,0,0,'Données projet'!$E$9+1,1))</f>
        <v>469.67944008675863</v>
      </c>
      <c r="T151" s="61">
        <f t="shared" si="142"/>
        <v>266.11908070867173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1">
        <f t="shared" si="113"/>
        <v>916.55823574600754</v>
      </c>
      <c r="AN151" s="61">
        <f ca="1">AVERAGE(OFFSET($AM$3,0,0,'Données projet'!$E$10+1,1))-AVERAGE(OFFSET($H$3,0,0,'Données projet'!$E$10+1,1))</f>
        <v>516.30971934066179</v>
      </c>
      <c r="AO151" s="61">
        <f t="shared" si="144"/>
        <v>290.84286505723571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2.5579538487363607E-13</v>
      </c>
      <c r="BE151" s="14">
        <f>BD151*VLOOKUP('Données projet'!$B$11,Paramètres!$A$1:$I$89,3,0)*VLOOKUP('Données projet'!$B$11,Paramètres!$A$1:$I$89,5,0)</f>
        <v>1.6759713616920635E-13</v>
      </c>
      <c r="BF151" s="14">
        <f t="shared" si="145"/>
        <v>2.3709043131075133E-12</v>
      </c>
      <c r="BG151" s="22">
        <f t="shared" si="115"/>
        <v>4.4212233574902864E-12</v>
      </c>
      <c r="BH151" s="61">
        <f t="shared" si="116"/>
        <v>286.45649632551613</v>
      </c>
      <c r="BI151" s="61">
        <f ca="1">AVERAGE(OFFSET($BH$3,0,0,'Données projet'!$E$11+1,1))-AVERAGE(OFFSET($H$3,0,0,'Données projet'!$E$11+1,1))</f>
        <v>194.70144071323648</v>
      </c>
      <c r="BJ151" s="61">
        <f t="shared" si="146"/>
        <v>175.03530497415395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-9.2222762759774927E-14</v>
      </c>
      <c r="CA151" s="14" t="e">
        <f t="shared" si="147"/>
        <v>#NUM!</v>
      </c>
      <c r="CB151" s="22" t="e">
        <f t="shared" si="118"/>
        <v>#NUM!</v>
      </c>
      <c r="CC151" s="61" t="e">
        <f t="shared" si="119"/>
        <v>#NUM!</v>
      </c>
      <c r="CD151" s="61">
        <f ca="1">AVERAGE(OFFSET($CC$3,0,0,'Données projet'!$E$12+1,1))-AVERAGE(OFFSET($H$3,0,0,'Données projet'!$E$12+1,1))</f>
        <v>272.69564942740931</v>
      </c>
      <c r="CE151" s="61">
        <f t="shared" si="148"/>
        <v>316.57989180609252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1">
        <f t="shared" si="122"/>
        <v>286.45649632551419</v>
      </c>
      <c r="CY151" s="61">
        <f ca="1">AVERAGE(OFFSET($CX$3,0,0,'Données projet'!$E$13+1,1))-AVERAGE(OFFSET($H$3,0,0,'Données projet'!$E$13+1,1))</f>
        <v>312.59632808777332</v>
      </c>
      <c r="CZ151" s="61">
        <f t="shared" si="150"/>
        <v>302.59481222418219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3.813056537183002E-14</v>
      </c>
      <c r="DQ151" s="14">
        <f t="shared" si="151"/>
        <v>6.4086286045526829E-13</v>
      </c>
      <c r="DR151" s="22">
        <f t="shared" si="124"/>
        <v>1.1825802166488628E-12</v>
      </c>
      <c r="DS151" s="61">
        <f t="shared" si="125"/>
        <v>286.45649632551289</v>
      </c>
      <c r="DT151" s="61">
        <f ca="1">AVERAGE(OFFSET($DS$3,0,0,'Données projet'!$E$14+1,1))-AVERAGE(OFFSET($H$3,0,0,'Données projet'!$E$14+1,1))</f>
        <v>293.89870611180356</v>
      </c>
      <c r="DU151" s="61">
        <f t="shared" si="152"/>
        <v>227.09257037860894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1" t="e">
        <f t="shared" si="128"/>
        <v>#N/A</v>
      </c>
      <c r="EO151" s="61" t="e">
        <f ca="1">AVERAGE(OFFSET($EN$3,0,0,'Données projet'!$E$15+1,1))-AVERAGE(OFFSET($H$3,0,0,'Données projet'!$E$15+1,1))</f>
        <v>#N/A</v>
      </c>
      <c r="EP151" s="61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1" t="e">
        <f t="shared" si="131"/>
        <v>#N/A</v>
      </c>
      <c r="FJ151" s="61" t="e">
        <f ca="1">AVERAGE(OFFSET($FI$3,0,0,'Données projet'!$E$16+1,1))-AVERAGE(OFFSET($H$3,0,0,'Données projet'!$E$16+1,1))</f>
        <v>#N/A</v>
      </c>
      <c r="FK151" s="61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2.4</v>
      </c>
      <c r="FZ151" s="13">
        <f>IF('Données projet'!$A$244&gt;35,FZ150+FY151-GH150,IF(A151&lt;'Données projet'!$A$244,$FW$205^A151,IF(A151='Données projet'!$A$244,'Données projet'!$B$244,FZ150+FY151-GH150)))</f>
        <v>288.19999999999908</v>
      </c>
      <c r="GA151" s="18">
        <f>FZ151*VLOOKUP('Données projet'!$B$17,Paramètres!$A$1:$I$89,3,0)*VLOOKUP('Données projet'!$B$17,Paramètres!$A$1:$I$89,5,0)</f>
        <v>278.74703999999912</v>
      </c>
      <c r="GB151" s="14">
        <f t="shared" si="157"/>
        <v>66.702153339553078</v>
      </c>
      <c r="GC151" s="22">
        <f t="shared" si="133"/>
        <v>601.65734506638671</v>
      </c>
      <c r="GD151" s="61">
        <f t="shared" si="134"/>
        <v>888.1138413918984</v>
      </c>
      <c r="GE151" s="61">
        <f ca="1">AVERAGE(OFFSET($GD$3,0,0,'Données projet'!$E$17+1,1))-AVERAGE(OFFSET($H$3,0,0,'Données projet'!$E$17+1,1))</f>
        <v>496.33873798282525</v>
      </c>
      <c r="GF151" s="61">
        <f t="shared" si="158"/>
        <v>280.25465074992246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2.4</v>
      </c>
      <c r="GU151" s="13">
        <f>IF('Données projet'!$A$270&gt;35,GU150+GT151-HC150,IF(A151&lt;'Données projet'!$A$270,$GR$205^A151,IF(A151='Données projet'!$A$270,'Données projet'!$B$270,GU150+GT151-HC150)))</f>
        <v>288.19999999999908</v>
      </c>
      <c r="GV151" s="18">
        <f>GU151*VLOOKUP('Données projet'!$B$18,Paramètres!$A$1:$I$89,3,0)*VLOOKUP('Données projet'!$B$18,Paramètres!$A$1:$I$89,5,0)</f>
        <v>310.21847999999898</v>
      </c>
      <c r="GW151" s="14">
        <f t="shared" si="159"/>
        <v>73.314455620479777</v>
      </c>
      <c r="GX151" s="22">
        <f t="shared" si="136"/>
        <v>667.98652953900034</v>
      </c>
      <c r="GY151" s="61">
        <f t="shared" si="137"/>
        <v>954.44302586451204</v>
      </c>
      <c r="GZ151" s="61">
        <f ca="1">AVERAGE(OFFSET($GY$3,0,0,'Données projet'!$E$18+1,1))-AVERAGE(OFFSET($H$3,0,0,'Données projet'!$E$18+1,1))</f>
        <v>542.90832990875208</v>
      </c>
      <c r="HA151" s="61">
        <f t="shared" si="160"/>
        <v>304.94365539329362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1">
        <f t="shared" si="109"/>
        <v>854.85105504935336</v>
      </c>
      <c r="S152" s="61">
        <f ca="1">AVERAGE(OFFSET($R$3,0,0,'Données projet'!$E$9+1,1))-AVERAGE(OFFSET($H$3,0,0,'Données projet'!$E$9+1,1))</f>
        <v>469.67944008675863</v>
      </c>
      <c r="T152" s="61">
        <f t="shared" si="142"/>
        <v>266.11908070867173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1">
        <f t="shared" si="113"/>
        <v>921.80689598570996</v>
      </c>
      <c r="AN152" s="61">
        <f ca="1">AVERAGE(OFFSET($AM$3,0,0,'Données projet'!$E$10+1,1))-AVERAGE(OFFSET($H$3,0,0,'Données projet'!$E$10+1,1))</f>
        <v>516.30971934066179</v>
      </c>
      <c r="AO152" s="61">
        <f t="shared" si="144"/>
        <v>290.84286505723571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2.5579538487363607E-13</v>
      </c>
      <c r="BE152" s="14">
        <f>BD152*VLOOKUP('Données projet'!$B$11,Paramètres!$A$1:$I$89,3,0)*VLOOKUP('Données projet'!$B$11,Paramètres!$A$1:$I$89,5,0)</f>
        <v>1.6759713616920635E-13</v>
      </c>
      <c r="BF152" s="14">
        <f t="shared" si="145"/>
        <v>2.3709043131075133E-12</v>
      </c>
      <c r="BG152" s="22">
        <f t="shared" si="115"/>
        <v>4.4212233574902864E-12</v>
      </c>
      <c r="BH152" s="61">
        <f t="shared" si="116"/>
        <v>286.57579407329752</v>
      </c>
      <c r="BI152" s="61">
        <f ca="1">AVERAGE(OFFSET($BH$3,0,0,'Données projet'!$E$11+1,1))-AVERAGE(OFFSET($H$3,0,0,'Données projet'!$E$11+1,1))</f>
        <v>194.70144071323648</v>
      </c>
      <c r="BJ152" s="61">
        <f t="shared" si="146"/>
        <v>175.03530497415395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-9.2222762759774927E-14</v>
      </c>
      <c r="CA152" s="14" t="e">
        <f t="shared" si="147"/>
        <v>#NUM!</v>
      </c>
      <c r="CB152" s="22" t="e">
        <f t="shared" si="118"/>
        <v>#NUM!</v>
      </c>
      <c r="CC152" s="61" t="e">
        <f t="shared" si="119"/>
        <v>#NUM!</v>
      </c>
      <c r="CD152" s="61">
        <f ca="1">AVERAGE(OFFSET($CC$3,0,0,'Données projet'!$E$12+1,1))-AVERAGE(OFFSET($H$3,0,0,'Données projet'!$E$12+1,1))</f>
        <v>272.69564942740931</v>
      </c>
      <c r="CE152" s="61">
        <f t="shared" si="148"/>
        <v>316.57989180609252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1">
        <f t="shared" si="122"/>
        <v>286.57579407329558</v>
      </c>
      <c r="CY152" s="61">
        <f ca="1">AVERAGE(OFFSET($CX$3,0,0,'Données projet'!$E$13+1,1))-AVERAGE(OFFSET($H$3,0,0,'Données projet'!$E$13+1,1))</f>
        <v>312.59632808777332</v>
      </c>
      <c r="CZ152" s="61">
        <f t="shared" si="150"/>
        <v>302.59481222418219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3.813056537183002E-14</v>
      </c>
      <c r="DQ152" s="14">
        <f t="shared" si="151"/>
        <v>6.4086286045526829E-13</v>
      </c>
      <c r="DR152" s="22">
        <f t="shared" si="124"/>
        <v>1.1825802166488628E-12</v>
      </c>
      <c r="DS152" s="61">
        <f t="shared" si="125"/>
        <v>286.57579407329428</v>
      </c>
      <c r="DT152" s="61">
        <f ca="1">AVERAGE(OFFSET($DS$3,0,0,'Données projet'!$E$14+1,1))-AVERAGE(OFFSET($H$3,0,0,'Données projet'!$E$14+1,1))</f>
        <v>293.89870611180356</v>
      </c>
      <c r="DU152" s="61">
        <f t="shared" si="152"/>
        <v>227.09257037860894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1" t="e">
        <f t="shared" si="128"/>
        <v>#N/A</v>
      </c>
      <c r="EO152" s="61" t="e">
        <f ca="1">AVERAGE(OFFSET($EN$3,0,0,'Données projet'!$E$15+1,1))-AVERAGE(OFFSET($H$3,0,0,'Données projet'!$E$15+1,1))</f>
        <v>#N/A</v>
      </c>
      <c r="EP152" s="61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1" t="e">
        <f t="shared" si="131"/>
        <v>#N/A</v>
      </c>
      <c r="FJ152" s="61" t="e">
        <f ca="1">AVERAGE(OFFSET($FI$3,0,0,'Données projet'!$E$16+1,1))-AVERAGE(OFFSET($H$3,0,0,'Données projet'!$E$16+1,1))</f>
        <v>#N/A</v>
      </c>
      <c r="FK152" s="61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2.4</v>
      </c>
      <c r="FZ152" s="13">
        <f>IF('Données projet'!$A$244&gt;35,FZ151+FY152-GH151,IF(A152&lt;'Données projet'!$A$244,$FW$205^A152,IF(A152='Données projet'!$A$244,'Données projet'!$B$244,FZ151+FY152-GH151)))</f>
        <v>290.59999999999906</v>
      </c>
      <c r="GA152" s="18">
        <f>FZ152*VLOOKUP('Données projet'!$B$17,Paramètres!$A$1:$I$89,3,0)*VLOOKUP('Données projet'!$B$17,Paramètres!$A$1:$I$89,5,0)</f>
        <v>281.06831999999906</v>
      </c>
      <c r="GB152" s="14">
        <f t="shared" si="157"/>
        <v>67.192725545416479</v>
      </c>
      <c r="GC152" s="22">
        <f t="shared" si="133"/>
        <v>606.55465432493213</v>
      </c>
      <c r="GD152" s="61">
        <f t="shared" si="134"/>
        <v>893.13044839822521</v>
      </c>
      <c r="GE152" s="61">
        <f ca="1">AVERAGE(OFFSET($GD$3,0,0,'Données projet'!$E$17+1,1))-AVERAGE(OFFSET($H$3,0,0,'Données projet'!$E$17+1,1))</f>
        <v>496.33873798282525</v>
      </c>
      <c r="GF152" s="61">
        <f t="shared" si="158"/>
        <v>280.25465074992246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2.4</v>
      </c>
      <c r="GU152" s="13">
        <f>IF('Données projet'!$A$270&gt;35,GU151+GT152-HC151,IF(A152&lt;'Données projet'!$A$270,$GR$205^A152,IF(A152='Données projet'!$A$270,'Données projet'!$B$270,GU151+GT152-HC151)))</f>
        <v>290.59999999999906</v>
      </c>
      <c r="GV152" s="18">
        <f>GU152*VLOOKUP('Données projet'!$B$18,Paramètres!$A$1:$I$89,3,0)*VLOOKUP('Données projet'!$B$18,Paramètres!$A$1:$I$89,5,0)</f>
        <v>312.80183999999895</v>
      </c>
      <c r="GW152" s="14">
        <f t="shared" si="159"/>
        <v>73.853659115640198</v>
      </c>
      <c r="GX152" s="22">
        <f t="shared" si="136"/>
        <v>673.42499429307145</v>
      </c>
      <c r="GY152" s="61">
        <f t="shared" si="137"/>
        <v>960.00078836636453</v>
      </c>
      <c r="GZ152" s="61">
        <f ca="1">AVERAGE(OFFSET($GY$3,0,0,'Données projet'!$E$18+1,1))-AVERAGE(OFFSET($H$3,0,0,'Données projet'!$E$18+1,1))</f>
        <v>542.90832990875208</v>
      </c>
      <c r="HA152" s="61">
        <f t="shared" si="160"/>
        <v>304.94365539329362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1">
        <f t="shared" si="109"/>
        <v>859.5550920045016</v>
      </c>
      <c r="S153" s="61">
        <f ca="1">AVERAGE(OFFSET($R$3,0,0,'Données projet'!$E$9+1,1))-AVERAGE(OFFSET($H$3,0,0,'Données projet'!$E$9+1,1))</f>
        <v>469.67944008675863</v>
      </c>
      <c r="T153" s="61">
        <f t="shared" si="142"/>
        <v>266.11908070867173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1">
        <f t="shared" si="113"/>
        <v>927.0526306914503</v>
      </c>
      <c r="AN153" s="61">
        <f ca="1">AVERAGE(OFFSET($AM$3,0,0,'Données projet'!$E$10+1,1))-AVERAGE(OFFSET($H$3,0,0,'Données projet'!$E$10+1,1))</f>
        <v>516.30971934066179</v>
      </c>
      <c r="AO153" s="61">
        <f t="shared" si="144"/>
        <v>290.84286505723571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2.5579538487363607E-13</v>
      </c>
      <c r="BE153" s="14">
        <f>BD153*VLOOKUP('Données projet'!$B$11,Paramètres!$A$1:$I$89,3,0)*VLOOKUP('Données projet'!$B$11,Paramètres!$A$1:$I$89,5,0)</f>
        <v>1.6759713616920635E-13</v>
      </c>
      <c r="BF153" s="14">
        <f t="shared" si="145"/>
        <v>2.3709043131075133E-12</v>
      </c>
      <c r="BG153" s="22">
        <f t="shared" si="115"/>
        <v>4.4212233574902864E-12</v>
      </c>
      <c r="BH153" s="61">
        <f t="shared" si="116"/>
        <v>286.69302227186478</v>
      </c>
      <c r="BI153" s="61">
        <f ca="1">AVERAGE(OFFSET($BH$3,0,0,'Données projet'!$E$11+1,1))-AVERAGE(OFFSET($H$3,0,0,'Données projet'!$E$11+1,1))</f>
        <v>194.70144071323648</v>
      </c>
      <c r="BJ153" s="61">
        <f t="shared" si="146"/>
        <v>175.03530497415395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-9.2222762759774927E-14</v>
      </c>
      <c r="CA153" s="14" t="e">
        <f t="shared" si="147"/>
        <v>#NUM!</v>
      </c>
      <c r="CB153" s="22" t="e">
        <f t="shared" si="118"/>
        <v>#NUM!</v>
      </c>
      <c r="CC153" s="61" t="e">
        <f t="shared" si="119"/>
        <v>#NUM!</v>
      </c>
      <c r="CD153" s="61">
        <f ca="1">AVERAGE(OFFSET($CC$3,0,0,'Données projet'!$E$12+1,1))-AVERAGE(OFFSET($H$3,0,0,'Données projet'!$E$12+1,1))</f>
        <v>272.69564942740931</v>
      </c>
      <c r="CE153" s="61">
        <f t="shared" si="148"/>
        <v>316.57989180609252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1">
        <f t="shared" si="122"/>
        <v>286.69302227186284</v>
      </c>
      <c r="CY153" s="61">
        <f ca="1">AVERAGE(OFFSET($CX$3,0,0,'Données projet'!$E$13+1,1))-AVERAGE(OFFSET($H$3,0,0,'Données projet'!$E$13+1,1))</f>
        <v>312.59632808777332</v>
      </c>
      <c r="CZ153" s="61">
        <f t="shared" si="150"/>
        <v>302.59481222418219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3.813056537183002E-14</v>
      </c>
      <c r="DQ153" s="14">
        <f t="shared" si="151"/>
        <v>6.4086286045526829E-13</v>
      </c>
      <c r="DR153" s="22">
        <f t="shared" si="124"/>
        <v>1.1825802166488628E-12</v>
      </c>
      <c r="DS153" s="61">
        <f t="shared" si="125"/>
        <v>286.69302227186154</v>
      </c>
      <c r="DT153" s="61">
        <f ca="1">AVERAGE(OFFSET($DS$3,0,0,'Données projet'!$E$14+1,1))-AVERAGE(OFFSET($H$3,0,0,'Données projet'!$E$14+1,1))</f>
        <v>293.89870611180356</v>
      </c>
      <c r="DU153" s="61">
        <f t="shared" si="152"/>
        <v>227.09257037860894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1" t="e">
        <f t="shared" si="128"/>
        <v>#N/A</v>
      </c>
      <c r="EO153" s="61" t="e">
        <f ca="1">AVERAGE(OFFSET($EN$3,0,0,'Données projet'!$E$15+1,1))-AVERAGE(OFFSET($H$3,0,0,'Données projet'!$E$15+1,1))</f>
        <v>#N/A</v>
      </c>
      <c r="EP153" s="61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1" t="e">
        <f t="shared" si="131"/>
        <v>#N/A</v>
      </c>
      <c r="FJ153" s="61" t="e">
        <f ca="1">AVERAGE(OFFSET($FI$3,0,0,'Données projet'!$E$16+1,1))-AVERAGE(OFFSET($H$3,0,0,'Données projet'!$E$16+1,1))</f>
        <v>#N/A</v>
      </c>
      <c r="FK153" s="61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293</v>
      </c>
      <c r="FX153" s="13">
        <f>VLOOKUP(A153,'Données projet'!$A$243:$I$263,9,0)</f>
        <v>2.4</v>
      </c>
      <c r="FY153" s="13">
        <f t="array" ref="FY153">INDEX(FX:FX,MIN(IF(ISNUMBER(FX153:FX349),ROW(FX153:FX349),"")))</f>
        <v>2.4</v>
      </c>
      <c r="FZ153" s="13">
        <f>IF('Données projet'!$A$244&gt;35,FZ152+FY153-GH152,IF(A153&lt;'Données projet'!$A$244,$FW$205^A153,IF(A153='Données projet'!$A$244,'Données projet'!$B$244,FZ152+FY153-GH152)))</f>
        <v>292.99999999999903</v>
      </c>
      <c r="GA153" s="18">
        <f>FZ153*VLOOKUP('Données projet'!$B$17,Paramètres!$A$1:$I$89,3,0)*VLOOKUP('Données projet'!$B$17,Paramètres!$A$1:$I$89,5,0)</f>
        <v>283.38959999999906</v>
      </c>
      <c r="GB153" s="14">
        <f t="shared" si="157"/>
        <v>67.682826374656187</v>
      </c>
      <c r="GC153" s="22">
        <f t="shared" si="133"/>
        <v>611.45114260252456</v>
      </c>
      <c r="GD153" s="61">
        <f t="shared" si="134"/>
        <v>898.14416487438484</v>
      </c>
      <c r="GE153" s="61">
        <f ca="1">AVERAGE(OFFSET($GD$3,0,0,'Données projet'!$E$17+1,1))-AVERAGE(OFFSET($H$3,0,0,'Données projet'!$E$17+1,1))</f>
        <v>496.33873798282525</v>
      </c>
      <c r="GF153" s="61">
        <f t="shared" si="158"/>
        <v>280.25465074992246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293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>
        <f>VLOOKUP(A153,'Données projet'!$A$269:$I$289,2,0)</f>
        <v>293</v>
      </c>
      <c r="GS153" s="13">
        <f>VLOOKUP(A153,'Données projet'!$A$269:$I$289,9,0)</f>
        <v>2.4</v>
      </c>
      <c r="GT153" s="13">
        <f t="array" ref="GT153">INDEX(GS:GS,MIN(IF(ISNUMBER(GS153:GS349),ROW(GS153:GS349),"")))</f>
        <v>2.4</v>
      </c>
      <c r="GU153" s="13">
        <f>IF('Données projet'!$A$270&gt;35,GU152+GT153-HC152,IF(A153&lt;'Données projet'!$A$270,$GR$205^A153,IF(A153='Données projet'!$A$270,'Données projet'!$B$270,GU152+GT153-HC152)))</f>
        <v>292.99999999999903</v>
      </c>
      <c r="GV153" s="18">
        <f>GU153*VLOOKUP('Données projet'!$B$18,Paramètres!$A$1:$I$89,3,0)*VLOOKUP('Données projet'!$B$18,Paramètres!$A$1:$I$89,5,0)</f>
        <v>315.38519999999892</v>
      </c>
      <c r="GW153" s="14">
        <f t="shared" si="159"/>
        <v>74.392344505779604</v>
      </c>
      <c r="GX153" s="22">
        <f t="shared" si="136"/>
        <v>678.86255668089746</v>
      </c>
      <c r="GY153" s="61">
        <f t="shared" si="137"/>
        <v>965.55557895275774</v>
      </c>
      <c r="GZ153" s="61">
        <f ca="1">AVERAGE(OFFSET($GY$3,0,0,'Données projet'!$E$18+1,1))-AVERAGE(OFFSET($H$3,0,0,'Données projet'!$E$18+1,1))</f>
        <v>542.90832990875208</v>
      </c>
      <c r="HA153" s="61">
        <f t="shared" si="160"/>
        <v>304.94365539329362</v>
      </c>
      <c r="HB153" s="16">
        <f>IF(ISNA(VLOOKUP(A153,'Données projet'!$A$269:$I$289,3,0)),0,VLOOKUP(A153,'Données projet'!$A$269:$I$289,3,0))</f>
        <v>13</v>
      </c>
      <c r="HC153" s="16">
        <f>IF(ISNA(VLOOKUP(A153,'Données projet'!$A$269:$I$289,4,0)),0,VLOOKUP(A153,'Données projet'!$A$269:$I$289,4,0))</f>
        <v>293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1" t="e">
        <f t="shared" si="109"/>
        <v>#NUM!</v>
      </c>
      <c r="S154" s="61">
        <f ca="1">AVERAGE(OFFSET($R$3,0,0,'Données projet'!$E$9+1,1))-AVERAGE(OFFSET($H$3,0,0,'Données projet'!$E$9+1,1))</f>
        <v>469.67944008675863</v>
      </c>
      <c r="T154" s="61">
        <f t="shared" si="142"/>
        <v>266.11908070867173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1" t="e">
        <f t="shared" si="113"/>
        <v>#NUM!</v>
      </c>
      <c r="AN154" s="61">
        <f ca="1">AVERAGE(OFFSET($AM$3,0,0,'Données projet'!$E$10+1,1))-AVERAGE(OFFSET($H$3,0,0,'Données projet'!$E$10+1,1))</f>
        <v>516.30971934066179</v>
      </c>
      <c r="AO154" s="61">
        <f t="shared" si="144"/>
        <v>290.84286505723571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2.5579538487363607E-13</v>
      </c>
      <c r="BE154" s="14">
        <f>BD154*VLOOKUP('Données projet'!$B$11,Paramètres!$A$1:$I$89,3,0)*VLOOKUP('Données projet'!$B$11,Paramètres!$A$1:$I$89,5,0)</f>
        <v>1.6759713616920635E-13</v>
      </c>
      <c r="BF154" s="14">
        <f t="shared" ref="BF154:BF203" si="167">EXP(-1.0587+0.8836*LN(BE154)+0.284)</f>
        <v>2.3709043131075133E-12</v>
      </c>
      <c r="BG154" s="22">
        <f t="shared" ref="BG154:BG203" si="168">(BE154+BF154)*0.475*44/12</f>
        <v>4.4212233574902864E-12</v>
      </c>
      <c r="BH154" s="61">
        <f t="shared" si="116"/>
        <v>286.80821682326979</v>
      </c>
      <c r="BI154" s="61">
        <f ca="1">AVERAGE(OFFSET($BH$3,0,0,'Données projet'!$E$11+1,1))-AVERAGE(OFFSET($H$3,0,0,'Données projet'!$E$11+1,1))</f>
        <v>194.70144071323648</v>
      </c>
      <c r="BJ154" s="61">
        <f t="shared" si="146"/>
        <v>175.03530497415395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-9.2222762759774927E-14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1" t="e">
        <f t="shared" si="119"/>
        <v>#NUM!</v>
      </c>
      <c r="CD154" s="61">
        <f ca="1">AVERAGE(OFFSET($CC$3,0,0,'Données projet'!$E$12+1,1))-AVERAGE(OFFSET($H$3,0,0,'Données projet'!$E$12+1,1))</f>
        <v>272.69564942740931</v>
      </c>
      <c r="CE154" s="61">
        <f t="shared" si="148"/>
        <v>316.57989180609252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1">
        <f t="shared" si="122"/>
        <v>286.80821682326786</v>
      </c>
      <c r="CY154" s="61">
        <f ca="1">AVERAGE(OFFSET($CX$3,0,0,'Données projet'!$E$13+1,1))-AVERAGE(OFFSET($H$3,0,0,'Données projet'!$E$13+1,1))</f>
        <v>312.59632808777332</v>
      </c>
      <c r="CZ154" s="61">
        <f t="shared" si="150"/>
        <v>302.59481222418219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3.813056537183002E-14</v>
      </c>
      <c r="DQ154" s="14">
        <f t="shared" ref="DQ154:DQ203" si="176">EXP(-1.0587+0.8836*LN(DP154)+0.284)</f>
        <v>6.4086286045526829E-13</v>
      </c>
      <c r="DR154" s="22">
        <f t="shared" ref="DR154:DR203" si="177">(DP154+DQ154)*0.475*44/12</f>
        <v>1.1825802166488628E-12</v>
      </c>
      <c r="DS154" s="61">
        <f t="shared" si="125"/>
        <v>286.80821682326655</v>
      </c>
      <c r="DT154" s="61">
        <f ca="1">AVERAGE(OFFSET($DS$3,0,0,'Données projet'!$E$14+1,1))-AVERAGE(OFFSET($H$3,0,0,'Données projet'!$E$14+1,1))</f>
        <v>293.89870611180356</v>
      </c>
      <c r="DU154" s="61">
        <f t="shared" si="152"/>
        <v>227.09257037860894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1" t="e">
        <f t="shared" si="128"/>
        <v>#N/A</v>
      </c>
      <c r="EO154" s="61" t="e">
        <f ca="1">AVERAGE(OFFSET($EN$3,0,0,'Données projet'!$E$15+1,1))-AVERAGE(OFFSET($H$3,0,0,'Données projet'!$E$15+1,1))</f>
        <v>#N/A</v>
      </c>
      <c r="EP154" s="61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1" t="e">
        <f t="shared" si="131"/>
        <v>#N/A</v>
      </c>
      <c r="FJ154" s="61" t="e">
        <f ca="1">AVERAGE(OFFSET($FI$3,0,0,'Données projet'!$E$16+1,1))-AVERAGE(OFFSET($H$3,0,0,'Données projet'!$E$16+1,1))</f>
        <v>#N/A</v>
      </c>
      <c r="FK154" s="61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-9.6633812063373625E-13</v>
      </c>
      <c r="GA154" s="18">
        <f>FZ154*VLOOKUP('Données projet'!$B$17,Paramètres!$A$1:$I$89,3,0)*VLOOKUP('Données projet'!$B$17,Paramètres!$A$1:$I$89,5,0)</f>
        <v>-9.3464223027694966E-13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1" t="e">
        <f t="shared" si="134"/>
        <v>#NUM!</v>
      </c>
      <c r="GE154" s="61">
        <f ca="1">AVERAGE(OFFSET($GD$3,0,0,'Données projet'!$E$17+1,1))-AVERAGE(OFFSET($H$3,0,0,'Données projet'!$E$17+1,1))</f>
        <v>496.33873798282525</v>
      </c>
      <c r="GF154" s="61">
        <f t="shared" si="158"/>
        <v>280.25465074992246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-9.6633812063373625E-13</v>
      </c>
      <c r="GV154" s="18">
        <f>GU154*VLOOKUP('Données projet'!$B$18,Paramètres!$A$1:$I$89,3,0)*VLOOKUP('Données projet'!$B$18,Paramètres!$A$1:$I$89,5,0)</f>
        <v>-1.0401663530501537E-12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1" t="e">
        <f t="shared" si="137"/>
        <v>#NUM!</v>
      </c>
      <c r="GZ154" s="61">
        <f ca="1">AVERAGE(OFFSET($GY$3,0,0,'Données projet'!$E$18+1,1))-AVERAGE(OFFSET($H$3,0,0,'Données projet'!$E$18+1,1))</f>
        <v>542.90832990875208</v>
      </c>
      <c r="HA154" s="61">
        <f t="shared" si="160"/>
        <v>304.94365539329362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1" t="e">
        <f t="shared" si="109"/>
        <v>#NUM!</v>
      </c>
      <c r="S155" s="61">
        <f ca="1">AVERAGE(OFFSET($R$3,0,0,'Données projet'!$E$9+1,1))-AVERAGE(OFFSET($H$3,0,0,'Données projet'!$E$9+1,1))</f>
        <v>469.67944008675863</v>
      </c>
      <c r="T155" s="61">
        <f t="shared" si="142"/>
        <v>266.11908070867173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1" t="e">
        <f t="shared" si="113"/>
        <v>#NUM!</v>
      </c>
      <c r="AN155" s="61">
        <f ca="1">AVERAGE(OFFSET($AM$3,0,0,'Données projet'!$E$10+1,1))-AVERAGE(OFFSET($H$3,0,0,'Données projet'!$E$10+1,1))</f>
        <v>516.30971934066179</v>
      </c>
      <c r="AO155" s="61">
        <f t="shared" si="144"/>
        <v>290.84286505723571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2.5579538487363607E-13</v>
      </c>
      <c r="BE155" s="14">
        <f>BD155*VLOOKUP('Données projet'!$B$11,Paramètres!$A$1:$I$89,3,0)*VLOOKUP('Données projet'!$B$11,Paramètres!$A$1:$I$89,5,0)</f>
        <v>1.6759713616920635E-13</v>
      </c>
      <c r="BF155" s="14">
        <f t="shared" si="167"/>
        <v>2.3709043131075133E-12</v>
      </c>
      <c r="BG155" s="22">
        <f t="shared" si="168"/>
        <v>4.4212233574902864E-12</v>
      </c>
      <c r="BH155" s="61">
        <f t="shared" si="116"/>
        <v>286.92141300674433</v>
      </c>
      <c r="BI155" s="61">
        <f ca="1">AVERAGE(OFFSET($BH$3,0,0,'Données projet'!$E$11+1,1))-AVERAGE(OFFSET($H$3,0,0,'Données projet'!$E$11+1,1))</f>
        <v>194.70144071323648</v>
      </c>
      <c r="BJ155" s="61">
        <f t="shared" si="146"/>
        <v>175.03530497415395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-9.2222762759774927E-14</v>
      </c>
      <c r="CA155" s="14" t="e">
        <f t="shared" si="170"/>
        <v>#NUM!</v>
      </c>
      <c r="CB155" s="22" t="e">
        <f t="shared" si="171"/>
        <v>#NUM!</v>
      </c>
      <c r="CC155" s="61" t="e">
        <f t="shared" si="119"/>
        <v>#NUM!</v>
      </c>
      <c r="CD155" s="61">
        <f ca="1">AVERAGE(OFFSET($CC$3,0,0,'Données projet'!$E$12+1,1))-AVERAGE(OFFSET($H$3,0,0,'Données projet'!$E$12+1,1))</f>
        <v>272.69564942740931</v>
      </c>
      <c r="CE155" s="61">
        <f t="shared" si="148"/>
        <v>316.57989180609252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1">
        <f t="shared" si="122"/>
        <v>286.9214130067424</v>
      </c>
      <c r="CY155" s="61">
        <f ca="1">AVERAGE(OFFSET($CX$3,0,0,'Données projet'!$E$13+1,1))-AVERAGE(OFFSET($H$3,0,0,'Données projet'!$E$13+1,1))</f>
        <v>312.59632808777332</v>
      </c>
      <c r="CZ155" s="61">
        <f t="shared" si="150"/>
        <v>302.59481222418219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3.813056537183002E-14</v>
      </c>
      <c r="DQ155" s="14">
        <f t="shared" si="176"/>
        <v>6.4086286045526829E-13</v>
      </c>
      <c r="DR155" s="22">
        <f t="shared" si="177"/>
        <v>1.1825802166488628E-12</v>
      </c>
      <c r="DS155" s="61">
        <f t="shared" si="125"/>
        <v>286.92141300674109</v>
      </c>
      <c r="DT155" s="61">
        <f ca="1">AVERAGE(OFFSET($DS$3,0,0,'Données projet'!$E$14+1,1))-AVERAGE(OFFSET($H$3,0,0,'Données projet'!$E$14+1,1))</f>
        <v>293.89870611180356</v>
      </c>
      <c r="DU155" s="61">
        <f t="shared" si="152"/>
        <v>227.09257037860894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1" t="e">
        <f t="shared" si="128"/>
        <v>#N/A</v>
      </c>
      <c r="EO155" s="61" t="e">
        <f ca="1">AVERAGE(OFFSET($EN$3,0,0,'Données projet'!$E$15+1,1))-AVERAGE(OFFSET($H$3,0,0,'Données projet'!$E$15+1,1))</f>
        <v>#N/A</v>
      </c>
      <c r="EP155" s="61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1" t="e">
        <f t="shared" si="131"/>
        <v>#N/A</v>
      </c>
      <c r="FJ155" s="61" t="e">
        <f ca="1">AVERAGE(OFFSET($FI$3,0,0,'Données projet'!$E$16+1,1))-AVERAGE(OFFSET($H$3,0,0,'Données projet'!$E$16+1,1))</f>
        <v>#N/A</v>
      </c>
      <c r="FK155" s="61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-9.6633812063373625E-13</v>
      </c>
      <c r="GA155" s="18">
        <f>FZ155*VLOOKUP('Données projet'!$B$17,Paramètres!$A$1:$I$89,3,0)*VLOOKUP('Données projet'!$B$17,Paramètres!$A$1:$I$89,5,0)</f>
        <v>-9.3464223027694966E-13</v>
      </c>
      <c r="GB155" s="14" t="e">
        <f t="shared" si="185"/>
        <v>#NUM!</v>
      </c>
      <c r="GC155" s="22" t="e">
        <f t="shared" si="186"/>
        <v>#NUM!</v>
      </c>
      <c r="GD155" s="61" t="e">
        <f t="shared" si="134"/>
        <v>#NUM!</v>
      </c>
      <c r="GE155" s="61">
        <f ca="1">AVERAGE(OFFSET($GD$3,0,0,'Données projet'!$E$17+1,1))-AVERAGE(OFFSET($H$3,0,0,'Données projet'!$E$17+1,1))</f>
        <v>496.33873798282525</v>
      </c>
      <c r="GF155" s="61">
        <f t="shared" si="158"/>
        <v>280.25465074992246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-9.6633812063373625E-13</v>
      </c>
      <c r="GV155" s="18">
        <f>GU155*VLOOKUP('Données projet'!$B$18,Paramètres!$A$1:$I$89,3,0)*VLOOKUP('Données projet'!$B$18,Paramètres!$A$1:$I$89,5,0)</f>
        <v>-1.0401663530501537E-12</v>
      </c>
      <c r="GW155" s="14" t="e">
        <f t="shared" si="188"/>
        <v>#NUM!</v>
      </c>
      <c r="GX155" s="22" t="e">
        <f t="shared" si="189"/>
        <v>#NUM!</v>
      </c>
      <c r="GY155" s="61" t="e">
        <f t="shared" si="137"/>
        <v>#NUM!</v>
      </c>
      <c r="GZ155" s="61">
        <f ca="1">AVERAGE(OFFSET($GY$3,0,0,'Données projet'!$E$18+1,1))-AVERAGE(OFFSET($H$3,0,0,'Données projet'!$E$18+1,1))</f>
        <v>542.90832990875208</v>
      </c>
      <c r="HA155" s="61">
        <f t="shared" si="160"/>
        <v>304.94365539329362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1" t="e">
        <f t="shared" si="109"/>
        <v>#NUM!</v>
      </c>
      <c r="S156" s="61">
        <f ca="1">AVERAGE(OFFSET($R$3,0,0,'Données projet'!$E$9+1,1))-AVERAGE(OFFSET($H$3,0,0,'Données projet'!$E$9+1,1))</f>
        <v>469.67944008675863</v>
      </c>
      <c r="T156" s="61">
        <f t="shared" si="142"/>
        <v>266.11908070867173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1" t="e">
        <f t="shared" si="113"/>
        <v>#NUM!</v>
      </c>
      <c r="AN156" s="61">
        <f ca="1">AVERAGE(OFFSET($AM$3,0,0,'Données projet'!$E$10+1,1))-AVERAGE(OFFSET($H$3,0,0,'Données projet'!$E$10+1,1))</f>
        <v>516.30971934066179</v>
      </c>
      <c r="AO156" s="61">
        <f t="shared" si="144"/>
        <v>290.84286505723571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2.5579538487363607E-13</v>
      </c>
      <c r="BE156" s="14">
        <f>BD156*VLOOKUP('Données projet'!$B$11,Paramètres!$A$1:$I$89,3,0)*VLOOKUP('Données projet'!$B$11,Paramètres!$A$1:$I$89,5,0)</f>
        <v>1.6759713616920635E-13</v>
      </c>
      <c r="BF156" s="14">
        <f t="shared" si="167"/>
        <v>2.3709043131075133E-12</v>
      </c>
      <c r="BG156" s="22">
        <f t="shared" si="168"/>
        <v>4.4212233574902864E-12</v>
      </c>
      <c r="BH156" s="61">
        <f t="shared" si="116"/>
        <v>287.03264548950443</v>
      </c>
      <c r="BI156" s="61">
        <f ca="1">AVERAGE(OFFSET($BH$3,0,0,'Données projet'!$E$11+1,1))-AVERAGE(OFFSET($H$3,0,0,'Données projet'!$E$11+1,1))</f>
        <v>194.70144071323648</v>
      </c>
      <c r="BJ156" s="61">
        <f t="shared" si="146"/>
        <v>175.03530497415395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-9.2222762759774927E-14</v>
      </c>
      <c r="CA156" s="14" t="e">
        <f t="shared" si="170"/>
        <v>#NUM!</v>
      </c>
      <c r="CB156" s="22" t="e">
        <f t="shared" si="171"/>
        <v>#NUM!</v>
      </c>
      <c r="CC156" s="61" t="e">
        <f t="shared" si="119"/>
        <v>#NUM!</v>
      </c>
      <c r="CD156" s="61">
        <f ca="1">AVERAGE(OFFSET($CC$3,0,0,'Données projet'!$E$12+1,1))-AVERAGE(OFFSET($H$3,0,0,'Données projet'!$E$12+1,1))</f>
        <v>272.69564942740931</v>
      </c>
      <c r="CE156" s="61">
        <f t="shared" si="148"/>
        <v>316.57989180609252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1">
        <f t="shared" si="122"/>
        <v>287.0326454895025</v>
      </c>
      <c r="CY156" s="61">
        <f ca="1">AVERAGE(OFFSET($CX$3,0,0,'Données projet'!$E$13+1,1))-AVERAGE(OFFSET($H$3,0,0,'Données projet'!$E$13+1,1))</f>
        <v>312.59632808777332</v>
      </c>
      <c r="CZ156" s="61">
        <f t="shared" si="150"/>
        <v>302.59481222418219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3.813056537183002E-14</v>
      </c>
      <c r="DQ156" s="14">
        <f t="shared" si="176"/>
        <v>6.4086286045526829E-13</v>
      </c>
      <c r="DR156" s="22">
        <f t="shared" si="177"/>
        <v>1.1825802166488628E-12</v>
      </c>
      <c r="DS156" s="61">
        <f t="shared" si="125"/>
        <v>287.03264548950119</v>
      </c>
      <c r="DT156" s="61">
        <f ca="1">AVERAGE(OFFSET($DS$3,0,0,'Données projet'!$E$14+1,1))-AVERAGE(OFFSET($H$3,0,0,'Données projet'!$E$14+1,1))</f>
        <v>293.89870611180356</v>
      </c>
      <c r="DU156" s="61">
        <f t="shared" si="152"/>
        <v>227.09257037860894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1" t="e">
        <f t="shared" si="128"/>
        <v>#N/A</v>
      </c>
      <c r="EO156" s="61" t="e">
        <f ca="1">AVERAGE(OFFSET($EN$3,0,0,'Données projet'!$E$15+1,1))-AVERAGE(OFFSET($H$3,0,0,'Données projet'!$E$15+1,1))</f>
        <v>#N/A</v>
      </c>
      <c r="EP156" s="61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1" t="e">
        <f t="shared" si="131"/>
        <v>#N/A</v>
      </c>
      <c r="FJ156" s="61" t="e">
        <f ca="1">AVERAGE(OFFSET($FI$3,0,0,'Données projet'!$E$16+1,1))-AVERAGE(OFFSET($H$3,0,0,'Données projet'!$E$16+1,1))</f>
        <v>#N/A</v>
      </c>
      <c r="FK156" s="61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-9.6633812063373625E-13</v>
      </c>
      <c r="GA156" s="18">
        <f>FZ156*VLOOKUP('Données projet'!$B$17,Paramètres!$A$1:$I$89,3,0)*VLOOKUP('Données projet'!$B$17,Paramètres!$A$1:$I$89,5,0)</f>
        <v>-9.3464223027694966E-13</v>
      </c>
      <c r="GB156" s="14" t="e">
        <f t="shared" si="185"/>
        <v>#NUM!</v>
      </c>
      <c r="GC156" s="22" t="e">
        <f t="shared" si="186"/>
        <v>#NUM!</v>
      </c>
      <c r="GD156" s="61" t="e">
        <f t="shared" si="134"/>
        <v>#NUM!</v>
      </c>
      <c r="GE156" s="61">
        <f ca="1">AVERAGE(OFFSET($GD$3,0,0,'Données projet'!$E$17+1,1))-AVERAGE(OFFSET($H$3,0,0,'Données projet'!$E$17+1,1))</f>
        <v>496.33873798282525</v>
      </c>
      <c r="GF156" s="61">
        <f t="shared" si="158"/>
        <v>280.25465074992246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-9.6633812063373625E-13</v>
      </c>
      <c r="GV156" s="18">
        <f>GU156*VLOOKUP('Données projet'!$B$18,Paramètres!$A$1:$I$89,3,0)*VLOOKUP('Données projet'!$B$18,Paramètres!$A$1:$I$89,5,0)</f>
        <v>-1.0401663530501537E-12</v>
      </c>
      <c r="GW156" s="14" t="e">
        <f t="shared" si="188"/>
        <v>#NUM!</v>
      </c>
      <c r="GX156" s="22" t="e">
        <f t="shared" si="189"/>
        <v>#NUM!</v>
      </c>
      <c r="GY156" s="61" t="e">
        <f t="shared" si="137"/>
        <v>#NUM!</v>
      </c>
      <c r="GZ156" s="61">
        <f ca="1">AVERAGE(OFFSET($GY$3,0,0,'Données projet'!$E$18+1,1))-AVERAGE(OFFSET($H$3,0,0,'Données projet'!$E$18+1,1))</f>
        <v>542.90832990875208</v>
      </c>
      <c r="HA156" s="61">
        <f t="shared" si="160"/>
        <v>304.94365539329362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1" t="e">
        <f t="shared" si="109"/>
        <v>#NUM!</v>
      </c>
      <c r="S157" s="61">
        <f ca="1">AVERAGE(OFFSET($R$3,0,0,'Données projet'!$E$9+1,1))-AVERAGE(OFFSET($H$3,0,0,'Données projet'!$E$9+1,1))</f>
        <v>469.67944008675863</v>
      </c>
      <c r="T157" s="61">
        <f t="shared" si="142"/>
        <v>266.11908070867173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1" t="e">
        <f t="shared" si="113"/>
        <v>#NUM!</v>
      </c>
      <c r="AN157" s="61">
        <f ca="1">AVERAGE(OFFSET($AM$3,0,0,'Données projet'!$E$10+1,1))-AVERAGE(OFFSET($H$3,0,0,'Données projet'!$E$10+1,1))</f>
        <v>516.30971934066179</v>
      </c>
      <c r="AO157" s="61">
        <f t="shared" si="144"/>
        <v>290.84286505723571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2.5579538487363607E-13</v>
      </c>
      <c r="BE157" s="14">
        <f>BD157*VLOOKUP('Données projet'!$B$11,Paramètres!$A$1:$I$89,3,0)*VLOOKUP('Données projet'!$B$11,Paramètres!$A$1:$I$89,5,0)</f>
        <v>1.6759713616920635E-13</v>
      </c>
      <c r="BF157" s="14">
        <f t="shared" si="167"/>
        <v>2.3709043131075133E-12</v>
      </c>
      <c r="BG157" s="22">
        <f t="shared" si="168"/>
        <v>4.4212233574902864E-12</v>
      </c>
      <c r="BH157" s="61">
        <f t="shared" si="116"/>
        <v>287.14194833736718</v>
      </c>
      <c r="BI157" s="61">
        <f ca="1">AVERAGE(OFFSET($BH$3,0,0,'Données projet'!$E$11+1,1))-AVERAGE(OFFSET($H$3,0,0,'Données projet'!$E$11+1,1))</f>
        <v>194.70144071323648</v>
      </c>
      <c r="BJ157" s="61">
        <f t="shared" si="146"/>
        <v>175.03530497415395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-9.2222762759774927E-14</v>
      </c>
      <c r="CA157" s="14" t="e">
        <f t="shared" si="170"/>
        <v>#NUM!</v>
      </c>
      <c r="CB157" s="22" t="e">
        <f t="shared" si="171"/>
        <v>#NUM!</v>
      </c>
      <c r="CC157" s="61" t="e">
        <f t="shared" si="119"/>
        <v>#NUM!</v>
      </c>
      <c r="CD157" s="61">
        <f ca="1">AVERAGE(OFFSET($CC$3,0,0,'Données projet'!$E$12+1,1))-AVERAGE(OFFSET($H$3,0,0,'Données projet'!$E$12+1,1))</f>
        <v>272.69564942740931</v>
      </c>
      <c r="CE157" s="61">
        <f t="shared" si="148"/>
        <v>316.57989180609252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1">
        <f t="shared" si="122"/>
        <v>287.14194833736525</v>
      </c>
      <c r="CY157" s="61">
        <f ca="1">AVERAGE(OFFSET($CX$3,0,0,'Données projet'!$E$13+1,1))-AVERAGE(OFFSET($H$3,0,0,'Données projet'!$E$13+1,1))</f>
        <v>312.59632808777332</v>
      </c>
      <c r="CZ157" s="61">
        <f t="shared" si="150"/>
        <v>302.59481222418219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3.813056537183002E-14</v>
      </c>
      <c r="DQ157" s="14">
        <f t="shared" si="176"/>
        <v>6.4086286045526829E-13</v>
      </c>
      <c r="DR157" s="22">
        <f t="shared" si="177"/>
        <v>1.1825802166488628E-12</v>
      </c>
      <c r="DS157" s="61">
        <f t="shared" si="125"/>
        <v>287.14194833736394</v>
      </c>
      <c r="DT157" s="61">
        <f ca="1">AVERAGE(OFFSET($DS$3,0,0,'Données projet'!$E$14+1,1))-AVERAGE(OFFSET($H$3,0,0,'Données projet'!$E$14+1,1))</f>
        <v>293.89870611180356</v>
      </c>
      <c r="DU157" s="61">
        <f t="shared" si="152"/>
        <v>227.09257037860894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1" t="e">
        <f t="shared" si="128"/>
        <v>#N/A</v>
      </c>
      <c r="EO157" s="61" t="e">
        <f ca="1">AVERAGE(OFFSET($EN$3,0,0,'Données projet'!$E$15+1,1))-AVERAGE(OFFSET($H$3,0,0,'Données projet'!$E$15+1,1))</f>
        <v>#N/A</v>
      </c>
      <c r="EP157" s="61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1" t="e">
        <f t="shared" si="131"/>
        <v>#N/A</v>
      </c>
      <c r="FJ157" s="61" t="e">
        <f ca="1">AVERAGE(OFFSET($FI$3,0,0,'Données projet'!$E$16+1,1))-AVERAGE(OFFSET($H$3,0,0,'Données projet'!$E$16+1,1))</f>
        <v>#N/A</v>
      </c>
      <c r="FK157" s="61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-9.6633812063373625E-13</v>
      </c>
      <c r="GA157" s="18">
        <f>FZ157*VLOOKUP('Données projet'!$B$17,Paramètres!$A$1:$I$89,3,0)*VLOOKUP('Données projet'!$B$17,Paramètres!$A$1:$I$89,5,0)</f>
        <v>-9.3464223027694966E-13</v>
      </c>
      <c r="GB157" s="14" t="e">
        <f t="shared" si="185"/>
        <v>#NUM!</v>
      </c>
      <c r="GC157" s="22" t="e">
        <f t="shared" si="186"/>
        <v>#NUM!</v>
      </c>
      <c r="GD157" s="61" t="e">
        <f t="shared" si="134"/>
        <v>#NUM!</v>
      </c>
      <c r="GE157" s="61">
        <f ca="1">AVERAGE(OFFSET($GD$3,0,0,'Données projet'!$E$17+1,1))-AVERAGE(OFFSET($H$3,0,0,'Données projet'!$E$17+1,1))</f>
        <v>496.33873798282525</v>
      </c>
      <c r="GF157" s="61">
        <f t="shared" si="158"/>
        <v>280.25465074992246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-9.6633812063373625E-13</v>
      </c>
      <c r="GV157" s="18">
        <f>GU157*VLOOKUP('Données projet'!$B$18,Paramètres!$A$1:$I$89,3,0)*VLOOKUP('Données projet'!$B$18,Paramètres!$A$1:$I$89,5,0)</f>
        <v>-1.0401663530501537E-12</v>
      </c>
      <c r="GW157" s="14" t="e">
        <f t="shared" si="188"/>
        <v>#NUM!</v>
      </c>
      <c r="GX157" s="22" t="e">
        <f t="shared" si="189"/>
        <v>#NUM!</v>
      </c>
      <c r="GY157" s="61" t="e">
        <f t="shared" si="137"/>
        <v>#NUM!</v>
      </c>
      <c r="GZ157" s="61">
        <f ca="1">AVERAGE(OFFSET($GY$3,0,0,'Données projet'!$E$18+1,1))-AVERAGE(OFFSET($H$3,0,0,'Données projet'!$E$18+1,1))</f>
        <v>542.90832990875208</v>
      </c>
      <c r="HA157" s="61">
        <f t="shared" si="160"/>
        <v>304.94365539329362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1" t="e">
        <f t="shared" si="109"/>
        <v>#NUM!</v>
      </c>
      <c r="S158" s="61">
        <f ca="1">AVERAGE(OFFSET($R$3,0,0,'Données projet'!$E$9+1,1))-AVERAGE(OFFSET($H$3,0,0,'Données projet'!$E$9+1,1))</f>
        <v>469.67944008675863</v>
      </c>
      <c r="T158" s="61">
        <f t="shared" si="142"/>
        <v>266.11908070867173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1" t="e">
        <f t="shared" si="113"/>
        <v>#NUM!</v>
      </c>
      <c r="AN158" s="61">
        <f ca="1">AVERAGE(OFFSET($AM$3,0,0,'Données projet'!$E$10+1,1))-AVERAGE(OFFSET($H$3,0,0,'Données projet'!$E$10+1,1))</f>
        <v>516.30971934066179</v>
      </c>
      <c r="AO158" s="61">
        <f t="shared" si="144"/>
        <v>290.84286505723571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2.5579538487363607E-13</v>
      </c>
      <c r="BE158" s="14">
        <f>BD158*VLOOKUP('Données projet'!$B$11,Paramètres!$A$1:$I$89,3,0)*VLOOKUP('Données projet'!$B$11,Paramètres!$A$1:$I$89,5,0)</f>
        <v>1.6759713616920635E-13</v>
      </c>
      <c r="BF158" s="14">
        <f t="shared" si="167"/>
        <v>2.3709043131075133E-12</v>
      </c>
      <c r="BG158" s="22">
        <f t="shared" si="168"/>
        <v>4.4212233574902864E-12</v>
      </c>
      <c r="BH158" s="61">
        <f t="shared" si="116"/>
        <v>287.24935502518412</v>
      </c>
      <c r="BI158" s="61">
        <f ca="1">AVERAGE(OFFSET($BH$3,0,0,'Données projet'!$E$11+1,1))-AVERAGE(OFFSET($H$3,0,0,'Données projet'!$E$11+1,1))</f>
        <v>194.70144071323648</v>
      </c>
      <c r="BJ158" s="61">
        <f t="shared" si="146"/>
        <v>175.03530497415395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-9.2222762759774927E-14</v>
      </c>
      <c r="CA158" s="14" t="e">
        <f t="shared" si="170"/>
        <v>#NUM!</v>
      </c>
      <c r="CB158" s="22" t="e">
        <f t="shared" si="171"/>
        <v>#NUM!</v>
      </c>
      <c r="CC158" s="61" t="e">
        <f t="shared" si="119"/>
        <v>#NUM!</v>
      </c>
      <c r="CD158" s="61">
        <f ca="1">AVERAGE(OFFSET($CC$3,0,0,'Données projet'!$E$12+1,1))-AVERAGE(OFFSET($H$3,0,0,'Données projet'!$E$12+1,1))</f>
        <v>272.69564942740931</v>
      </c>
      <c r="CE158" s="61">
        <f t="shared" si="148"/>
        <v>316.57989180609252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1">
        <f t="shared" si="122"/>
        <v>287.24935502518218</v>
      </c>
      <c r="CY158" s="61">
        <f ca="1">AVERAGE(OFFSET($CX$3,0,0,'Données projet'!$E$13+1,1))-AVERAGE(OFFSET($H$3,0,0,'Données projet'!$E$13+1,1))</f>
        <v>312.59632808777332</v>
      </c>
      <c r="CZ158" s="61">
        <f t="shared" si="150"/>
        <v>302.59481222418219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3.813056537183002E-14</v>
      </c>
      <c r="DQ158" s="14">
        <f t="shared" si="176"/>
        <v>6.4086286045526829E-13</v>
      </c>
      <c r="DR158" s="22">
        <f t="shared" si="177"/>
        <v>1.1825802166488628E-12</v>
      </c>
      <c r="DS158" s="61">
        <f t="shared" si="125"/>
        <v>287.24935502518088</v>
      </c>
      <c r="DT158" s="61">
        <f ca="1">AVERAGE(OFFSET($DS$3,0,0,'Données projet'!$E$14+1,1))-AVERAGE(OFFSET($H$3,0,0,'Données projet'!$E$14+1,1))</f>
        <v>293.89870611180356</v>
      </c>
      <c r="DU158" s="61">
        <f t="shared" si="152"/>
        <v>227.09257037860894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1" t="e">
        <f t="shared" si="128"/>
        <v>#N/A</v>
      </c>
      <c r="EO158" s="61" t="e">
        <f ca="1">AVERAGE(OFFSET($EN$3,0,0,'Données projet'!$E$15+1,1))-AVERAGE(OFFSET($H$3,0,0,'Données projet'!$E$15+1,1))</f>
        <v>#N/A</v>
      </c>
      <c r="EP158" s="61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1" t="e">
        <f t="shared" si="131"/>
        <v>#N/A</v>
      </c>
      <c r="FJ158" s="61" t="e">
        <f ca="1">AVERAGE(OFFSET($FI$3,0,0,'Données projet'!$E$16+1,1))-AVERAGE(OFFSET($H$3,0,0,'Données projet'!$E$16+1,1))</f>
        <v>#N/A</v>
      </c>
      <c r="FK158" s="61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-9.6633812063373625E-13</v>
      </c>
      <c r="GA158" s="18">
        <f>FZ158*VLOOKUP('Données projet'!$B$17,Paramètres!$A$1:$I$89,3,0)*VLOOKUP('Données projet'!$B$17,Paramètres!$A$1:$I$89,5,0)</f>
        <v>-9.3464223027694966E-13</v>
      </c>
      <c r="GB158" s="14" t="e">
        <f t="shared" si="185"/>
        <v>#NUM!</v>
      </c>
      <c r="GC158" s="22" t="e">
        <f t="shared" si="186"/>
        <v>#NUM!</v>
      </c>
      <c r="GD158" s="61" t="e">
        <f t="shared" si="134"/>
        <v>#NUM!</v>
      </c>
      <c r="GE158" s="61">
        <f ca="1">AVERAGE(OFFSET($GD$3,0,0,'Données projet'!$E$17+1,1))-AVERAGE(OFFSET($H$3,0,0,'Données projet'!$E$17+1,1))</f>
        <v>496.33873798282525</v>
      </c>
      <c r="GF158" s="61">
        <f t="shared" si="158"/>
        <v>280.25465074992246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-9.6633812063373625E-13</v>
      </c>
      <c r="GV158" s="18">
        <f>GU158*VLOOKUP('Données projet'!$B$18,Paramètres!$A$1:$I$89,3,0)*VLOOKUP('Données projet'!$B$18,Paramètres!$A$1:$I$89,5,0)</f>
        <v>-1.0401663530501537E-12</v>
      </c>
      <c r="GW158" s="14" t="e">
        <f t="shared" si="188"/>
        <v>#NUM!</v>
      </c>
      <c r="GX158" s="22" t="e">
        <f t="shared" si="189"/>
        <v>#NUM!</v>
      </c>
      <c r="GY158" s="61" t="e">
        <f t="shared" si="137"/>
        <v>#NUM!</v>
      </c>
      <c r="GZ158" s="61">
        <f ca="1">AVERAGE(OFFSET($GY$3,0,0,'Données projet'!$E$18+1,1))-AVERAGE(OFFSET($H$3,0,0,'Données projet'!$E$18+1,1))</f>
        <v>542.90832990875208</v>
      </c>
      <c r="HA158" s="61">
        <f t="shared" si="160"/>
        <v>304.94365539329362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1" t="e">
        <f t="shared" si="109"/>
        <v>#NUM!</v>
      </c>
      <c r="S159" s="61">
        <f ca="1">AVERAGE(OFFSET($R$3,0,0,'Données projet'!$E$9+1,1))-AVERAGE(OFFSET($H$3,0,0,'Données projet'!$E$9+1,1))</f>
        <v>469.67944008675863</v>
      </c>
      <c r="T159" s="61">
        <f t="shared" si="142"/>
        <v>266.11908070867173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1" t="e">
        <f t="shared" si="113"/>
        <v>#NUM!</v>
      </c>
      <c r="AN159" s="61">
        <f ca="1">AVERAGE(OFFSET($AM$3,0,0,'Données projet'!$E$10+1,1))-AVERAGE(OFFSET($H$3,0,0,'Données projet'!$E$10+1,1))</f>
        <v>516.30971934066179</v>
      </c>
      <c r="AO159" s="61">
        <f t="shared" si="144"/>
        <v>290.84286505723571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2.5579538487363607E-13</v>
      </c>
      <c r="BE159" s="14">
        <f>BD159*VLOOKUP('Données projet'!$B$11,Paramètres!$A$1:$I$89,3,0)*VLOOKUP('Données projet'!$B$11,Paramètres!$A$1:$I$89,5,0)</f>
        <v>1.6759713616920635E-13</v>
      </c>
      <c r="BF159" s="14">
        <f t="shared" si="167"/>
        <v>2.3709043131075133E-12</v>
      </c>
      <c r="BG159" s="22">
        <f t="shared" si="168"/>
        <v>4.4212233574902864E-12</v>
      </c>
      <c r="BH159" s="61">
        <f t="shared" si="116"/>
        <v>287.35489844709275</v>
      </c>
      <c r="BI159" s="61">
        <f ca="1">AVERAGE(OFFSET($BH$3,0,0,'Données projet'!$E$11+1,1))-AVERAGE(OFFSET($H$3,0,0,'Données projet'!$E$11+1,1))</f>
        <v>194.70144071323648</v>
      </c>
      <c r="BJ159" s="61">
        <f t="shared" si="146"/>
        <v>175.03530497415395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-9.2222762759774927E-14</v>
      </c>
      <c r="CA159" s="14" t="e">
        <f t="shared" si="170"/>
        <v>#NUM!</v>
      </c>
      <c r="CB159" s="22" t="e">
        <f t="shared" si="171"/>
        <v>#NUM!</v>
      </c>
      <c r="CC159" s="61" t="e">
        <f t="shared" si="119"/>
        <v>#NUM!</v>
      </c>
      <c r="CD159" s="61">
        <f ca="1">AVERAGE(OFFSET($CC$3,0,0,'Données projet'!$E$12+1,1))-AVERAGE(OFFSET($H$3,0,0,'Données projet'!$E$12+1,1))</f>
        <v>272.69564942740931</v>
      </c>
      <c r="CE159" s="61">
        <f t="shared" si="148"/>
        <v>316.57989180609252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1">
        <f t="shared" si="122"/>
        <v>287.35489844709082</v>
      </c>
      <c r="CY159" s="61">
        <f ca="1">AVERAGE(OFFSET($CX$3,0,0,'Données projet'!$E$13+1,1))-AVERAGE(OFFSET($H$3,0,0,'Données projet'!$E$13+1,1))</f>
        <v>312.59632808777332</v>
      </c>
      <c r="CZ159" s="61">
        <f t="shared" si="150"/>
        <v>302.59481222418219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3.813056537183002E-14</v>
      </c>
      <c r="DQ159" s="14">
        <f t="shared" si="176"/>
        <v>6.4086286045526829E-13</v>
      </c>
      <c r="DR159" s="22">
        <f t="shared" si="177"/>
        <v>1.1825802166488628E-12</v>
      </c>
      <c r="DS159" s="61">
        <f t="shared" si="125"/>
        <v>287.35489844708951</v>
      </c>
      <c r="DT159" s="61">
        <f ca="1">AVERAGE(OFFSET($DS$3,0,0,'Données projet'!$E$14+1,1))-AVERAGE(OFFSET($H$3,0,0,'Données projet'!$E$14+1,1))</f>
        <v>293.89870611180356</v>
      </c>
      <c r="DU159" s="61">
        <f t="shared" si="152"/>
        <v>227.09257037860894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1" t="e">
        <f t="shared" si="128"/>
        <v>#N/A</v>
      </c>
      <c r="EO159" s="61" t="e">
        <f ca="1">AVERAGE(OFFSET($EN$3,0,0,'Données projet'!$E$15+1,1))-AVERAGE(OFFSET($H$3,0,0,'Données projet'!$E$15+1,1))</f>
        <v>#N/A</v>
      </c>
      <c r="EP159" s="61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1" t="e">
        <f t="shared" si="131"/>
        <v>#N/A</v>
      </c>
      <c r="FJ159" s="61" t="e">
        <f ca="1">AVERAGE(OFFSET($FI$3,0,0,'Données projet'!$E$16+1,1))-AVERAGE(OFFSET($H$3,0,0,'Données projet'!$E$16+1,1))</f>
        <v>#N/A</v>
      </c>
      <c r="FK159" s="61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-9.6633812063373625E-13</v>
      </c>
      <c r="GA159" s="18">
        <f>FZ159*VLOOKUP('Données projet'!$B$17,Paramètres!$A$1:$I$89,3,0)*VLOOKUP('Données projet'!$B$17,Paramètres!$A$1:$I$89,5,0)</f>
        <v>-9.3464223027694966E-13</v>
      </c>
      <c r="GB159" s="14" t="e">
        <f t="shared" si="185"/>
        <v>#NUM!</v>
      </c>
      <c r="GC159" s="22" t="e">
        <f t="shared" si="186"/>
        <v>#NUM!</v>
      </c>
      <c r="GD159" s="61" t="e">
        <f t="shared" si="134"/>
        <v>#NUM!</v>
      </c>
      <c r="GE159" s="61">
        <f ca="1">AVERAGE(OFFSET($GD$3,0,0,'Données projet'!$E$17+1,1))-AVERAGE(OFFSET($H$3,0,0,'Données projet'!$E$17+1,1))</f>
        <v>496.33873798282525</v>
      </c>
      <c r="GF159" s="61">
        <f t="shared" si="158"/>
        <v>280.25465074992246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-9.6633812063373625E-13</v>
      </c>
      <c r="GV159" s="18">
        <f>GU159*VLOOKUP('Données projet'!$B$18,Paramètres!$A$1:$I$89,3,0)*VLOOKUP('Données projet'!$B$18,Paramètres!$A$1:$I$89,5,0)</f>
        <v>-1.0401663530501537E-12</v>
      </c>
      <c r="GW159" s="14" t="e">
        <f t="shared" si="188"/>
        <v>#NUM!</v>
      </c>
      <c r="GX159" s="22" t="e">
        <f t="shared" si="189"/>
        <v>#NUM!</v>
      </c>
      <c r="GY159" s="61" t="e">
        <f t="shared" si="137"/>
        <v>#NUM!</v>
      </c>
      <c r="GZ159" s="61">
        <f ca="1">AVERAGE(OFFSET($GY$3,0,0,'Données projet'!$E$18+1,1))-AVERAGE(OFFSET($H$3,0,0,'Données projet'!$E$18+1,1))</f>
        <v>542.90832990875208</v>
      </c>
      <c r="HA159" s="61">
        <f t="shared" si="160"/>
        <v>304.94365539329362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1" t="e">
        <f t="shared" si="109"/>
        <v>#NUM!</v>
      </c>
      <c r="S160" s="61">
        <f ca="1">AVERAGE(OFFSET($R$3,0,0,'Données projet'!$E$9+1,1))-AVERAGE(OFFSET($H$3,0,0,'Données projet'!$E$9+1,1))</f>
        <v>469.67944008675863</v>
      </c>
      <c r="T160" s="61">
        <f t="shared" si="142"/>
        <v>266.11908070867173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1" t="e">
        <f t="shared" si="113"/>
        <v>#NUM!</v>
      </c>
      <c r="AN160" s="61">
        <f ca="1">AVERAGE(OFFSET($AM$3,0,0,'Données projet'!$E$10+1,1))-AVERAGE(OFFSET($H$3,0,0,'Données projet'!$E$10+1,1))</f>
        <v>516.30971934066179</v>
      </c>
      <c r="AO160" s="61">
        <f t="shared" si="144"/>
        <v>290.84286505723571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2.5579538487363607E-13</v>
      </c>
      <c r="BE160" s="14">
        <f>BD160*VLOOKUP('Données projet'!$B$11,Paramètres!$A$1:$I$89,3,0)*VLOOKUP('Données projet'!$B$11,Paramètres!$A$1:$I$89,5,0)</f>
        <v>1.6759713616920635E-13</v>
      </c>
      <c r="BF160" s="14">
        <f t="shared" si="167"/>
        <v>2.3709043131075133E-12</v>
      </c>
      <c r="BG160" s="22">
        <f t="shared" si="168"/>
        <v>4.4212233574902864E-12</v>
      </c>
      <c r="BH160" s="61">
        <f t="shared" si="116"/>
        <v>287.45861092659101</v>
      </c>
      <c r="BI160" s="61">
        <f ca="1">AVERAGE(OFFSET($BH$3,0,0,'Données projet'!$E$11+1,1))-AVERAGE(OFFSET($H$3,0,0,'Données projet'!$E$11+1,1))</f>
        <v>194.70144071323648</v>
      </c>
      <c r="BJ160" s="61">
        <f t="shared" si="146"/>
        <v>175.03530497415395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-9.2222762759774927E-14</v>
      </c>
      <c r="CA160" s="14" t="e">
        <f t="shared" si="170"/>
        <v>#NUM!</v>
      </c>
      <c r="CB160" s="22" t="e">
        <f t="shared" si="171"/>
        <v>#NUM!</v>
      </c>
      <c r="CC160" s="61" t="e">
        <f t="shared" si="119"/>
        <v>#NUM!</v>
      </c>
      <c r="CD160" s="61">
        <f ca="1">AVERAGE(OFFSET($CC$3,0,0,'Données projet'!$E$12+1,1))-AVERAGE(OFFSET($H$3,0,0,'Données projet'!$E$12+1,1))</f>
        <v>272.69564942740931</v>
      </c>
      <c r="CE160" s="61">
        <f t="shared" si="148"/>
        <v>316.57989180609252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1">
        <f t="shared" si="122"/>
        <v>287.45861092658907</v>
      </c>
      <c r="CY160" s="61">
        <f ca="1">AVERAGE(OFFSET($CX$3,0,0,'Données projet'!$E$13+1,1))-AVERAGE(OFFSET($H$3,0,0,'Données projet'!$E$13+1,1))</f>
        <v>312.59632808777332</v>
      </c>
      <c r="CZ160" s="61">
        <f t="shared" si="150"/>
        <v>302.59481222418219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3.813056537183002E-14</v>
      </c>
      <c r="DQ160" s="14">
        <f t="shared" si="176"/>
        <v>6.4086286045526829E-13</v>
      </c>
      <c r="DR160" s="22">
        <f t="shared" si="177"/>
        <v>1.1825802166488628E-12</v>
      </c>
      <c r="DS160" s="61">
        <f t="shared" si="125"/>
        <v>287.45861092658777</v>
      </c>
      <c r="DT160" s="61">
        <f ca="1">AVERAGE(OFFSET($DS$3,0,0,'Données projet'!$E$14+1,1))-AVERAGE(OFFSET($H$3,0,0,'Données projet'!$E$14+1,1))</f>
        <v>293.89870611180356</v>
      </c>
      <c r="DU160" s="61">
        <f t="shared" si="152"/>
        <v>227.09257037860894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1" t="e">
        <f t="shared" si="128"/>
        <v>#N/A</v>
      </c>
      <c r="EO160" s="61" t="e">
        <f ca="1">AVERAGE(OFFSET($EN$3,0,0,'Données projet'!$E$15+1,1))-AVERAGE(OFFSET($H$3,0,0,'Données projet'!$E$15+1,1))</f>
        <v>#N/A</v>
      </c>
      <c r="EP160" s="61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1" t="e">
        <f t="shared" si="131"/>
        <v>#N/A</v>
      </c>
      <c r="FJ160" s="61" t="e">
        <f ca="1">AVERAGE(OFFSET($FI$3,0,0,'Données projet'!$E$16+1,1))-AVERAGE(OFFSET($H$3,0,0,'Données projet'!$E$16+1,1))</f>
        <v>#N/A</v>
      </c>
      <c r="FK160" s="61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-9.6633812063373625E-13</v>
      </c>
      <c r="GA160" s="18">
        <f>FZ160*VLOOKUP('Données projet'!$B$17,Paramètres!$A$1:$I$89,3,0)*VLOOKUP('Données projet'!$B$17,Paramètres!$A$1:$I$89,5,0)</f>
        <v>-9.3464223027694966E-13</v>
      </c>
      <c r="GB160" s="14" t="e">
        <f t="shared" si="185"/>
        <v>#NUM!</v>
      </c>
      <c r="GC160" s="22" t="e">
        <f t="shared" si="186"/>
        <v>#NUM!</v>
      </c>
      <c r="GD160" s="61" t="e">
        <f t="shared" si="134"/>
        <v>#NUM!</v>
      </c>
      <c r="GE160" s="61">
        <f ca="1">AVERAGE(OFFSET($GD$3,0,0,'Données projet'!$E$17+1,1))-AVERAGE(OFFSET($H$3,0,0,'Données projet'!$E$17+1,1))</f>
        <v>496.33873798282525</v>
      </c>
      <c r="GF160" s="61">
        <f t="shared" si="158"/>
        <v>280.25465074992246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-9.6633812063373625E-13</v>
      </c>
      <c r="GV160" s="18">
        <f>GU160*VLOOKUP('Données projet'!$B$18,Paramètres!$A$1:$I$89,3,0)*VLOOKUP('Données projet'!$B$18,Paramètres!$A$1:$I$89,5,0)</f>
        <v>-1.0401663530501537E-12</v>
      </c>
      <c r="GW160" s="14" t="e">
        <f t="shared" si="188"/>
        <v>#NUM!</v>
      </c>
      <c r="GX160" s="22" t="e">
        <f t="shared" si="189"/>
        <v>#NUM!</v>
      </c>
      <c r="GY160" s="61" t="e">
        <f t="shared" si="137"/>
        <v>#NUM!</v>
      </c>
      <c r="GZ160" s="61">
        <f ca="1">AVERAGE(OFFSET($GY$3,0,0,'Données projet'!$E$18+1,1))-AVERAGE(OFFSET($H$3,0,0,'Données projet'!$E$18+1,1))</f>
        <v>542.90832990875208</v>
      </c>
      <c r="HA160" s="61">
        <f t="shared" si="160"/>
        <v>304.94365539329362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1" t="e">
        <f t="shared" si="109"/>
        <v>#NUM!</v>
      </c>
      <c r="S161" s="61">
        <f ca="1">AVERAGE(OFFSET($R$3,0,0,'Données projet'!$E$9+1,1))-AVERAGE(OFFSET($H$3,0,0,'Données projet'!$E$9+1,1))</f>
        <v>469.67944008675863</v>
      </c>
      <c r="T161" s="61">
        <f t="shared" si="142"/>
        <v>266.11908070867173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1" t="e">
        <f t="shared" si="113"/>
        <v>#NUM!</v>
      </c>
      <c r="AN161" s="61">
        <f ca="1">AVERAGE(OFFSET($AM$3,0,0,'Données projet'!$E$10+1,1))-AVERAGE(OFFSET($H$3,0,0,'Données projet'!$E$10+1,1))</f>
        <v>516.30971934066179</v>
      </c>
      <c r="AO161" s="61">
        <f t="shared" si="144"/>
        <v>290.84286505723571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2.5579538487363607E-13</v>
      </c>
      <c r="BE161" s="14">
        <f>BD161*VLOOKUP('Données projet'!$B$11,Paramètres!$A$1:$I$89,3,0)*VLOOKUP('Données projet'!$B$11,Paramètres!$A$1:$I$89,5,0)</f>
        <v>1.6759713616920635E-13</v>
      </c>
      <c r="BF161" s="14">
        <f t="shared" si="167"/>
        <v>2.3709043131075133E-12</v>
      </c>
      <c r="BG161" s="22">
        <f t="shared" si="168"/>
        <v>4.4212233574902864E-12</v>
      </c>
      <c r="BH161" s="61">
        <f t="shared" si="116"/>
        <v>287.56052422643643</v>
      </c>
      <c r="BI161" s="61">
        <f ca="1">AVERAGE(OFFSET($BH$3,0,0,'Données projet'!$E$11+1,1))-AVERAGE(OFFSET($H$3,0,0,'Données projet'!$E$11+1,1))</f>
        <v>194.70144071323648</v>
      </c>
      <c r="BJ161" s="61">
        <f t="shared" si="146"/>
        <v>175.03530497415395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-9.2222762759774927E-14</v>
      </c>
      <c r="CA161" s="14" t="e">
        <f t="shared" si="170"/>
        <v>#NUM!</v>
      </c>
      <c r="CB161" s="22" t="e">
        <f t="shared" si="171"/>
        <v>#NUM!</v>
      </c>
      <c r="CC161" s="61" t="e">
        <f t="shared" si="119"/>
        <v>#NUM!</v>
      </c>
      <c r="CD161" s="61">
        <f ca="1">AVERAGE(OFFSET($CC$3,0,0,'Données projet'!$E$12+1,1))-AVERAGE(OFFSET($H$3,0,0,'Données projet'!$E$12+1,1))</f>
        <v>272.69564942740931</v>
      </c>
      <c r="CE161" s="61">
        <f t="shared" si="148"/>
        <v>316.57989180609252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1">
        <f t="shared" si="122"/>
        <v>287.5605242264345</v>
      </c>
      <c r="CY161" s="61">
        <f ca="1">AVERAGE(OFFSET($CX$3,0,0,'Données projet'!$E$13+1,1))-AVERAGE(OFFSET($H$3,0,0,'Données projet'!$E$13+1,1))</f>
        <v>312.59632808777332</v>
      </c>
      <c r="CZ161" s="61">
        <f t="shared" si="150"/>
        <v>302.59481222418219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3.813056537183002E-14</v>
      </c>
      <c r="DQ161" s="14">
        <f t="shared" si="176"/>
        <v>6.4086286045526829E-13</v>
      </c>
      <c r="DR161" s="22">
        <f t="shared" si="177"/>
        <v>1.1825802166488628E-12</v>
      </c>
      <c r="DS161" s="61">
        <f t="shared" si="125"/>
        <v>287.56052422643319</v>
      </c>
      <c r="DT161" s="61">
        <f ca="1">AVERAGE(OFFSET($DS$3,0,0,'Données projet'!$E$14+1,1))-AVERAGE(OFFSET($H$3,0,0,'Données projet'!$E$14+1,1))</f>
        <v>293.89870611180356</v>
      </c>
      <c r="DU161" s="61">
        <f t="shared" si="152"/>
        <v>227.09257037860894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1" t="e">
        <f t="shared" si="128"/>
        <v>#N/A</v>
      </c>
      <c r="EO161" s="61" t="e">
        <f ca="1">AVERAGE(OFFSET($EN$3,0,0,'Données projet'!$E$15+1,1))-AVERAGE(OFFSET($H$3,0,0,'Données projet'!$E$15+1,1))</f>
        <v>#N/A</v>
      </c>
      <c r="EP161" s="61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1" t="e">
        <f t="shared" si="131"/>
        <v>#N/A</v>
      </c>
      <c r="FJ161" s="61" t="e">
        <f ca="1">AVERAGE(OFFSET($FI$3,0,0,'Données projet'!$E$16+1,1))-AVERAGE(OFFSET($H$3,0,0,'Données projet'!$E$16+1,1))</f>
        <v>#N/A</v>
      </c>
      <c r="FK161" s="61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-9.6633812063373625E-13</v>
      </c>
      <c r="GA161" s="18">
        <f>FZ161*VLOOKUP('Données projet'!$B$17,Paramètres!$A$1:$I$89,3,0)*VLOOKUP('Données projet'!$B$17,Paramètres!$A$1:$I$89,5,0)</f>
        <v>-9.3464223027694966E-13</v>
      </c>
      <c r="GB161" s="14" t="e">
        <f t="shared" si="185"/>
        <v>#NUM!</v>
      </c>
      <c r="GC161" s="22" t="e">
        <f t="shared" si="186"/>
        <v>#NUM!</v>
      </c>
      <c r="GD161" s="61" t="e">
        <f t="shared" si="134"/>
        <v>#NUM!</v>
      </c>
      <c r="GE161" s="61">
        <f ca="1">AVERAGE(OFFSET($GD$3,0,0,'Données projet'!$E$17+1,1))-AVERAGE(OFFSET($H$3,0,0,'Données projet'!$E$17+1,1))</f>
        <v>496.33873798282525</v>
      </c>
      <c r="GF161" s="61">
        <f t="shared" si="158"/>
        <v>280.25465074992246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-9.6633812063373625E-13</v>
      </c>
      <c r="GV161" s="18">
        <f>GU161*VLOOKUP('Données projet'!$B$18,Paramètres!$A$1:$I$89,3,0)*VLOOKUP('Données projet'!$B$18,Paramètres!$A$1:$I$89,5,0)</f>
        <v>-1.0401663530501537E-12</v>
      </c>
      <c r="GW161" s="14" t="e">
        <f t="shared" si="188"/>
        <v>#NUM!</v>
      </c>
      <c r="GX161" s="22" t="e">
        <f t="shared" si="189"/>
        <v>#NUM!</v>
      </c>
      <c r="GY161" s="61" t="e">
        <f t="shared" si="137"/>
        <v>#NUM!</v>
      </c>
      <c r="GZ161" s="61">
        <f ca="1">AVERAGE(OFFSET($GY$3,0,0,'Données projet'!$E$18+1,1))-AVERAGE(OFFSET($H$3,0,0,'Données projet'!$E$18+1,1))</f>
        <v>542.90832990875208</v>
      </c>
      <c r="HA161" s="61">
        <f t="shared" si="160"/>
        <v>304.94365539329362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1" t="e">
        <f t="shared" si="109"/>
        <v>#NUM!</v>
      </c>
      <c r="S162" s="61">
        <f ca="1">AVERAGE(OFFSET($R$3,0,0,'Données projet'!$E$9+1,1))-AVERAGE(OFFSET($H$3,0,0,'Données projet'!$E$9+1,1))</f>
        <v>469.67944008675863</v>
      </c>
      <c r="T162" s="61">
        <f t="shared" si="142"/>
        <v>266.11908070867173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1" t="e">
        <f t="shared" si="113"/>
        <v>#NUM!</v>
      </c>
      <c r="AN162" s="61">
        <f ca="1">AVERAGE(OFFSET($AM$3,0,0,'Données projet'!$E$10+1,1))-AVERAGE(OFFSET($H$3,0,0,'Données projet'!$E$10+1,1))</f>
        <v>516.30971934066179</v>
      </c>
      <c r="AO162" s="61">
        <f t="shared" si="144"/>
        <v>290.84286505723571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2.5579538487363607E-13</v>
      </c>
      <c r="BE162" s="14">
        <f>BD162*VLOOKUP('Données projet'!$B$11,Paramètres!$A$1:$I$89,3,0)*VLOOKUP('Données projet'!$B$11,Paramètres!$A$1:$I$89,5,0)</f>
        <v>1.6759713616920635E-13</v>
      </c>
      <c r="BF162" s="14">
        <f t="shared" si="167"/>
        <v>2.3709043131075133E-12</v>
      </c>
      <c r="BG162" s="22">
        <f t="shared" si="168"/>
        <v>4.4212233574902864E-12</v>
      </c>
      <c r="BH162" s="61">
        <f t="shared" si="116"/>
        <v>287.6606695583734</v>
      </c>
      <c r="BI162" s="61">
        <f ca="1">AVERAGE(OFFSET($BH$3,0,0,'Données projet'!$E$11+1,1))-AVERAGE(OFFSET($H$3,0,0,'Données projet'!$E$11+1,1))</f>
        <v>194.70144071323648</v>
      </c>
      <c r="BJ162" s="61">
        <f t="shared" si="146"/>
        <v>175.03530497415395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-9.2222762759774927E-14</v>
      </c>
      <c r="CA162" s="14" t="e">
        <f t="shared" si="170"/>
        <v>#NUM!</v>
      </c>
      <c r="CB162" s="22" t="e">
        <f t="shared" si="171"/>
        <v>#NUM!</v>
      </c>
      <c r="CC162" s="61" t="e">
        <f t="shared" si="119"/>
        <v>#NUM!</v>
      </c>
      <c r="CD162" s="61">
        <f ca="1">AVERAGE(OFFSET($CC$3,0,0,'Données projet'!$E$12+1,1))-AVERAGE(OFFSET($H$3,0,0,'Données projet'!$E$12+1,1))</f>
        <v>272.69564942740931</v>
      </c>
      <c r="CE162" s="61">
        <f t="shared" si="148"/>
        <v>316.57989180609252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1">
        <f t="shared" si="122"/>
        <v>287.66066955837147</v>
      </c>
      <c r="CY162" s="61">
        <f ca="1">AVERAGE(OFFSET($CX$3,0,0,'Données projet'!$E$13+1,1))-AVERAGE(OFFSET($H$3,0,0,'Données projet'!$E$13+1,1))</f>
        <v>312.59632808777332</v>
      </c>
      <c r="CZ162" s="61">
        <f t="shared" si="150"/>
        <v>302.59481222418219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3.813056537183002E-14</v>
      </c>
      <c r="DQ162" s="14">
        <f t="shared" si="176"/>
        <v>6.4086286045526829E-13</v>
      </c>
      <c r="DR162" s="22">
        <f t="shared" si="177"/>
        <v>1.1825802166488628E-12</v>
      </c>
      <c r="DS162" s="61">
        <f t="shared" si="125"/>
        <v>287.66066955837016</v>
      </c>
      <c r="DT162" s="61">
        <f ca="1">AVERAGE(OFFSET($DS$3,0,0,'Données projet'!$E$14+1,1))-AVERAGE(OFFSET($H$3,0,0,'Données projet'!$E$14+1,1))</f>
        <v>293.89870611180356</v>
      </c>
      <c r="DU162" s="61">
        <f t="shared" si="152"/>
        <v>227.09257037860894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1" t="e">
        <f t="shared" si="128"/>
        <v>#N/A</v>
      </c>
      <c r="EO162" s="61" t="e">
        <f ca="1">AVERAGE(OFFSET($EN$3,0,0,'Données projet'!$E$15+1,1))-AVERAGE(OFFSET($H$3,0,0,'Données projet'!$E$15+1,1))</f>
        <v>#N/A</v>
      </c>
      <c r="EP162" s="61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1" t="e">
        <f t="shared" si="131"/>
        <v>#N/A</v>
      </c>
      <c r="FJ162" s="61" t="e">
        <f ca="1">AVERAGE(OFFSET($FI$3,0,0,'Données projet'!$E$16+1,1))-AVERAGE(OFFSET($H$3,0,0,'Données projet'!$E$16+1,1))</f>
        <v>#N/A</v>
      </c>
      <c r="FK162" s="61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-9.6633812063373625E-13</v>
      </c>
      <c r="GA162" s="18">
        <f>FZ162*VLOOKUP('Données projet'!$B$17,Paramètres!$A$1:$I$89,3,0)*VLOOKUP('Données projet'!$B$17,Paramètres!$A$1:$I$89,5,0)</f>
        <v>-9.3464223027694966E-13</v>
      </c>
      <c r="GB162" s="14" t="e">
        <f t="shared" si="185"/>
        <v>#NUM!</v>
      </c>
      <c r="GC162" s="22" t="e">
        <f t="shared" si="186"/>
        <v>#NUM!</v>
      </c>
      <c r="GD162" s="61" t="e">
        <f t="shared" si="134"/>
        <v>#NUM!</v>
      </c>
      <c r="GE162" s="61">
        <f ca="1">AVERAGE(OFFSET($GD$3,0,0,'Données projet'!$E$17+1,1))-AVERAGE(OFFSET($H$3,0,0,'Données projet'!$E$17+1,1))</f>
        <v>496.33873798282525</v>
      </c>
      <c r="GF162" s="61">
        <f t="shared" si="158"/>
        <v>280.25465074992246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-9.6633812063373625E-13</v>
      </c>
      <c r="GV162" s="18">
        <f>GU162*VLOOKUP('Données projet'!$B$18,Paramètres!$A$1:$I$89,3,0)*VLOOKUP('Données projet'!$B$18,Paramètres!$A$1:$I$89,5,0)</f>
        <v>-1.0401663530501537E-12</v>
      </c>
      <c r="GW162" s="14" t="e">
        <f t="shared" si="188"/>
        <v>#NUM!</v>
      </c>
      <c r="GX162" s="22" t="e">
        <f t="shared" si="189"/>
        <v>#NUM!</v>
      </c>
      <c r="GY162" s="61" t="e">
        <f t="shared" si="137"/>
        <v>#NUM!</v>
      </c>
      <c r="GZ162" s="61">
        <f ca="1">AVERAGE(OFFSET($GY$3,0,0,'Données projet'!$E$18+1,1))-AVERAGE(OFFSET($H$3,0,0,'Données projet'!$E$18+1,1))</f>
        <v>542.90832990875208</v>
      </c>
      <c r="HA162" s="61">
        <f t="shared" si="160"/>
        <v>304.94365539329362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1" t="e">
        <f t="shared" si="109"/>
        <v>#NUM!</v>
      </c>
      <c r="S163" s="61">
        <f ca="1">AVERAGE(OFFSET($R$3,0,0,'Données projet'!$E$9+1,1))-AVERAGE(OFFSET($H$3,0,0,'Données projet'!$E$9+1,1))</f>
        <v>469.67944008675863</v>
      </c>
      <c r="T163" s="61">
        <f t="shared" si="142"/>
        <v>266.11908070867173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1" t="e">
        <f t="shared" si="113"/>
        <v>#NUM!</v>
      </c>
      <c r="AN163" s="61">
        <f ca="1">AVERAGE(OFFSET($AM$3,0,0,'Données projet'!$E$10+1,1))-AVERAGE(OFFSET($H$3,0,0,'Données projet'!$E$10+1,1))</f>
        <v>516.30971934066179</v>
      </c>
      <c r="AO163" s="61">
        <f t="shared" si="144"/>
        <v>290.84286505723571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2.5579538487363607E-13</v>
      </c>
      <c r="BE163" s="14">
        <f>BD163*VLOOKUP('Données projet'!$B$11,Paramètres!$A$1:$I$89,3,0)*VLOOKUP('Données projet'!$B$11,Paramètres!$A$1:$I$89,5,0)</f>
        <v>1.6759713616920635E-13</v>
      </c>
      <c r="BF163" s="14">
        <f t="shared" si="167"/>
        <v>2.3709043131075133E-12</v>
      </c>
      <c r="BG163" s="22">
        <f t="shared" si="168"/>
        <v>4.4212233574902864E-12</v>
      </c>
      <c r="BH163" s="61">
        <f t="shared" si="116"/>
        <v>287.75907759269279</v>
      </c>
      <c r="BI163" s="61">
        <f ca="1">AVERAGE(OFFSET($BH$3,0,0,'Données projet'!$E$11+1,1))-AVERAGE(OFFSET($H$3,0,0,'Données projet'!$E$11+1,1))</f>
        <v>194.70144071323648</v>
      </c>
      <c r="BJ163" s="61">
        <f t="shared" si="146"/>
        <v>175.03530497415395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-9.2222762759774927E-14</v>
      </c>
      <c r="CA163" s="14" t="e">
        <f t="shared" si="170"/>
        <v>#NUM!</v>
      </c>
      <c r="CB163" s="22" t="e">
        <f t="shared" si="171"/>
        <v>#NUM!</v>
      </c>
      <c r="CC163" s="61" t="e">
        <f t="shared" si="119"/>
        <v>#NUM!</v>
      </c>
      <c r="CD163" s="61">
        <f ca="1">AVERAGE(OFFSET($CC$3,0,0,'Données projet'!$E$12+1,1))-AVERAGE(OFFSET($H$3,0,0,'Données projet'!$E$12+1,1))</f>
        <v>272.69564942740931</v>
      </c>
      <c r="CE163" s="61">
        <f t="shared" si="148"/>
        <v>316.57989180609252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1">
        <f t="shared" si="122"/>
        <v>287.75907759269086</v>
      </c>
      <c r="CY163" s="61">
        <f ca="1">AVERAGE(OFFSET($CX$3,0,0,'Données projet'!$E$13+1,1))-AVERAGE(OFFSET($H$3,0,0,'Données projet'!$E$13+1,1))</f>
        <v>312.59632808777332</v>
      </c>
      <c r="CZ163" s="61">
        <f t="shared" si="150"/>
        <v>302.59481222418219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3.813056537183002E-14</v>
      </c>
      <c r="DQ163" s="14">
        <f t="shared" si="176"/>
        <v>6.4086286045526829E-13</v>
      </c>
      <c r="DR163" s="22">
        <f t="shared" si="177"/>
        <v>1.1825802166488628E-12</v>
      </c>
      <c r="DS163" s="61">
        <f t="shared" si="125"/>
        <v>287.75907759268955</v>
      </c>
      <c r="DT163" s="61">
        <f ca="1">AVERAGE(OFFSET($DS$3,0,0,'Données projet'!$E$14+1,1))-AVERAGE(OFFSET($H$3,0,0,'Données projet'!$E$14+1,1))</f>
        <v>293.89870611180356</v>
      </c>
      <c r="DU163" s="61">
        <f t="shared" si="152"/>
        <v>227.09257037860894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1" t="e">
        <f t="shared" si="128"/>
        <v>#N/A</v>
      </c>
      <c r="EO163" s="61" t="e">
        <f ca="1">AVERAGE(OFFSET($EN$3,0,0,'Données projet'!$E$15+1,1))-AVERAGE(OFFSET($H$3,0,0,'Données projet'!$E$15+1,1))</f>
        <v>#N/A</v>
      </c>
      <c r="EP163" s="61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1" t="e">
        <f t="shared" si="131"/>
        <v>#N/A</v>
      </c>
      <c r="FJ163" s="61" t="e">
        <f ca="1">AVERAGE(OFFSET($FI$3,0,0,'Données projet'!$E$16+1,1))-AVERAGE(OFFSET($H$3,0,0,'Données projet'!$E$16+1,1))</f>
        <v>#N/A</v>
      </c>
      <c r="FK163" s="61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-9.6633812063373625E-13</v>
      </c>
      <c r="GA163" s="18">
        <f>FZ163*VLOOKUP('Données projet'!$B$17,Paramètres!$A$1:$I$89,3,0)*VLOOKUP('Données projet'!$B$17,Paramètres!$A$1:$I$89,5,0)</f>
        <v>-9.3464223027694966E-13</v>
      </c>
      <c r="GB163" s="14" t="e">
        <f t="shared" si="185"/>
        <v>#NUM!</v>
      </c>
      <c r="GC163" s="22" t="e">
        <f t="shared" si="186"/>
        <v>#NUM!</v>
      </c>
      <c r="GD163" s="61" t="e">
        <f t="shared" si="134"/>
        <v>#NUM!</v>
      </c>
      <c r="GE163" s="61">
        <f ca="1">AVERAGE(OFFSET($GD$3,0,0,'Données projet'!$E$17+1,1))-AVERAGE(OFFSET($H$3,0,0,'Données projet'!$E$17+1,1))</f>
        <v>496.33873798282525</v>
      </c>
      <c r="GF163" s="61">
        <f t="shared" si="158"/>
        <v>280.25465074992246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-9.6633812063373625E-13</v>
      </c>
      <c r="GV163" s="18">
        <f>GU163*VLOOKUP('Données projet'!$B$18,Paramètres!$A$1:$I$89,3,0)*VLOOKUP('Données projet'!$B$18,Paramètres!$A$1:$I$89,5,0)</f>
        <v>-1.0401663530501537E-12</v>
      </c>
      <c r="GW163" s="14" t="e">
        <f t="shared" si="188"/>
        <v>#NUM!</v>
      </c>
      <c r="GX163" s="22" t="e">
        <f t="shared" si="189"/>
        <v>#NUM!</v>
      </c>
      <c r="GY163" s="61" t="e">
        <f t="shared" si="137"/>
        <v>#NUM!</v>
      </c>
      <c r="GZ163" s="61">
        <f ca="1">AVERAGE(OFFSET($GY$3,0,0,'Données projet'!$E$18+1,1))-AVERAGE(OFFSET($H$3,0,0,'Données projet'!$E$18+1,1))</f>
        <v>542.90832990875208</v>
      </c>
      <c r="HA163" s="61">
        <f t="shared" si="160"/>
        <v>304.94365539329362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1" t="e">
        <f t="shared" si="109"/>
        <v>#NUM!</v>
      </c>
      <c r="S164" s="61">
        <f ca="1">AVERAGE(OFFSET($R$3,0,0,'Données projet'!$E$9+1,1))-AVERAGE(OFFSET($H$3,0,0,'Données projet'!$E$9+1,1))</f>
        <v>469.67944008675863</v>
      </c>
      <c r="T164" s="61">
        <f t="shared" si="142"/>
        <v>266.11908070867173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1" t="e">
        <f t="shared" si="113"/>
        <v>#NUM!</v>
      </c>
      <c r="AN164" s="61">
        <f ca="1">AVERAGE(OFFSET($AM$3,0,0,'Données projet'!$E$10+1,1))-AVERAGE(OFFSET($H$3,0,0,'Données projet'!$E$10+1,1))</f>
        <v>516.30971934066179</v>
      </c>
      <c r="AO164" s="61">
        <f t="shared" si="144"/>
        <v>290.84286505723571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2.5579538487363607E-13</v>
      </c>
      <c r="BE164" s="14">
        <f>BD164*VLOOKUP('Données projet'!$B$11,Paramètres!$A$1:$I$89,3,0)*VLOOKUP('Données projet'!$B$11,Paramètres!$A$1:$I$89,5,0)</f>
        <v>1.6759713616920635E-13</v>
      </c>
      <c r="BF164" s="14">
        <f t="shared" si="167"/>
        <v>2.3709043131075133E-12</v>
      </c>
      <c r="BG164" s="22">
        <f t="shared" si="168"/>
        <v>4.4212233574902864E-12</v>
      </c>
      <c r="BH164" s="61">
        <f t="shared" si="116"/>
        <v>287.85577846762413</v>
      </c>
      <c r="BI164" s="61">
        <f ca="1">AVERAGE(OFFSET($BH$3,0,0,'Données projet'!$E$11+1,1))-AVERAGE(OFFSET($H$3,0,0,'Données projet'!$E$11+1,1))</f>
        <v>194.70144071323648</v>
      </c>
      <c r="BJ164" s="61">
        <f t="shared" si="146"/>
        <v>175.03530497415395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-9.2222762759774927E-14</v>
      </c>
      <c r="CA164" s="14" t="e">
        <f t="shared" si="170"/>
        <v>#NUM!</v>
      </c>
      <c r="CB164" s="22" t="e">
        <f t="shared" si="171"/>
        <v>#NUM!</v>
      </c>
      <c r="CC164" s="61" t="e">
        <f t="shared" si="119"/>
        <v>#NUM!</v>
      </c>
      <c r="CD164" s="61">
        <f ca="1">AVERAGE(OFFSET($CC$3,0,0,'Données projet'!$E$12+1,1))-AVERAGE(OFFSET($H$3,0,0,'Données projet'!$E$12+1,1))</f>
        <v>272.69564942740931</v>
      </c>
      <c r="CE164" s="61">
        <f t="shared" si="148"/>
        <v>316.57989180609252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1">
        <f t="shared" si="122"/>
        <v>287.8557784676222</v>
      </c>
      <c r="CY164" s="61">
        <f ca="1">AVERAGE(OFFSET($CX$3,0,0,'Données projet'!$E$13+1,1))-AVERAGE(OFFSET($H$3,0,0,'Données projet'!$E$13+1,1))</f>
        <v>312.59632808777332</v>
      </c>
      <c r="CZ164" s="61">
        <f t="shared" si="150"/>
        <v>302.59481222418219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3.813056537183002E-14</v>
      </c>
      <c r="DQ164" s="14">
        <f t="shared" si="176"/>
        <v>6.4086286045526829E-13</v>
      </c>
      <c r="DR164" s="22">
        <f t="shared" si="177"/>
        <v>1.1825802166488628E-12</v>
      </c>
      <c r="DS164" s="61">
        <f t="shared" si="125"/>
        <v>287.85577846762089</v>
      </c>
      <c r="DT164" s="61">
        <f ca="1">AVERAGE(OFFSET($DS$3,0,0,'Données projet'!$E$14+1,1))-AVERAGE(OFFSET($H$3,0,0,'Données projet'!$E$14+1,1))</f>
        <v>293.89870611180356</v>
      </c>
      <c r="DU164" s="61">
        <f t="shared" si="152"/>
        <v>227.09257037860894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1" t="e">
        <f t="shared" si="128"/>
        <v>#N/A</v>
      </c>
      <c r="EO164" s="61" t="e">
        <f ca="1">AVERAGE(OFFSET($EN$3,0,0,'Données projet'!$E$15+1,1))-AVERAGE(OFFSET($H$3,0,0,'Données projet'!$E$15+1,1))</f>
        <v>#N/A</v>
      </c>
      <c r="EP164" s="61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1" t="e">
        <f t="shared" si="131"/>
        <v>#N/A</v>
      </c>
      <c r="FJ164" s="61" t="e">
        <f ca="1">AVERAGE(OFFSET($FI$3,0,0,'Données projet'!$E$16+1,1))-AVERAGE(OFFSET($H$3,0,0,'Données projet'!$E$16+1,1))</f>
        <v>#N/A</v>
      </c>
      <c r="FK164" s="61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-9.6633812063373625E-13</v>
      </c>
      <c r="GA164" s="18">
        <f>FZ164*VLOOKUP('Données projet'!$B$17,Paramètres!$A$1:$I$89,3,0)*VLOOKUP('Données projet'!$B$17,Paramètres!$A$1:$I$89,5,0)</f>
        <v>-9.3464223027694966E-13</v>
      </c>
      <c r="GB164" s="14" t="e">
        <f t="shared" si="185"/>
        <v>#NUM!</v>
      </c>
      <c r="GC164" s="22" t="e">
        <f t="shared" si="186"/>
        <v>#NUM!</v>
      </c>
      <c r="GD164" s="61" t="e">
        <f t="shared" si="134"/>
        <v>#NUM!</v>
      </c>
      <c r="GE164" s="61">
        <f ca="1">AVERAGE(OFFSET($GD$3,0,0,'Données projet'!$E$17+1,1))-AVERAGE(OFFSET($H$3,0,0,'Données projet'!$E$17+1,1))</f>
        <v>496.33873798282525</v>
      </c>
      <c r="GF164" s="61">
        <f t="shared" si="158"/>
        <v>280.25465074992246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-9.6633812063373625E-13</v>
      </c>
      <c r="GV164" s="18">
        <f>GU164*VLOOKUP('Données projet'!$B$18,Paramètres!$A$1:$I$89,3,0)*VLOOKUP('Données projet'!$B$18,Paramètres!$A$1:$I$89,5,0)</f>
        <v>-1.0401663530501537E-12</v>
      </c>
      <c r="GW164" s="14" t="e">
        <f t="shared" si="188"/>
        <v>#NUM!</v>
      </c>
      <c r="GX164" s="22" t="e">
        <f t="shared" si="189"/>
        <v>#NUM!</v>
      </c>
      <c r="GY164" s="61" t="e">
        <f t="shared" si="137"/>
        <v>#NUM!</v>
      </c>
      <c r="GZ164" s="61">
        <f ca="1">AVERAGE(OFFSET($GY$3,0,0,'Données projet'!$E$18+1,1))-AVERAGE(OFFSET($H$3,0,0,'Données projet'!$E$18+1,1))</f>
        <v>542.90832990875208</v>
      </c>
      <c r="HA164" s="61">
        <f t="shared" si="160"/>
        <v>304.94365539329362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1" t="e">
        <f t="shared" si="109"/>
        <v>#NUM!</v>
      </c>
      <c r="S165" s="61">
        <f ca="1">AVERAGE(OFFSET($R$3,0,0,'Données projet'!$E$9+1,1))-AVERAGE(OFFSET($H$3,0,0,'Données projet'!$E$9+1,1))</f>
        <v>469.67944008675863</v>
      </c>
      <c r="T165" s="61">
        <f t="shared" si="142"/>
        <v>266.11908070867173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1" t="e">
        <f t="shared" si="113"/>
        <v>#NUM!</v>
      </c>
      <c r="AN165" s="61">
        <f ca="1">AVERAGE(OFFSET($AM$3,0,0,'Données projet'!$E$10+1,1))-AVERAGE(OFFSET($H$3,0,0,'Données projet'!$E$10+1,1))</f>
        <v>516.30971934066179</v>
      </c>
      <c r="AO165" s="61">
        <f t="shared" si="144"/>
        <v>290.84286505723571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2.5579538487363607E-13</v>
      </c>
      <c r="BE165" s="14">
        <f>BD165*VLOOKUP('Données projet'!$B$11,Paramètres!$A$1:$I$89,3,0)*VLOOKUP('Données projet'!$B$11,Paramètres!$A$1:$I$89,5,0)</f>
        <v>1.6759713616920635E-13</v>
      </c>
      <c r="BF165" s="14">
        <f t="shared" si="167"/>
        <v>2.3709043131075133E-12</v>
      </c>
      <c r="BG165" s="22">
        <f t="shared" si="168"/>
        <v>4.4212233574902864E-12</v>
      </c>
      <c r="BH165" s="61">
        <f t="shared" si="116"/>
        <v>287.95080179856615</v>
      </c>
      <c r="BI165" s="61">
        <f ca="1">AVERAGE(OFFSET($BH$3,0,0,'Données projet'!$E$11+1,1))-AVERAGE(OFFSET($H$3,0,0,'Données projet'!$E$11+1,1))</f>
        <v>194.70144071323648</v>
      </c>
      <c r="BJ165" s="61">
        <f t="shared" si="146"/>
        <v>175.03530497415395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-9.2222762759774927E-14</v>
      </c>
      <c r="CA165" s="14" t="e">
        <f t="shared" si="170"/>
        <v>#NUM!</v>
      </c>
      <c r="CB165" s="22" t="e">
        <f t="shared" si="171"/>
        <v>#NUM!</v>
      </c>
      <c r="CC165" s="61" t="e">
        <f t="shared" si="119"/>
        <v>#NUM!</v>
      </c>
      <c r="CD165" s="61">
        <f ca="1">AVERAGE(OFFSET($CC$3,0,0,'Données projet'!$E$12+1,1))-AVERAGE(OFFSET($H$3,0,0,'Données projet'!$E$12+1,1))</f>
        <v>272.69564942740931</v>
      </c>
      <c r="CE165" s="61">
        <f t="shared" si="148"/>
        <v>316.57989180609252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1">
        <f t="shared" si="122"/>
        <v>287.95080179856421</v>
      </c>
      <c r="CY165" s="61">
        <f ca="1">AVERAGE(OFFSET($CX$3,0,0,'Données projet'!$E$13+1,1))-AVERAGE(OFFSET($H$3,0,0,'Données projet'!$E$13+1,1))</f>
        <v>312.59632808777332</v>
      </c>
      <c r="CZ165" s="61">
        <f t="shared" si="150"/>
        <v>302.59481222418219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3.813056537183002E-14</v>
      </c>
      <c r="DQ165" s="14">
        <f t="shared" si="176"/>
        <v>6.4086286045526829E-13</v>
      </c>
      <c r="DR165" s="22">
        <f t="shared" si="177"/>
        <v>1.1825802166488628E-12</v>
      </c>
      <c r="DS165" s="61">
        <f t="shared" si="125"/>
        <v>287.95080179856291</v>
      </c>
      <c r="DT165" s="61">
        <f ca="1">AVERAGE(OFFSET($DS$3,0,0,'Données projet'!$E$14+1,1))-AVERAGE(OFFSET($H$3,0,0,'Données projet'!$E$14+1,1))</f>
        <v>293.89870611180356</v>
      </c>
      <c r="DU165" s="61">
        <f t="shared" si="152"/>
        <v>227.09257037860894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1" t="e">
        <f t="shared" si="128"/>
        <v>#N/A</v>
      </c>
      <c r="EO165" s="61" t="e">
        <f ca="1">AVERAGE(OFFSET($EN$3,0,0,'Données projet'!$E$15+1,1))-AVERAGE(OFFSET($H$3,0,0,'Données projet'!$E$15+1,1))</f>
        <v>#N/A</v>
      </c>
      <c r="EP165" s="61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1" t="e">
        <f t="shared" si="131"/>
        <v>#N/A</v>
      </c>
      <c r="FJ165" s="61" t="e">
        <f ca="1">AVERAGE(OFFSET($FI$3,0,0,'Données projet'!$E$16+1,1))-AVERAGE(OFFSET($H$3,0,0,'Données projet'!$E$16+1,1))</f>
        <v>#N/A</v>
      </c>
      <c r="FK165" s="61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-9.6633812063373625E-13</v>
      </c>
      <c r="GA165" s="18">
        <f>FZ165*VLOOKUP('Données projet'!$B$17,Paramètres!$A$1:$I$89,3,0)*VLOOKUP('Données projet'!$B$17,Paramètres!$A$1:$I$89,5,0)</f>
        <v>-9.3464223027694966E-13</v>
      </c>
      <c r="GB165" s="14" t="e">
        <f t="shared" si="185"/>
        <v>#NUM!</v>
      </c>
      <c r="GC165" s="22" t="e">
        <f t="shared" si="186"/>
        <v>#NUM!</v>
      </c>
      <c r="GD165" s="61" t="e">
        <f t="shared" si="134"/>
        <v>#NUM!</v>
      </c>
      <c r="GE165" s="61">
        <f ca="1">AVERAGE(OFFSET($GD$3,0,0,'Données projet'!$E$17+1,1))-AVERAGE(OFFSET($H$3,0,0,'Données projet'!$E$17+1,1))</f>
        <v>496.33873798282525</v>
      </c>
      <c r="GF165" s="61">
        <f t="shared" si="158"/>
        <v>280.25465074992246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-9.6633812063373625E-13</v>
      </c>
      <c r="GV165" s="18">
        <f>GU165*VLOOKUP('Données projet'!$B$18,Paramètres!$A$1:$I$89,3,0)*VLOOKUP('Données projet'!$B$18,Paramètres!$A$1:$I$89,5,0)</f>
        <v>-1.0401663530501537E-12</v>
      </c>
      <c r="GW165" s="14" t="e">
        <f t="shared" si="188"/>
        <v>#NUM!</v>
      </c>
      <c r="GX165" s="22" t="e">
        <f t="shared" si="189"/>
        <v>#NUM!</v>
      </c>
      <c r="GY165" s="61" t="e">
        <f t="shared" si="137"/>
        <v>#NUM!</v>
      </c>
      <c r="GZ165" s="61">
        <f ca="1">AVERAGE(OFFSET($GY$3,0,0,'Données projet'!$E$18+1,1))-AVERAGE(OFFSET($H$3,0,0,'Données projet'!$E$18+1,1))</f>
        <v>542.90832990875208</v>
      </c>
      <c r="HA165" s="61">
        <f t="shared" si="160"/>
        <v>304.94365539329362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1" t="e">
        <f t="shared" si="109"/>
        <v>#NUM!</v>
      </c>
      <c r="S166" s="61">
        <f ca="1">AVERAGE(OFFSET($R$3,0,0,'Données projet'!$E$9+1,1))-AVERAGE(OFFSET($H$3,0,0,'Données projet'!$E$9+1,1))</f>
        <v>469.67944008675863</v>
      </c>
      <c r="T166" s="61">
        <f t="shared" si="142"/>
        <v>266.11908070867173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1" t="e">
        <f t="shared" si="113"/>
        <v>#NUM!</v>
      </c>
      <c r="AN166" s="61">
        <f ca="1">AVERAGE(OFFSET($AM$3,0,0,'Données projet'!$E$10+1,1))-AVERAGE(OFFSET($H$3,0,0,'Données projet'!$E$10+1,1))</f>
        <v>516.30971934066179</v>
      </c>
      <c r="AO166" s="61">
        <f t="shared" si="144"/>
        <v>290.84286505723571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2.5579538487363607E-13</v>
      </c>
      <c r="BE166" s="14">
        <f>BD166*VLOOKUP('Données projet'!$B$11,Paramètres!$A$1:$I$89,3,0)*VLOOKUP('Données projet'!$B$11,Paramètres!$A$1:$I$89,5,0)</f>
        <v>1.6759713616920635E-13</v>
      </c>
      <c r="BF166" s="14">
        <f t="shared" si="167"/>
        <v>2.3709043131075133E-12</v>
      </c>
      <c r="BG166" s="22">
        <f t="shared" si="168"/>
        <v>4.4212233574902864E-12</v>
      </c>
      <c r="BH166" s="61">
        <f t="shared" si="116"/>
        <v>288.04417668715666</v>
      </c>
      <c r="BI166" s="61">
        <f ca="1">AVERAGE(OFFSET($BH$3,0,0,'Données projet'!$E$11+1,1))-AVERAGE(OFFSET($H$3,0,0,'Données projet'!$E$11+1,1))</f>
        <v>194.70144071323648</v>
      </c>
      <c r="BJ166" s="61">
        <f t="shared" si="146"/>
        <v>175.03530497415395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-9.2222762759774927E-14</v>
      </c>
      <c r="CA166" s="14" t="e">
        <f t="shared" si="170"/>
        <v>#NUM!</v>
      </c>
      <c r="CB166" s="22" t="e">
        <f t="shared" si="171"/>
        <v>#NUM!</v>
      </c>
      <c r="CC166" s="61" t="e">
        <f t="shared" si="119"/>
        <v>#NUM!</v>
      </c>
      <c r="CD166" s="61">
        <f ca="1">AVERAGE(OFFSET($CC$3,0,0,'Données projet'!$E$12+1,1))-AVERAGE(OFFSET($H$3,0,0,'Données projet'!$E$12+1,1))</f>
        <v>272.69564942740931</v>
      </c>
      <c r="CE166" s="61">
        <f t="shared" si="148"/>
        <v>316.57989180609252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1">
        <f t="shared" si="122"/>
        <v>288.04417668715473</v>
      </c>
      <c r="CY166" s="61">
        <f ca="1">AVERAGE(OFFSET($CX$3,0,0,'Données projet'!$E$13+1,1))-AVERAGE(OFFSET($H$3,0,0,'Données projet'!$E$13+1,1))</f>
        <v>312.59632808777332</v>
      </c>
      <c r="CZ166" s="61">
        <f t="shared" si="150"/>
        <v>302.59481222418219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3.813056537183002E-14</v>
      </c>
      <c r="DQ166" s="14">
        <f t="shared" si="176"/>
        <v>6.4086286045526829E-13</v>
      </c>
      <c r="DR166" s="22">
        <f t="shared" si="177"/>
        <v>1.1825802166488628E-12</v>
      </c>
      <c r="DS166" s="61">
        <f t="shared" si="125"/>
        <v>288.04417668715342</v>
      </c>
      <c r="DT166" s="61">
        <f ca="1">AVERAGE(OFFSET($DS$3,0,0,'Données projet'!$E$14+1,1))-AVERAGE(OFFSET($H$3,0,0,'Données projet'!$E$14+1,1))</f>
        <v>293.89870611180356</v>
      </c>
      <c r="DU166" s="61">
        <f t="shared" si="152"/>
        <v>227.09257037860894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1" t="e">
        <f t="shared" si="128"/>
        <v>#N/A</v>
      </c>
      <c r="EO166" s="61" t="e">
        <f ca="1">AVERAGE(OFFSET($EN$3,0,0,'Données projet'!$E$15+1,1))-AVERAGE(OFFSET($H$3,0,0,'Données projet'!$E$15+1,1))</f>
        <v>#N/A</v>
      </c>
      <c r="EP166" s="61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1" t="e">
        <f t="shared" si="131"/>
        <v>#N/A</v>
      </c>
      <c r="FJ166" s="61" t="e">
        <f ca="1">AVERAGE(OFFSET($FI$3,0,0,'Données projet'!$E$16+1,1))-AVERAGE(OFFSET($H$3,0,0,'Données projet'!$E$16+1,1))</f>
        <v>#N/A</v>
      </c>
      <c r="FK166" s="61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-9.6633812063373625E-13</v>
      </c>
      <c r="GA166" s="18">
        <f>FZ166*VLOOKUP('Données projet'!$B$17,Paramètres!$A$1:$I$89,3,0)*VLOOKUP('Données projet'!$B$17,Paramètres!$A$1:$I$89,5,0)</f>
        <v>-9.3464223027694966E-13</v>
      </c>
      <c r="GB166" s="14" t="e">
        <f t="shared" si="185"/>
        <v>#NUM!</v>
      </c>
      <c r="GC166" s="22" t="e">
        <f t="shared" si="186"/>
        <v>#NUM!</v>
      </c>
      <c r="GD166" s="61" t="e">
        <f t="shared" si="134"/>
        <v>#NUM!</v>
      </c>
      <c r="GE166" s="61">
        <f ca="1">AVERAGE(OFFSET($GD$3,0,0,'Données projet'!$E$17+1,1))-AVERAGE(OFFSET($H$3,0,0,'Données projet'!$E$17+1,1))</f>
        <v>496.33873798282525</v>
      </c>
      <c r="GF166" s="61">
        <f t="shared" si="158"/>
        <v>280.25465074992246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-9.6633812063373625E-13</v>
      </c>
      <c r="GV166" s="18">
        <f>GU166*VLOOKUP('Données projet'!$B$18,Paramètres!$A$1:$I$89,3,0)*VLOOKUP('Données projet'!$B$18,Paramètres!$A$1:$I$89,5,0)</f>
        <v>-1.0401663530501537E-12</v>
      </c>
      <c r="GW166" s="14" t="e">
        <f t="shared" si="188"/>
        <v>#NUM!</v>
      </c>
      <c r="GX166" s="22" t="e">
        <f t="shared" si="189"/>
        <v>#NUM!</v>
      </c>
      <c r="GY166" s="61" t="e">
        <f t="shared" si="137"/>
        <v>#NUM!</v>
      </c>
      <c r="GZ166" s="61">
        <f ca="1">AVERAGE(OFFSET($GY$3,0,0,'Données projet'!$E$18+1,1))-AVERAGE(OFFSET($H$3,0,0,'Données projet'!$E$18+1,1))</f>
        <v>542.90832990875208</v>
      </c>
      <c r="HA166" s="61">
        <f t="shared" si="160"/>
        <v>304.94365539329362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1" t="e">
        <f t="shared" si="109"/>
        <v>#NUM!</v>
      </c>
      <c r="S167" s="61">
        <f ca="1">AVERAGE(OFFSET($R$3,0,0,'Données projet'!$E$9+1,1))-AVERAGE(OFFSET($H$3,0,0,'Données projet'!$E$9+1,1))</f>
        <v>469.67944008675863</v>
      </c>
      <c r="T167" s="61">
        <f t="shared" si="142"/>
        <v>266.11908070867173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1" t="e">
        <f t="shared" si="113"/>
        <v>#NUM!</v>
      </c>
      <c r="AN167" s="61">
        <f ca="1">AVERAGE(OFFSET($AM$3,0,0,'Données projet'!$E$10+1,1))-AVERAGE(OFFSET($H$3,0,0,'Données projet'!$E$10+1,1))</f>
        <v>516.30971934066179</v>
      </c>
      <c r="AO167" s="61">
        <f t="shared" si="144"/>
        <v>290.84286505723571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2.5579538487363607E-13</v>
      </c>
      <c r="BE167" s="14">
        <f>BD167*VLOOKUP('Données projet'!$B$11,Paramètres!$A$1:$I$89,3,0)*VLOOKUP('Données projet'!$B$11,Paramètres!$A$1:$I$89,5,0)</f>
        <v>1.6759713616920635E-13</v>
      </c>
      <c r="BF167" s="14">
        <f t="shared" si="167"/>
        <v>2.3709043131075133E-12</v>
      </c>
      <c r="BG167" s="22">
        <f t="shared" si="168"/>
        <v>4.4212233574902864E-12</v>
      </c>
      <c r="BH167" s="61">
        <f t="shared" si="116"/>
        <v>288.13593173018512</v>
      </c>
      <c r="BI167" s="61">
        <f ca="1">AVERAGE(OFFSET($BH$3,0,0,'Données projet'!$E$11+1,1))-AVERAGE(OFFSET($H$3,0,0,'Données projet'!$E$11+1,1))</f>
        <v>194.70144071323648</v>
      </c>
      <c r="BJ167" s="61">
        <f t="shared" si="146"/>
        <v>175.03530497415395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-9.2222762759774927E-14</v>
      </c>
      <c r="CA167" s="14" t="e">
        <f t="shared" si="170"/>
        <v>#NUM!</v>
      </c>
      <c r="CB167" s="22" t="e">
        <f t="shared" si="171"/>
        <v>#NUM!</v>
      </c>
      <c r="CC167" s="61" t="e">
        <f t="shared" si="119"/>
        <v>#NUM!</v>
      </c>
      <c r="CD167" s="61">
        <f ca="1">AVERAGE(OFFSET($CC$3,0,0,'Données projet'!$E$12+1,1))-AVERAGE(OFFSET($H$3,0,0,'Données projet'!$E$12+1,1))</f>
        <v>272.69564942740931</v>
      </c>
      <c r="CE167" s="61">
        <f t="shared" si="148"/>
        <v>316.57989180609252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1">
        <f t="shared" si="122"/>
        <v>288.13593173018319</v>
      </c>
      <c r="CY167" s="61">
        <f ca="1">AVERAGE(OFFSET($CX$3,0,0,'Données projet'!$E$13+1,1))-AVERAGE(OFFSET($H$3,0,0,'Données projet'!$E$13+1,1))</f>
        <v>312.59632808777332</v>
      </c>
      <c r="CZ167" s="61">
        <f t="shared" si="150"/>
        <v>302.59481222418219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3.813056537183002E-14</v>
      </c>
      <c r="DQ167" s="14">
        <f t="shared" si="176"/>
        <v>6.4086286045526829E-13</v>
      </c>
      <c r="DR167" s="22">
        <f t="shared" si="177"/>
        <v>1.1825802166488628E-12</v>
      </c>
      <c r="DS167" s="61">
        <f t="shared" si="125"/>
        <v>288.13593173018188</v>
      </c>
      <c r="DT167" s="61">
        <f ca="1">AVERAGE(OFFSET($DS$3,0,0,'Données projet'!$E$14+1,1))-AVERAGE(OFFSET($H$3,0,0,'Données projet'!$E$14+1,1))</f>
        <v>293.89870611180356</v>
      </c>
      <c r="DU167" s="61">
        <f t="shared" si="152"/>
        <v>227.09257037860894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1" t="e">
        <f t="shared" si="128"/>
        <v>#N/A</v>
      </c>
      <c r="EO167" s="61" t="e">
        <f ca="1">AVERAGE(OFFSET($EN$3,0,0,'Données projet'!$E$15+1,1))-AVERAGE(OFFSET($H$3,0,0,'Données projet'!$E$15+1,1))</f>
        <v>#N/A</v>
      </c>
      <c r="EP167" s="61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1" t="e">
        <f t="shared" si="131"/>
        <v>#N/A</v>
      </c>
      <c r="FJ167" s="61" t="e">
        <f ca="1">AVERAGE(OFFSET($FI$3,0,0,'Données projet'!$E$16+1,1))-AVERAGE(OFFSET($H$3,0,0,'Données projet'!$E$16+1,1))</f>
        <v>#N/A</v>
      </c>
      <c r="FK167" s="61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-9.6633812063373625E-13</v>
      </c>
      <c r="GA167" s="18">
        <f>FZ167*VLOOKUP('Données projet'!$B$17,Paramètres!$A$1:$I$89,3,0)*VLOOKUP('Données projet'!$B$17,Paramètres!$A$1:$I$89,5,0)</f>
        <v>-9.3464223027694966E-13</v>
      </c>
      <c r="GB167" s="14" t="e">
        <f t="shared" si="185"/>
        <v>#NUM!</v>
      </c>
      <c r="GC167" s="22" t="e">
        <f t="shared" si="186"/>
        <v>#NUM!</v>
      </c>
      <c r="GD167" s="61" t="e">
        <f t="shared" si="134"/>
        <v>#NUM!</v>
      </c>
      <c r="GE167" s="61">
        <f ca="1">AVERAGE(OFFSET($GD$3,0,0,'Données projet'!$E$17+1,1))-AVERAGE(OFFSET($H$3,0,0,'Données projet'!$E$17+1,1))</f>
        <v>496.33873798282525</v>
      </c>
      <c r="GF167" s="61">
        <f t="shared" si="158"/>
        <v>280.25465074992246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-9.6633812063373625E-13</v>
      </c>
      <c r="GV167" s="18">
        <f>GU167*VLOOKUP('Données projet'!$B$18,Paramètres!$A$1:$I$89,3,0)*VLOOKUP('Données projet'!$B$18,Paramètres!$A$1:$I$89,5,0)</f>
        <v>-1.0401663530501537E-12</v>
      </c>
      <c r="GW167" s="14" t="e">
        <f t="shared" si="188"/>
        <v>#NUM!</v>
      </c>
      <c r="GX167" s="22" t="e">
        <f t="shared" si="189"/>
        <v>#NUM!</v>
      </c>
      <c r="GY167" s="61" t="e">
        <f t="shared" si="137"/>
        <v>#NUM!</v>
      </c>
      <c r="GZ167" s="61">
        <f ca="1">AVERAGE(OFFSET($GY$3,0,0,'Données projet'!$E$18+1,1))-AVERAGE(OFFSET($H$3,0,0,'Données projet'!$E$18+1,1))</f>
        <v>542.90832990875208</v>
      </c>
      <c r="HA167" s="61">
        <f t="shared" si="160"/>
        <v>304.94365539329362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1" t="e">
        <f t="shared" si="109"/>
        <v>#NUM!</v>
      </c>
      <c r="S168" s="61">
        <f ca="1">AVERAGE(OFFSET($R$3,0,0,'Données projet'!$E$9+1,1))-AVERAGE(OFFSET($H$3,0,0,'Données projet'!$E$9+1,1))</f>
        <v>469.67944008675863</v>
      </c>
      <c r="T168" s="61">
        <f t="shared" si="142"/>
        <v>266.11908070867173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1" t="e">
        <f t="shared" si="113"/>
        <v>#NUM!</v>
      </c>
      <c r="AN168" s="61">
        <f ca="1">AVERAGE(OFFSET($AM$3,0,0,'Données projet'!$E$10+1,1))-AVERAGE(OFFSET($H$3,0,0,'Données projet'!$E$10+1,1))</f>
        <v>516.30971934066179</v>
      </c>
      <c r="AO168" s="61">
        <f t="shared" si="144"/>
        <v>290.84286505723571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2.5579538487363607E-13</v>
      </c>
      <c r="BE168" s="14">
        <f>BD168*VLOOKUP('Données projet'!$B$11,Paramètres!$A$1:$I$89,3,0)*VLOOKUP('Données projet'!$B$11,Paramètres!$A$1:$I$89,5,0)</f>
        <v>1.6759713616920635E-13</v>
      </c>
      <c r="BF168" s="14">
        <f t="shared" si="167"/>
        <v>2.3709043131075133E-12</v>
      </c>
      <c r="BG168" s="22">
        <f t="shared" si="168"/>
        <v>4.4212233574902864E-12</v>
      </c>
      <c r="BH168" s="61">
        <f t="shared" si="116"/>
        <v>288.22609502835058</v>
      </c>
      <c r="BI168" s="61">
        <f ca="1">AVERAGE(OFFSET($BH$3,0,0,'Données projet'!$E$11+1,1))-AVERAGE(OFFSET($H$3,0,0,'Données projet'!$E$11+1,1))</f>
        <v>194.70144071323648</v>
      </c>
      <c r="BJ168" s="61">
        <f t="shared" si="146"/>
        <v>175.03530497415395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-9.2222762759774927E-14</v>
      </c>
      <c r="CA168" s="14" t="e">
        <f t="shared" si="170"/>
        <v>#NUM!</v>
      </c>
      <c r="CB168" s="22" t="e">
        <f t="shared" si="171"/>
        <v>#NUM!</v>
      </c>
      <c r="CC168" s="61" t="e">
        <f t="shared" si="119"/>
        <v>#NUM!</v>
      </c>
      <c r="CD168" s="61">
        <f ca="1">AVERAGE(OFFSET($CC$3,0,0,'Données projet'!$E$12+1,1))-AVERAGE(OFFSET($H$3,0,0,'Données projet'!$E$12+1,1))</f>
        <v>272.69564942740931</v>
      </c>
      <c r="CE168" s="61">
        <f t="shared" si="148"/>
        <v>316.57989180609252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1">
        <f t="shared" si="122"/>
        <v>288.22609502834865</v>
      </c>
      <c r="CY168" s="61">
        <f ca="1">AVERAGE(OFFSET($CX$3,0,0,'Données projet'!$E$13+1,1))-AVERAGE(OFFSET($H$3,0,0,'Données projet'!$E$13+1,1))</f>
        <v>312.59632808777332</v>
      </c>
      <c r="CZ168" s="61">
        <f t="shared" si="150"/>
        <v>302.59481222418219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3.813056537183002E-14</v>
      </c>
      <c r="DQ168" s="14">
        <f t="shared" si="176"/>
        <v>6.4086286045526829E-13</v>
      </c>
      <c r="DR168" s="22">
        <f t="shared" si="177"/>
        <v>1.1825802166488628E-12</v>
      </c>
      <c r="DS168" s="61">
        <f t="shared" si="125"/>
        <v>288.22609502834734</v>
      </c>
      <c r="DT168" s="61">
        <f ca="1">AVERAGE(OFFSET($DS$3,0,0,'Données projet'!$E$14+1,1))-AVERAGE(OFFSET($H$3,0,0,'Données projet'!$E$14+1,1))</f>
        <v>293.89870611180356</v>
      </c>
      <c r="DU168" s="61">
        <f t="shared" si="152"/>
        <v>227.09257037860894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1" t="e">
        <f t="shared" si="128"/>
        <v>#N/A</v>
      </c>
      <c r="EO168" s="61" t="e">
        <f ca="1">AVERAGE(OFFSET($EN$3,0,0,'Données projet'!$E$15+1,1))-AVERAGE(OFFSET($H$3,0,0,'Données projet'!$E$15+1,1))</f>
        <v>#N/A</v>
      </c>
      <c r="EP168" s="61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1" t="e">
        <f t="shared" si="131"/>
        <v>#N/A</v>
      </c>
      <c r="FJ168" s="61" t="e">
        <f ca="1">AVERAGE(OFFSET($FI$3,0,0,'Données projet'!$E$16+1,1))-AVERAGE(OFFSET($H$3,0,0,'Données projet'!$E$16+1,1))</f>
        <v>#N/A</v>
      </c>
      <c r="FK168" s="61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-9.6633812063373625E-13</v>
      </c>
      <c r="GA168" s="18">
        <f>FZ168*VLOOKUP('Données projet'!$B$17,Paramètres!$A$1:$I$89,3,0)*VLOOKUP('Données projet'!$B$17,Paramètres!$A$1:$I$89,5,0)</f>
        <v>-9.3464223027694966E-13</v>
      </c>
      <c r="GB168" s="14" t="e">
        <f t="shared" si="185"/>
        <v>#NUM!</v>
      </c>
      <c r="GC168" s="22" t="e">
        <f t="shared" si="186"/>
        <v>#NUM!</v>
      </c>
      <c r="GD168" s="61" t="e">
        <f t="shared" si="134"/>
        <v>#NUM!</v>
      </c>
      <c r="GE168" s="61">
        <f ca="1">AVERAGE(OFFSET($GD$3,0,0,'Données projet'!$E$17+1,1))-AVERAGE(OFFSET($H$3,0,0,'Données projet'!$E$17+1,1))</f>
        <v>496.33873798282525</v>
      </c>
      <c r="GF168" s="61">
        <f t="shared" si="158"/>
        <v>280.25465074992246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-9.6633812063373625E-13</v>
      </c>
      <c r="GV168" s="18">
        <f>GU168*VLOOKUP('Données projet'!$B$18,Paramètres!$A$1:$I$89,3,0)*VLOOKUP('Données projet'!$B$18,Paramètres!$A$1:$I$89,5,0)</f>
        <v>-1.0401663530501537E-12</v>
      </c>
      <c r="GW168" s="14" t="e">
        <f t="shared" si="188"/>
        <v>#NUM!</v>
      </c>
      <c r="GX168" s="22" t="e">
        <f t="shared" si="189"/>
        <v>#NUM!</v>
      </c>
      <c r="GY168" s="61" t="e">
        <f t="shared" si="137"/>
        <v>#NUM!</v>
      </c>
      <c r="GZ168" s="61">
        <f ca="1">AVERAGE(OFFSET($GY$3,0,0,'Données projet'!$E$18+1,1))-AVERAGE(OFFSET($H$3,0,0,'Données projet'!$E$18+1,1))</f>
        <v>542.90832990875208</v>
      </c>
      <c r="HA168" s="61">
        <f t="shared" si="160"/>
        <v>304.94365539329362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1" t="e">
        <f t="shared" si="109"/>
        <v>#NUM!</v>
      </c>
      <c r="S169" s="61">
        <f ca="1">AVERAGE(OFFSET($R$3,0,0,'Données projet'!$E$9+1,1))-AVERAGE(OFFSET($H$3,0,0,'Données projet'!$E$9+1,1))</f>
        <v>469.67944008675863</v>
      </c>
      <c r="T169" s="61">
        <f t="shared" si="142"/>
        <v>266.11908070867173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1" t="e">
        <f t="shared" si="113"/>
        <v>#NUM!</v>
      </c>
      <c r="AN169" s="61">
        <f ca="1">AVERAGE(OFFSET($AM$3,0,0,'Données projet'!$E$10+1,1))-AVERAGE(OFFSET($H$3,0,0,'Données projet'!$E$10+1,1))</f>
        <v>516.30971934066179</v>
      </c>
      <c r="AO169" s="61">
        <f t="shared" si="144"/>
        <v>290.84286505723571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2.5579538487363607E-13</v>
      </c>
      <c r="BE169" s="14">
        <f>BD169*VLOOKUP('Données projet'!$B$11,Paramètres!$A$1:$I$89,3,0)*VLOOKUP('Données projet'!$B$11,Paramètres!$A$1:$I$89,5,0)</f>
        <v>1.6759713616920635E-13</v>
      </c>
      <c r="BF169" s="14">
        <f t="shared" si="167"/>
        <v>2.3709043131075133E-12</v>
      </c>
      <c r="BG169" s="22">
        <f t="shared" si="168"/>
        <v>4.4212233574902864E-12</v>
      </c>
      <c r="BH169" s="61">
        <f t="shared" si="116"/>
        <v>288.31469419486785</v>
      </c>
      <c r="BI169" s="61">
        <f ca="1">AVERAGE(OFFSET($BH$3,0,0,'Données projet'!$E$11+1,1))-AVERAGE(OFFSET($H$3,0,0,'Données projet'!$E$11+1,1))</f>
        <v>194.70144071323648</v>
      </c>
      <c r="BJ169" s="61">
        <f t="shared" si="146"/>
        <v>175.03530497415395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-9.2222762759774927E-14</v>
      </c>
      <c r="CA169" s="14" t="e">
        <f t="shared" si="170"/>
        <v>#NUM!</v>
      </c>
      <c r="CB169" s="22" t="e">
        <f t="shared" si="171"/>
        <v>#NUM!</v>
      </c>
      <c r="CC169" s="61" t="e">
        <f t="shared" si="119"/>
        <v>#NUM!</v>
      </c>
      <c r="CD169" s="61">
        <f ca="1">AVERAGE(OFFSET($CC$3,0,0,'Données projet'!$E$12+1,1))-AVERAGE(OFFSET($H$3,0,0,'Données projet'!$E$12+1,1))</f>
        <v>272.69564942740931</v>
      </c>
      <c r="CE169" s="61">
        <f t="shared" si="148"/>
        <v>316.57989180609252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1">
        <f t="shared" si="122"/>
        <v>288.31469419486592</v>
      </c>
      <c r="CY169" s="61">
        <f ca="1">AVERAGE(OFFSET($CX$3,0,0,'Données projet'!$E$13+1,1))-AVERAGE(OFFSET($H$3,0,0,'Données projet'!$E$13+1,1))</f>
        <v>312.59632808777332</v>
      </c>
      <c r="CZ169" s="61">
        <f t="shared" si="150"/>
        <v>302.59481222418219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3.813056537183002E-14</v>
      </c>
      <c r="DQ169" s="14">
        <f t="shared" si="176"/>
        <v>6.4086286045526829E-13</v>
      </c>
      <c r="DR169" s="22">
        <f t="shared" si="177"/>
        <v>1.1825802166488628E-12</v>
      </c>
      <c r="DS169" s="61">
        <f t="shared" si="125"/>
        <v>288.31469419486461</v>
      </c>
      <c r="DT169" s="61">
        <f ca="1">AVERAGE(OFFSET($DS$3,0,0,'Données projet'!$E$14+1,1))-AVERAGE(OFFSET($H$3,0,0,'Données projet'!$E$14+1,1))</f>
        <v>293.89870611180356</v>
      </c>
      <c r="DU169" s="61">
        <f t="shared" si="152"/>
        <v>227.09257037860894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1" t="e">
        <f t="shared" si="128"/>
        <v>#N/A</v>
      </c>
      <c r="EO169" s="61" t="e">
        <f ca="1">AVERAGE(OFFSET($EN$3,0,0,'Données projet'!$E$15+1,1))-AVERAGE(OFFSET($H$3,0,0,'Données projet'!$E$15+1,1))</f>
        <v>#N/A</v>
      </c>
      <c r="EP169" s="61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1" t="e">
        <f t="shared" si="131"/>
        <v>#N/A</v>
      </c>
      <c r="FJ169" s="61" t="e">
        <f ca="1">AVERAGE(OFFSET($FI$3,0,0,'Données projet'!$E$16+1,1))-AVERAGE(OFFSET($H$3,0,0,'Données projet'!$E$16+1,1))</f>
        <v>#N/A</v>
      </c>
      <c r="FK169" s="61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-9.6633812063373625E-13</v>
      </c>
      <c r="GA169" s="18">
        <f>FZ169*VLOOKUP('Données projet'!$B$17,Paramètres!$A$1:$I$89,3,0)*VLOOKUP('Données projet'!$B$17,Paramètres!$A$1:$I$89,5,0)</f>
        <v>-9.3464223027694966E-13</v>
      </c>
      <c r="GB169" s="14" t="e">
        <f t="shared" si="185"/>
        <v>#NUM!</v>
      </c>
      <c r="GC169" s="22" t="e">
        <f t="shared" si="186"/>
        <v>#NUM!</v>
      </c>
      <c r="GD169" s="61" t="e">
        <f t="shared" si="134"/>
        <v>#NUM!</v>
      </c>
      <c r="GE169" s="61">
        <f ca="1">AVERAGE(OFFSET($GD$3,0,0,'Données projet'!$E$17+1,1))-AVERAGE(OFFSET($H$3,0,0,'Données projet'!$E$17+1,1))</f>
        <v>496.33873798282525</v>
      </c>
      <c r="GF169" s="61">
        <f t="shared" si="158"/>
        <v>280.25465074992246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-9.6633812063373625E-13</v>
      </c>
      <c r="GV169" s="18">
        <f>GU169*VLOOKUP('Données projet'!$B$18,Paramètres!$A$1:$I$89,3,0)*VLOOKUP('Données projet'!$B$18,Paramètres!$A$1:$I$89,5,0)</f>
        <v>-1.0401663530501537E-12</v>
      </c>
      <c r="GW169" s="14" t="e">
        <f t="shared" si="188"/>
        <v>#NUM!</v>
      </c>
      <c r="GX169" s="22" t="e">
        <f t="shared" si="189"/>
        <v>#NUM!</v>
      </c>
      <c r="GY169" s="61" t="e">
        <f t="shared" si="137"/>
        <v>#NUM!</v>
      </c>
      <c r="GZ169" s="61">
        <f ca="1">AVERAGE(OFFSET($GY$3,0,0,'Données projet'!$E$18+1,1))-AVERAGE(OFFSET($H$3,0,0,'Données projet'!$E$18+1,1))</f>
        <v>542.90832990875208</v>
      </c>
      <c r="HA169" s="61">
        <f t="shared" si="160"/>
        <v>304.94365539329362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1" t="e">
        <f t="shared" si="109"/>
        <v>#NUM!</v>
      </c>
      <c r="S170" s="61">
        <f ca="1">AVERAGE(OFFSET($R$3,0,0,'Données projet'!$E$9+1,1))-AVERAGE(OFFSET($H$3,0,0,'Données projet'!$E$9+1,1))</f>
        <v>469.67944008675863</v>
      </c>
      <c r="T170" s="61">
        <f t="shared" si="142"/>
        <v>266.11908070867173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1" t="e">
        <f t="shared" si="113"/>
        <v>#NUM!</v>
      </c>
      <c r="AN170" s="61">
        <f ca="1">AVERAGE(OFFSET($AM$3,0,0,'Données projet'!$E$10+1,1))-AVERAGE(OFFSET($H$3,0,0,'Données projet'!$E$10+1,1))</f>
        <v>516.30971934066179</v>
      </c>
      <c r="AO170" s="61">
        <f t="shared" si="144"/>
        <v>290.84286505723571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2.5579538487363607E-13</v>
      </c>
      <c r="BE170" s="14">
        <f>BD170*VLOOKUP('Données projet'!$B$11,Paramètres!$A$1:$I$89,3,0)*VLOOKUP('Données projet'!$B$11,Paramètres!$A$1:$I$89,5,0)</f>
        <v>1.6759713616920635E-13</v>
      </c>
      <c r="BF170" s="14">
        <f t="shared" si="167"/>
        <v>2.3709043131075133E-12</v>
      </c>
      <c r="BG170" s="22">
        <f t="shared" si="168"/>
        <v>4.4212233574902864E-12</v>
      </c>
      <c r="BH170" s="61">
        <f t="shared" si="116"/>
        <v>288.40175636392405</v>
      </c>
      <c r="BI170" s="61">
        <f ca="1">AVERAGE(OFFSET($BH$3,0,0,'Données projet'!$E$11+1,1))-AVERAGE(OFFSET($H$3,0,0,'Données projet'!$E$11+1,1))</f>
        <v>194.70144071323648</v>
      </c>
      <c r="BJ170" s="61">
        <f t="shared" si="146"/>
        <v>175.03530497415395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-9.2222762759774927E-14</v>
      </c>
      <c r="CA170" s="14" t="e">
        <f t="shared" si="170"/>
        <v>#NUM!</v>
      </c>
      <c r="CB170" s="22" t="e">
        <f t="shared" si="171"/>
        <v>#NUM!</v>
      </c>
      <c r="CC170" s="61" t="e">
        <f t="shared" si="119"/>
        <v>#NUM!</v>
      </c>
      <c r="CD170" s="61">
        <f ca="1">AVERAGE(OFFSET($CC$3,0,0,'Données projet'!$E$12+1,1))-AVERAGE(OFFSET($H$3,0,0,'Données projet'!$E$12+1,1))</f>
        <v>272.69564942740931</v>
      </c>
      <c r="CE170" s="61">
        <f t="shared" si="148"/>
        <v>316.57989180609252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1">
        <f t="shared" si="122"/>
        <v>288.40175636392212</v>
      </c>
      <c r="CY170" s="61">
        <f ca="1">AVERAGE(OFFSET($CX$3,0,0,'Données projet'!$E$13+1,1))-AVERAGE(OFFSET($H$3,0,0,'Données projet'!$E$13+1,1))</f>
        <v>312.59632808777332</v>
      </c>
      <c r="CZ170" s="61">
        <f t="shared" si="150"/>
        <v>302.59481222418219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3.813056537183002E-14</v>
      </c>
      <c r="DQ170" s="14">
        <f t="shared" si="176"/>
        <v>6.4086286045526829E-13</v>
      </c>
      <c r="DR170" s="22">
        <f t="shared" si="177"/>
        <v>1.1825802166488628E-12</v>
      </c>
      <c r="DS170" s="61">
        <f t="shared" si="125"/>
        <v>288.40175636392081</v>
      </c>
      <c r="DT170" s="61">
        <f ca="1">AVERAGE(OFFSET($DS$3,0,0,'Données projet'!$E$14+1,1))-AVERAGE(OFFSET($H$3,0,0,'Données projet'!$E$14+1,1))</f>
        <v>293.89870611180356</v>
      </c>
      <c r="DU170" s="61">
        <f t="shared" si="152"/>
        <v>227.09257037860894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1" t="e">
        <f t="shared" si="128"/>
        <v>#N/A</v>
      </c>
      <c r="EO170" s="61" t="e">
        <f ca="1">AVERAGE(OFFSET($EN$3,0,0,'Données projet'!$E$15+1,1))-AVERAGE(OFFSET($H$3,0,0,'Données projet'!$E$15+1,1))</f>
        <v>#N/A</v>
      </c>
      <c r="EP170" s="61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1" t="e">
        <f t="shared" si="131"/>
        <v>#N/A</v>
      </c>
      <c r="FJ170" s="61" t="e">
        <f ca="1">AVERAGE(OFFSET($FI$3,0,0,'Données projet'!$E$16+1,1))-AVERAGE(OFFSET($H$3,0,0,'Données projet'!$E$16+1,1))</f>
        <v>#N/A</v>
      </c>
      <c r="FK170" s="61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-9.6633812063373625E-13</v>
      </c>
      <c r="GA170" s="18">
        <f>FZ170*VLOOKUP('Données projet'!$B$17,Paramètres!$A$1:$I$89,3,0)*VLOOKUP('Données projet'!$B$17,Paramètres!$A$1:$I$89,5,0)</f>
        <v>-9.3464223027694966E-13</v>
      </c>
      <c r="GB170" s="14" t="e">
        <f t="shared" si="185"/>
        <v>#NUM!</v>
      </c>
      <c r="GC170" s="22" t="e">
        <f t="shared" si="186"/>
        <v>#NUM!</v>
      </c>
      <c r="GD170" s="61" t="e">
        <f t="shared" si="134"/>
        <v>#NUM!</v>
      </c>
      <c r="GE170" s="61">
        <f ca="1">AVERAGE(OFFSET($GD$3,0,0,'Données projet'!$E$17+1,1))-AVERAGE(OFFSET($H$3,0,0,'Données projet'!$E$17+1,1))</f>
        <v>496.33873798282525</v>
      </c>
      <c r="GF170" s="61">
        <f t="shared" si="158"/>
        <v>280.25465074992246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-9.6633812063373625E-13</v>
      </c>
      <c r="GV170" s="18">
        <f>GU170*VLOOKUP('Données projet'!$B$18,Paramètres!$A$1:$I$89,3,0)*VLOOKUP('Données projet'!$B$18,Paramètres!$A$1:$I$89,5,0)</f>
        <v>-1.0401663530501537E-12</v>
      </c>
      <c r="GW170" s="14" t="e">
        <f t="shared" si="188"/>
        <v>#NUM!</v>
      </c>
      <c r="GX170" s="22" t="e">
        <f t="shared" si="189"/>
        <v>#NUM!</v>
      </c>
      <c r="GY170" s="61" t="e">
        <f t="shared" si="137"/>
        <v>#NUM!</v>
      </c>
      <c r="GZ170" s="61">
        <f ca="1">AVERAGE(OFFSET($GY$3,0,0,'Données projet'!$E$18+1,1))-AVERAGE(OFFSET($H$3,0,0,'Données projet'!$E$18+1,1))</f>
        <v>542.90832990875208</v>
      </c>
      <c r="HA170" s="61">
        <f t="shared" si="160"/>
        <v>304.94365539329362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1" t="e">
        <f t="shared" si="109"/>
        <v>#NUM!</v>
      </c>
      <c r="S171" s="61">
        <f ca="1">AVERAGE(OFFSET($R$3,0,0,'Données projet'!$E$9+1,1))-AVERAGE(OFFSET($H$3,0,0,'Données projet'!$E$9+1,1))</f>
        <v>469.67944008675863</v>
      </c>
      <c r="T171" s="61">
        <f t="shared" si="142"/>
        <v>266.11908070867173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1" t="e">
        <f t="shared" si="113"/>
        <v>#NUM!</v>
      </c>
      <c r="AN171" s="61">
        <f ca="1">AVERAGE(OFFSET($AM$3,0,0,'Données projet'!$E$10+1,1))-AVERAGE(OFFSET($H$3,0,0,'Données projet'!$E$10+1,1))</f>
        <v>516.30971934066179</v>
      </c>
      <c r="AO171" s="61">
        <f t="shared" si="144"/>
        <v>290.84286505723571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2.5579538487363607E-13</v>
      </c>
      <c r="BE171" s="14">
        <f>BD171*VLOOKUP('Données projet'!$B$11,Paramètres!$A$1:$I$89,3,0)*VLOOKUP('Données projet'!$B$11,Paramètres!$A$1:$I$89,5,0)</f>
        <v>1.6759713616920635E-13</v>
      </c>
      <c r="BF171" s="14">
        <f t="shared" si="167"/>
        <v>2.3709043131075133E-12</v>
      </c>
      <c r="BG171" s="22">
        <f t="shared" si="168"/>
        <v>4.4212233574902864E-12</v>
      </c>
      <c r="BH171" s="61">
        <f t="shared" si="116"/>
        <v>288.48730819898896</v>
      </c>
      <c r="BI171" s="61">
        <f ca="1">AVERAGE(OFFSET($BH$3,0,0,'Données projet'!$E$11+1,1))-AVERAGE(OFFSET($H$3,0,0,'Données projet'!$E$11+1,1))</f>
        <v>194.70144071323648</v>
      </c>
      <c r="BJ171" s="61">
        <f t="shared" si="146"/>
        <v>175.03530497415395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-9.2222762759774927E-14</v>
      </c>
      <c r="CA171" s="14" t="e">
        <f t="shared" si="170"/>
        <v>#NUM!</v>
      </c>
      <c r="CB171" s="22" t="e">
        <f t="shared" si="171"/>
        <v>#NUM!</v>
      </c>
      <c r="CC171" s="61" t="e">
        <f t="shared" si="119"/>
        <v>#NUM!</v>
      </c>
      <c r="CD171" s="61">
        <f ca="1">AVERAGE(OFFSET($CC$3,0,0,'Données projet'!$E$12+1,1))-AVERAGE(OFFSET($H$3,0,0,'Données projet'!$E$12+1,1))</f>
        <v>272.69564942740931</v>
      </c>
      <c r="CE171" s="61">
        <f t="shared" si="148"/>
        <v>316.57989180609252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1">
        <f t="shared" si="122"/>
        <v>288.48730819898702</v>
      </c>
      <c r="CY171" s="61">
        <f ca="1">AVERAGE(OFFSET($CX$3,0,0,'Données projet'!$E$13+1,1))-AVERAGE(OFFSET($H$3,0,0,'Données projet'!$E$13+1,1))</f>
        <v>312.59632808777332</v>
      </c>
      <c r="CZ171" s="61">
        <f t="shared" si="150"/>
        <v>302.59481222418219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3.813056537183002E-14</v>
      </c>
      <c r="DQ171" s="14">
        <f t="shared" si="176"/>
        <v>6.4086286045526829E-13</v>
      </c>
      <c r="DR171" s="22">
        <f t="shared" si="177"/>
        <v>1.1825802166488628E-12</v>
      </c>
      <c r="DS171" s="61">
        <f t="shared" si="125"/>
        <v>288.48730819898572</v>
      </c>
      <c r="DT171" s="61">
        <f ca="1">AVERAGE(OFFSET($DS$3,0,0,'Données projet'!$E$14+1,1))-AVERAGE(OFFSET($H$3,0,0,'Données projet'!$E$14+1,1))</f>
        <v>293.89870611180356</v>
      </c>
      <c r="DU171" s="61">
        <f t="shared" si="152"/>
        <v>227.09257037860894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1" t="e">
        <f t="shared" si="128"/>
        <v>#N/A</v>
      </c>
      <c r="EO171" s="61" t="e">
        <f ca="1">AVERAGE(OFFSET($EN$3,0,0,'Données projet'!$E$15+1,1))-AVERAGE(OFFSET($H$3,0,0,'Données projet'!$E$15+1,1))</f>
        <v>#N/A</v>
      </c>
      <c r="EP171" s="61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1" t="e">
        <f t="shared" si="131"/>
        <v>#N/A</v>
      </c>
      <c r="FJ171" s="61" t="e">
        <f ca="1">AVERAGE(OFFSET($FI$3,0,0,'Données projet'!$E$16+1,1))-AVERAGE(OFFSET($H$3,0,0,'Données projet'!$E$16+1,1))</f>
        <v>#N/A</v>
      </c>
      <c r="FK171" s="61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-9.6633812063373625E-13</v>
      </c>
      <c r="GA171" s="18">
        <f>FZ171*VLOOKUP('Données projet'!$B$17,Paramètres!$A$1:$I$89,3,0)*VLOOKUP('Données projet'!$B$17,Paramètres!$A$1:$I$89,5,0)</f>
        <v>-9.3464223027694966E-13</v>
      </c>
      <c r="GB171" s="14" t="e">
        <f t="shared" si="185"/>
        <v>#NUM!</v>
      </c>
      <c r="GC171" s="22" t="e">
        <f t="shared" si="186"/>
        <v>#NUM!</v>
      </c>
      <c r="GD171" s="61" t="e">
        <f t="shared" si="134"/>
        <v>#NUM!</v>
      </c>
      <c r="GE171" s="61">
        <f ca="1">AVERAGE(OFFSET($GD$3,0,0,'Données projet'!$E$17+1,1))-AVERAGE(OFFSET($H$3,0,0,'Données projet'!$E$17+1,1))</f>
        <v>496.33873798282525</v>
      </c>
      <c r="GF171" s="61">
        <f t="shared" si="158"/>
        <v>280.25465074992246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-9.6633812063373625E-13</v>
      </c>
      <c r="GV171" s="18">
        <f>GU171*VLOOKUP('Données projet'!$B$18,Paramètres!$A$1:$I$89,3,0)*VLOOKUP('Données projet'!$B$18,Paramètres!$A$1:$I$89,5,0)</f>
        <v>-1.0401663530501537E-12</v>
      </c>
      <c r="GW171" s="14" t="e">
        <f t="shared" si="188"/>
        <v>#NUM!</v>
      </c>
      <c r="GX171" s="22" t="e">
        <f t="shared" si="189"/>
        <v>#NUM!</v>
      </c>
      <c r="GY171" s="61" t="e">
        <f t="shared" si="137"/>
        <v>#NUM!</v>
      </c>
      <c r="GZ171" s="61">
        <f ca="1">AVERAGE(OFFSET($GY$3,0,0,'Données projet'!$E$18+1,1))-AVERAGE(OFFSET($H$3,0,0,'Données projet'!$E$18+1,1))</f>
        <v>542.90832990875208</v>
      </c>
      <c r="HA171" s="61">
        <f t="shared" si="160"/>
        <v>304.94365539329362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1" t="e">
        <f t="shared" si="109"/>
        <v>#NUM!</v>
      </c>
      <c r="S172" s="61">
        <f ca="1">AVERAGE(OFFSET($R$3,0,0,'Données projet'!$E$9+1,1))-AVERAGE(OFFSET($H$3,0,0,'Données projet'!$E$9+1,1))</f>
        <v>469.67944008675863</v>
      </c>
      <c r="T172" s="61">
        <f t="shared" si="142"/>
        <v>266.11908070867173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1" t="e">
        <f t="shared" si="113"/>
        <v>#NUM!</v>
      </c>
      <c r="AN172" s="61">
        <f ca="1">AVERAGE(OFFSET($AM$3,0,0,'Données projet'!$E$10+1,1))-AVERAGE(OFFSET($H$3,0,0,'Données projet'!$E$10+1,1))</f>
        <v>516.30971934066179</v>
      </c>
      <c r="AO172" s="61">
        <f t="shared" si="144"/>
        <v>290.84286505723571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2.5579538487363607E-13</v>
      </c>
      <c r="BE172" s="14">
        <f>BD172*VLOOKUP('Données projet'!$B$11,Paramètres!$A$1:$I$89,3,0)*VLOOKUP('Données projet'!$B$11,Paramètres!$A$1:$I$89,5,0)</f>
        <v>1.6759713616920635E-13</v>
      </c>
      <c r="BF172" s="14">
        <f t="shared" si="167"/>
        <v>2.3709043131075133E-12</v>
      </c>
      <c r="BG172" s="22">
        <f t="shared" si="168"/>
        <v>4.4212233574902864E-12</v>
      </c>
      <c r="BH172" s="61">
        <f t="shared" si="116"/>
        <v>288.57137590098085</v>
      </c>
      <c r="BI172" s="61">
        <f ca="1">AVERAGE(OFFSET($BH$3,0,0,'Données projet'!$E$11+1,1))-AVERAGE(OFFSET($H$3,0,0,'Données projet'!$E$11+1,1))</f>
        <v>194.70144071323648</v>
      </c>
      <c r="BJ172" s="61">
        <f t="shared" si="146"/>
        <v>175.03530497415395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-9.2222762759774927E-14</v>
      </c>
      <c r="CA172" s="14" t="e">
        <f t="shared" si="170"/>
        <v>#NUM!</v>
      </c>
      <c r="CB172" s="22" t="e">
        <f t="shared" si="171"/>
        <v>#NUM!</v>
      </c>
      <c r="CC172" s="61" t="e">
        <f t="shared" si="119"/>
        <v>#NUM!</v>
      </c>
      <c r="CD172" s="61">
        <f ca="1">AVERAGE(OFFSET($CC$3,0,0,'Données projet'!$E$12+1,1))-AVERAGE(OFFSET($H$3,0,0,'Données projet'!$E$12+1,1))</f>
        <v>272.69564942740931</v>
      </c>
      <c r="CE172" s="61">
        <f t="shared" si="148"/>
        <v>316.57989180609252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1">
        <f t="shared" si="122"/>
        <v>288.57137590097892</v>
      </c>
      <c r="CY172" s="61">
        <f ca="1">AVERAGE(OFFSET($CX$3,0,0,'Données projet'!$E$13+1,1))-AVERAGE(OFFSET($H$3,0,0,'Données projet'!$E$13+1,1))</f>
        <v>312.59632808777332</v>
      </c>
      <c r="CZ172" s="61">
        <f t="shared" si="150"/>
        <v>302.59481222418219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3.813056537183002E-14</v>
      </c>
      <c r="DQ172" s="14">
        <f t="shared" si="176"/>
        <v>6.4086286045526829E-13</v>
      </c>
      <c r="DR172" s="22">
        <f t="shared" si="177"/>
        <v>1.1825802166488628E-12</v>
      </c>
      <c r="DS172" s="61">
        <f t="shared" si="125"/>
        <v>288.57137590097761</v>
      </c>
      <c r="DT172" s="61">
        <f ca="1">AVERAGE(OFFSET($DS$3,0,0,'Données projet'!$E$14+1,1))-AVERAGE(OFFSET($H$3,0,0,'Données projet'!$E$14+1,1))</f>
        <v>293.89870611180356</v>
      </c>
      <c r="DU172" s="61">
        <f t="shared" si="152"/>
        <v>227.09257037860894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1" t="e">
        <f t="shared" si="128"/>
        <v>#N/A</v>
      </c>
      <c r="EO172" s="61" t="e">
        <f ca="1">AVERAGE(OFFSET($EN$3,0,0,'Données projet'!$E$15+1,1))-AVERAGE(OFFSET($H$3,0,0,'Données projet'!$E$15+1,1))</f>
        <v>#N/A</v>
      </c>
      <c r="EP172" s="61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1" t="e">
        <f t="shared" si="131"/>
        <v>#N/A</v>
      </c>
      <c r="FJ172" s="61" t="e">
        <f ca="1">AVERAGE(OFFSET($FI$3,0,0,'Données projet'!$E$16+1,1))-AVERAGE(OFFSET($H$3,0,0,'Données projet'!$E$16+1,1))</f>
        <v>#N/A</v>
      </c>
      <c r="FK172" s="61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-9.6633812063373625E-13</v>
      </c>
      <c r="GA172" s="18">
        <f>FZ172*VLOOKUP('Données projet'!$B$17,Paramètres!$A$1:$I$89,3,0)*VLOOKUP('Données projet'!$B$17,Paramètres!$A$1:$I$89,5,0)</f>
        <v>-9.3464223027694966E-13</v>
      </c>
      <c r="GB172" s="14" t="e">
        <f t="shared" si="185"/>
        <v>#NUM!</v>
      </c>
      <c r="GC172" s="22" t="e">
        <f t="shared" si="186"/>
        <v>#NUM!</v>
      </c>
      <c r="GD172" s="61" t="e">
        <f t="shared" si="134"/>
        <v>#NUM!</v>
      </c>
      <c r="GE172" s="61">
        <f ca="1">AVERAGE(OFFSET($GD$3,0,0,'Données projet'!$E$17+1,1))-AVERAGE(OFFSET($H$3,0,0,'Données projet'!$E$17+1,1))</f>
        <v>496.33873798282525</v>
      </c>
      <c r="GF172" s="61">
        <f t="shared" si="158"/>
        <v>280.25465074992246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-9.6633812063373625E-13</v>
      </c>
      <c r="GV172" s="18">
        <f>GU172*VLOOKUP('Données projet'!$B$18,Paramètres!$A$1:$I$89,3,0)*VLOOKUP('Données projet'!$B$18,Paramètres!$A$1:$I$89,5,0)</f>
        <v>-1.0401663530501537E-12</v>
      </c>
      <c r="GW172" s="14" t="e">
        <f t="shared" si="188"/>
        <v>#NUM!</v>
      </c>
      <c r="GX172" s="22" t="e">
        <f t="shared" si="189"/>
        <v>#NUM!</v>
      </c>
      <c r="GY172" s="61" t="e">
        <f t="shared" si="137"/>
        <v>#NUM!</v>
      </c>
      <c r="GZ172" s="61">
        <f ca="1">AVERAGE(OFFSET($GY$3,0,0,'Données projet'!$E$18+1,1))-AVERAGE(OFFSET($H$3,0,0,'Données projet'!$E$18+1,1))</f>
        <v>542.90832990875208</v>
      </c>
      <c r="HA172" s="61">
        <f t="shared" si="160"/>
        <v>304.94365539329362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1" t="e">
        <f t="shared" si="109"/>
        <v>#NUM!</v>
      </c>
      <c r="S173" s="61">
        <f ca="1">AVERAGE(OFFSET($R$3,0,0,'Données projet'!$E$9+1,1))-AVERAGE(OFFSET($H$3,0,0,'Données projet'!$E$9+1,1))</f>
        <v>469.67944008675863</v>
      </c>
      <c r="T173" s="61">
        <f t="shared" si="142"/>
        <v>266.11908070867173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1" t="e">
        <f t="shared" si="113"/>
        <v>#NUM!</v>
      </c>
      <c r="AN173" s="61">
        <f ca="1">AVERAGE(OFFSET($AM$3,0,0,'Données projet'!$E$10+1,1))-AVERAGE(OFFSET($H$3,0,0,'Données projet'!$E$10+1,1))</f>
        <v>516.30971934066179</v>
      </c>
      <c r="AO173" s="61">
        <f t="shared" si="144"/>
        <v>290.84286505723571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2.5579538487363607E-13</v>
      </c>
      <c r="BE173" s="14">
        <f>BD173*VLOOKUP('Données projet'!$B$11,Paramètres!$A$1:$I$89,3,0)*VLOOKUP('Données projet'!$B$11,Paramètres!$A$1:$I$89,5,0)</f>
        <v>1.6759713616920635E-13</v>
      </c>
      <c r="BF173" s="14">
        <f t="shared" si="167"/>
        <v>2.3709043131075133E-12</v>
      </c>
      <c r="BG173" s="22">
        <f t="shared" si="168"/>
        <v>4.4212233574902864E-12</v>
      </c>
      <c r="BH173" s="61">
        <f t="shared" si="116"/>
        <v>288.65398521629032</v>
      </c>
      <c r="BI173" s="61">
        <f ca="1">AVERAGE(OFFSET($BH$3,0,0,'Données projet'!$E$11+1,1))-AVERAGE(OFFSET($H$3,0,0,'Données projet'!$E$11+1,1))</f>
        <v>194.70144071323648</v>
      </c>
      <c r="BJ173" s="61">
        <f t="shared" si="146"/>
        <v>175.03530497415395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-9.2222762759774927E-14</v>
      </c>
      <c r="CA173" s="14" t="e">
        <f t="shared" si="170"/>
        <v>#NUM!</v>
      </c>
      <c r="CB173" s="22" t="e">
        <f t="shared" si="171"/>
        <v>#NUM!</v>
      </c>
      <c r="CC173" s="61" t="e">
        <f t="shared" si="119"/>
        <v>#NUM!</v>
      </c>
      <c r="CD173" s="61">
        <f ca="1">AVERAGE(OFFSET($CC$3,0,0,'Données projet'!$E$12+1,1))-AVERAGE(OFFSET($H$3,0,0,'Données projet'!$E$12+1,1))</f>
        <v>272.69564942740931</v>
      </c>
      <c r="CE173" s="61">
        <f t="shared" si="148"/>
        <v>316.57989180609252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1">
        <f t="shared" si="122"/>
        <v>288.65398521628839</v>
      </c>
      <c r="CY173" s="61">
        <f ca="1">AVERAGE(OFFSET($CX$3,0,0,'Données projet'!$E$13+1,1))-AVERAGE(OFFSET($H$3,0,0,'Données projet'!$E$13+1,1))</f>
        <v>312.59632808777332</v>
      </c>
      <c r="CZ173" s="61">
        <f t="shared" si="150"/>
        <v>302.59481222418219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3.813056537183002E-14</v>
      </c>
      <c r="DQ173" s="14">
        <f t="shared" si="176"/>
        <v>6.4086286045526829E-13</v>
      </c>
      <c r="DR173" s="22">
        <f t="shared" si="177"/>
        <v>1.1825802166488628E-12</v>
      </c>
      <c r="DS173" s="61">
        <f t="shared" si="125"/>
        <v>288.65398521628708</v>
      </c>
      <c r="DT173" s="61">
        <f ca="1">AVERAGE(OFFSET($DS$3,0,0,'Données projet'!$E$14+1,1))-AVERAGE(OFFSET($H$3,0,0,'Données projet'!$E$14+1,1))</f>
        <v>293.89870611180356</v>
      </c>
      <c r="DU173" s="61">
        <f t="shared" si="152"/>
        <v>227.09257037860894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1" t="e">
        <f t="shared" si="128"/>
        <v>#N/A</v>
      </c>
      <c r="EO173" s="61" t="e">
        <f ca="1">AVERAGE(OFFSET($EN$3,0,0,'Données projet'!$E$15+1,1))-AVERAGE(OFFSET($H$3,0,0,'Données projet'!$E$15+1,1))</f>
        <v>#N/A</v>
      </c>
      <c r="EP173" s="61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1" t="e">
        <f t="shared" si="131"/>
        <v>#N/A</v>
      </c>
      <c r="FJ173" s="61" t="e">
        <f ca="1">AVERAGE(OFFSET($FI$3,0,0,'Données projet'!$E$16+1,1))-AVERAGE(OFFSET($H$3,0,0,'Données projet'!$E$16+1,1))</f>
        <v>#N/A</v>
      </c>
      <c r="FK173" s="61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-9.6633812063373625E-13</v>
      </c>
      <c r="GA173" s="18">
        <f>FZ173*VLOOKUP('Données projet'!$B$17,Paramètres!$A$1:$I$89,3,0)*VLOOKUP('Données projet'!$B$17,Paramètres!$A$1:$I$89,5,0)</f>
        <v>-9.3464223027694966E-13</v>
      </c>
      <c r="GB173" s="14" t="e">
        <f t="shared" si="185"/>
        <v>#NUM!</v>
      </c>
      <c r="GC173" s="22" t="e">
        <f t="shared" si="186"/>
        <v>#NUM!</v>
      </c>
      <c r="GD173" s="61" t="e">
        <f t="shared" si="134"/>
        <v>#NUM!</v>
      </c>
      <c r="GE173" s="61">
        <f ca="1">AVERAGE(OFFSET($GD$3,0,0,'Données projet'!$E$17+1,1))-AVERAGE(OFFSET($H$3,0,0,'Données projet'!$E$17+1,1))</f>
        <v>496.33873798282525</v>
      </c>
      <c r="GF173" s="61">
        <f t="shared" si="158"/>
        <v>280.25465074992246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-9.6633812063373625E-13</v>
      </c>
      <c r="GV173" s="18">
        <f>GU173*VLOOKUP('Données projet'!$B$18,Paramètres!$A$1:$I$89,3,0)*VLOOKUP('Données projet'!$B$18,Paramètres!$A$1:$I$89,5,0)</f>
        <v>-1.0401663530501537E-12</v>
      </c>
      <c r="GW173" s="14" t="e">
        <f t="shared" si="188"/>
        <v>#NUM!</v>
      </c>
      <c r="GX173" s="22" t="e">
        <f t="shared" si="189"/>
        <v>#NUM!</v>
      </c>
      <c r="GY173" s="61" t="e">
        <f t="shared" si="137"/>
        <v>#NUM!</v>
      </c>
      <c r="GZ173" s="61">
        <f ca="1">AVERAGE(OFFSET($GY$3,0,0,'Données projet'!$E$18+1,1))-AVERAGE(OFFSET($H$3,0,0,'Données projet'!$E$18+1,1))</f>
        <v>542.90832990875208</v>
      </c>
      <c r="HA173" s="61">
        <f t="shared" si="160"/>
        <v>304.94365539329362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1" t="e">
        <f t="shared" si="109"/>
        <v>#NUM!</v>
      </c>
      <c r="S174" s="61">
        <f ca="1">AVERAGE(OFFSET($R$3,0,0,'Données projet'!$E$9+1,1))-AVERAGE(OFFSET($H$3,0,0,'Données projet'!$E$9+1,1))</f>
        <v>469.67944008675863</v>
      </c>
      <c r="T174" s="61">
        <f t="shared" si="142"/>
        <v>266.11908070867173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1" t="e">
        <f t="shared" si="113"/>
        <v>#NUM!</v>
      </c>
      <c r="AN174" s="61">
        <f ca="1">AVERAGE(OFFSET($AM$3,0,0,'Données projet'!$E$10+1,1))-AVERAGE(OFFSET($H$3,0,0,'Données projet'!$E$10+1,1))</f>
        <v>516.30971934066179</v>
      </c>
      <c r="AO174" s="61">
        <f t="shared" si="144"/>
        <v>290.84286505723571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2.5579538487363607E-13</v>
      </c>
      <c r="BE174" s="14">
        <f>BD174*VLOOKUP('Données projet'!$B$11,Paramètres!$A$1:$I$89,3,0)*VLOOKUP('Données projet'!$B$11,Paramètres!$A$1:$I$89,5,0)</f>
        <v>1.6759713616920635E-13</v>
      </c>
      <c r="BF174" s="14">
        <f t="shared" si="167"/>
        <v>2.3709043131075133E-12</v>
      </c>
      <c r="BG174" s="22">
        <f t="shared" si="168"/>
        <v>4.4212233574902864E-12</v>
      </c>
      <c r="BH174" s="61">
        <f t="shared" si="116"/>
        <v>288.73516144466595</v>
      </c>
      <c r="BI174" s="61">
        <f ca="1">AVERAGE(OFFSET($BH$3,0,0,'Données projet'!$E$11+1,1))-AVERAGE(OFFSET($H$3,0,0,'Données projet'!$E$11+1,1))</f>
        <v>194.70144071323648</v>
      </c>
      <c r="BJ174" s="61">
        <f t="shared" si="146"/>
        <v>175.03530497415395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-9.2222762759774927E-14</v>
      </c>
      <c r="CA174" s="14" t="e">
        <f t="shared" si="170"/>
        <v>#NUM!</v>
      </c>
      <c r="CB174" s="22" t="e">
        <f t="shared" si="171"/>
        <v>#NUM!</v>
      </c>
      <c r="CC174" s="61" t="e">
        <f t="shared" si="119"/>
        <v>#NUM!</v>
      </c>
      <c r="CD174" s="61">
        <f ca="1">AVERAGE(OFFSET($CC$3,0,0,'Données projet'!$E$12+1,1))-AVERAGE(OFFSET($H$3,0,0,'Données projet'!$E$12+1,1))</f>
        <v>272.69564942740931</v>
      </c>
      <c r="CE174" s="61">
        <f t="shared" si="148"/>
        <v>316.57989180609252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1">
        <f t="shared" si="122"/>
        <v>288.73516144466402</v>
      </c>
      <c r="CY174" s="61">
        <f ca="1">AVERAGE(OFFSET($CX$3,0,0,'Données projet'!$E$13+1,1))-AVERAGE(OFFSET($H$3,0,0,'Données projet'!$E$13+1,1))</f>
        <v>312.59632808777332</v>
      </c>
      <c r="CZ174" s="61">
        <f t="shared" si="150"/>
        <v>302.59481222418219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3.813056537183002E-14</v>
      </c>
      <c r="DQ174" s="14">
        <f t="shared" si="176"/>
        <v>6.4086286045526829E-13</v>
      </c>
      <c r="DR174" s="22">
        <f t="shared" si="177"/>
        <v>1.1825802166488628E-12</v>
      </c>
      <c r="DS174" s="61">
        <f t="shared" si="125"/>
        <v>288.73516144466271</v>
      </c>
      <c r="DT174" s="61">
        <f ca="1">AVERAGE(OFFSET($DS$3,0,0,'Données projet'!$E$14+1,1))-AVERAGE(OFFSET($H$3,0,0,'Données projet'!$E$14+1,1))</f>
        <v>293.89870611180356</v>
      </c>
      <c r="DU174" s="61">
        <f t="shared" si="152"/>
        <v>227.09257037860894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1" t="e">
        <f t="shared" si="128"/>
        <v>#N/A</v>
      </c>
      <c r="EO174" s="61" t="e">
        <f ca="1">AVERAGE(OFFSET($EN$3,0,0,'Données projet'!$E$15+1,1))-AVERAGE(OFFSET($H$3,0,0,'Données projet'!$E$15+1,1))</f>
        <v>#N/A</v>
      </c>
      <c r="EP174" s="61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1" t="e">
        <f t="shared" si="131"/>
        <v>#N/A</v>
      </c>
      <c r="FJ174" s="61" t="e">
        <f ca="1">AVERAGE(OFFSET($FI$3,0,0,'Données projet'!$E$16+1,1))-AVERAGE(OFFSET($H$3,0,0,'Données projet'!$E$16+1,1))</f>
        <v>#N/A</v>
      </c>
      <c r="FK174" s="61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-9.6633812063373625E-13</v>
      </c>
      <c r="GA174" s="18">
        <f>FZ174*VLOOKUP('Données projet'!$B$17,Paramètres!$A$1:$I$89,3,0)*VLOOKUP('Données projet'!$B$17,Paramètres!$A$1:$I$89,5,0)</f>
        <v>-9.3464223027694966E-13</v>
      </c>
      <c r="GB174" s="14" t="e">
        <f t="shared" si="185"/>
        <v>#NUM!</v>
      </c>
      <c r="GC174" s="22" t="e">
        <f t="shared" si="186"/>
        <v>#NUM!</v>
      </c>
      <c r="GD174" s="61" t="e">
        <f t="shared" si="134"/>
        <v>#NUM!</v>
      </c>
      <c r="GE174" s="61">
        <f ca="1">AVERAGE(OFFSET($GD$3,0,0,'Données projet'!$E$17+1,1))-AVERAGE(OFFSET($H$3,0,0,'Données projet'!$E$17+1,1))</f>
        <v>496.33873798282525</v>
      </c>
      <c r="GF174" s="61">
        <f t="shared" si="158"/>
        <v>280.25465074992246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-9.6633812063373625E-13</v>
      </c>
      <c r="GV174" s="18">
        <f>GU174*VLOOKUP('Données projet'!$B$18,Paramètres!$A$1:$I$89,3,0)*VLOOKUP('Données projet'!$B$18,Paramètres!$A$1:$I$89,5,0)</f>
        <v>-1.0401663530501537E-12</v>
      </c>
      <c r="GW174" s="14" t="e">
        <f t="shared" si="188"/>
        <v>#NUM!</v>
      </c>
      <c r="GX174" s="22" t="e">
        <f t="shared" si="189"/>
        <v>#NUM!</v>
      </c>
      <c r="GY174" s="61" t="e">
        <f t="shared" si="137"/>
        <v>#NUM!</v>
      </c>
      <c r="GZ174" s="61">
        <f ca="1">AVERAGE(OFFSET($GY$3,0,0,'Données projet'!$E$18+1,1))-AVERAGE(OFFSET($H$3,0,0,'Données projet'!$E$18+1,1))</f>
        <v>542.90832990875208</v>
      </c>
      <c r="HA174" s="61">
        <f t="shared" si="160"/>
        <v>304.94365539329362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1" t="e">
        <f t="shared" si="109"/>
        <v>#NUM!</v>
      </c>
      <c r="S175" s="61">
        <f ca="1">AVERAGE(OFFSET($R$3,0,0,'Données projet'!$E$9+1,1))-AVERAGE(OFFSET($H$3,0,0,'Données projet'!$E$9+1,1))</f>
        <v>469.67944008675863</v>
      </c>
      <c r="T175" s="61">
        <f t="shared" si="142"/>
        <v>266.11908070867173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1" t="e">
        <f t="shared" si="113"/>
        <v>#NUM!</v>
      </c>
      <c r="AN175" s="61">
        <f ca="1">AVERAGE(OFFSET($AM$3,0,0,'Données projet'!$E$10+1,1))-AVERAGE(OFFSET($H$3,0,0,'Données projet'!$E$10+1,1))</f>
        <v>516.30971934066179</v>
      </c>
      <c r="AO175" s="61">
        <f t="shared" si="144"/>
        <v>290.84286505723571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2.5579538487363607E-13</v>
      </c>
      <c r="BE175" s="14">
        <f>BD175*VLOOKUP('Données projet'!$B$11,Paramètres!$A$1:$I$89,3,0)*VLOOKUP('Données projet'!$B$11,Paramètres!$A$1:$I$89,5,0)</f>
        <v>1.6759713616920635E-13</v>
      </c>
      <c r="BF175" s="14">
        <f t="shared" si="167"/>
        <v>2.3709043131075133E-12</v>
      </c>
      <c r="BG175" s="22">
        <f t="shared" si="168"/>
        <v>4.4212233574902864E-12</v>
      </c>
      <c r="BH175" s="61">
        <f t="shared" si="116"/>
        <v>288.81492944696208</v>
      </c>
      <c r="BI175" s="61">
        <f ca="1">AVERAGE(OFFSET($BH$3,0,0,'Données projet'!$E$11+1,1))-AVERAGE(OFFSET($H$3,0,0,'Données projet'!$E$11+1,1))</f>
        <v>194.70144071323648</v>
      </c>
      <c r="BJ175" s="61">
        <f t="shared" si="146"/>
        <v>175.03530497415395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-9.2222762759774927E-14</v>
      </c>
      <c r="CA175" s="14" t="e">
        <f t="shared" si="170"/>
        <v>#NUM!</v>
      </c>
      <c r="CB175" s="22" t="e">
        <f t="shared" si="171"/>
        <v>#NUM!</v>
      </c>
      <c r="CC175" s="61" t="e">
        <f t="shared" si="119"/>
        <v>#NUM!</v>
      </c>
      <c r="CD175" s="61">
        <f ca="1">AVERAGE(OFFSET($CC$3,0,0,'Données projet'!$E$12+1,1))-AVERAGE(OFFSET($H$3,0,0,'Données projet'!$E$12+1,1))</f>
        <v>272.69564942740931</v>
      </c>
      <c r="CE175" s="61">
        <f t="shared" si="148"/>
        <v>316.57989180609252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1">
        <f t="shared" si="122"/>
        <v>288.81492944696015</v>
      </c>
      <c r="CY175" s="61">
        <f ca="1">AVERAGE(OFFSET($CX$3,0,0,'Données projet'!$E$13+1,1))-AVERAGE(OFFSET($H$3,0,0,'Données projet'!$E$13+1,1))</f>
        <v>312.59632808777332</v>
      </c>
      <c r="CZ175" s="61">
        <f t="shared" si="150"/>
        <v>302.59481222418219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3.813056537183002E-14</v>
      </c>
      <c r="DQ175" s="14">
        <f t="shared" si="176"/>
        <v>6.4086286045526829E-13</v>
      </c>
      <c r="DR175" s="22">
        <f t="shared" si="177"/>
        <v>1.1825802166488628E-12</v>
      </c>
      <c r="DS175" s="61">
        <f t="shared" si="125"/>
        <v>288.81492944695884</v>
      </c>
      <c r="DT175" s="61">
        <f ca="1">AVERAGE(OFFSET($DS$3,0,0,'Données projet'!$E$14+1,1))-AVERAGE(OFFSET($H$3,0,0,'Données projet'!$E$14+1,1))</f>
        <v>293.89870611180356</v>
      </c>
      <c r="DU175" s="61">
        <f t="shared" si="152"/>
        <v>227.09257037860894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1" t="e">
        <f t="shared" si="128"/>
        <v>#N/A</v>
      </c>
      <c r="EO175" s="61" t="e">
        <f ca="1">AVERAGE(OFFSET($EN$3,0,0,'Données projet'!$E$15+1,1))-AVERAGE(OFFSET($H$3,0,0,'Données projet'!$E$15+1,1))</f>
        <v>#N/A</v>
      </c>
      <c r="EP175" s="61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1" t="e">
        <f t="shared" si="131"/>
        <v>#N/A</v>
      </c>
      <c r="FJ175" s="61" t="e">
        <f ca="1">AVERAGE(OFFSET($FI$3,0,0,'Données projet'!$E$16+1,1))-AVERAGE(OFFSET($H$3,0,0,'Données projet'!$E$16+1,1))</f>
        <v>#N/A</v>
      </c>
      <c r="FK175" s="61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-9.6633812063373625E-13</v>
      </c>
      <c r="GA175" s="18">
        <f>FZ175*VLOOKUP('Données projet'!$B$17,Paramètres!$A$1:$I$89,3,0)*VLOOKUP('Données projet'!$B$17,Paramètres!$A$1:$I$89,5,0)</f>
        <v>-9.3464223027694966E-13</v>
      </c>
      <c r="GB175" s="14" t="e">
        <f t="shared" si="185"/>
        <v>#NUM!</v>
      </c>
      <c r="GC175" s="22" t="e">
        <f t="shared" si="186"/>
        <v>#NUM!</v>
      </c>
      <c r="GD175" s="61" t="e">
        <f t="shared" si="134"/>
        <v>#NUM!</v>
      </c>
      <c r="GE175" s="61">
        <f ca="1">AVERAGE(OFFSET($GD$3,0,0,'Données projet'!$E$17+1,1))-AVERAGE(OFFSET($H$3,0,0,'Données projet'!$E$17+1,1))</f>
        <v>496.33873798282525</v>
      </c>
      <c r="GF175" s="61">
        <f t="shared" si="158"/>
        <v>280.25465074992246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-9.6633812063373625E-13</v>
      </c>
      <c r="GV175" s="18">
        <f>GU175*VLOOKUP('Données projet'!$B$18,Paramètres!$A$1:$I$89,3,0)*VLOOKUP('Données projet'!$B$18,Paramètres!$A$1:$I$89,5,0)</f>
        <v>-1.0401663530501537E-12</v>
      </c>
      <c r="GW175" s="14" t="e">
        <f t="shared" si="188"/>
        <v>#NUM!</v>
      </c>
      <c r="GX175" s="22" t="e">
        <f t="shared" si="189"/>
        <v>#NUM!</v>
      </c>
      <c r="GY175" s="61" t="e">
        <f t="shared" si="137"/>
        <v>#NUM!</v>
      </c>
      <c r="GZ175" s="61">
        <f ca="1">AVERAGE(OFFSET($GY$3,0,0,'Données projet'!$E$18+1,1))-AVERAGE(OFFSET($H$3,0,0,'Données projet'!$E$18+1,1))</f>
        <v>542.90832990875208</v>
      </c>
      <c r="HA175" s="61">
        <f t="shared" si="160"/>
        <v>304.94365539329362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1" t="e">
        <f t="shared" si="109"/>
        <v>#NUM!</v>
      </c>
      <c r="S176" s="61">
        <f ca="1">AVERAGE(OFFSET($R$3,0,0,'Données projet'!$E$9+1,1))-AVERAGE(OFFSET($H$3,0,0,'Données projet'!$E$9+1,1))</f>
        <v>469.67944008675863</v>
      </c>
      <c r="T176" s="61">
        <f t="shared" si="142"/>
        <v>266.11908070867173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1" t="e">
        <f t="shared" si="113"/>
        <v>#NUM!</v>
      </c>
      <c r="AN176" s="61">
        <f ca="1">AVERAGE(OFFSET($AM$3,0,0,'Données projet'!$E$10+1,1))-AVERAGE(OFFSET($H$3,0,0,'Données projet'!$E$10+1,1))</f>
        <v>516.30971934066179</v>
      </c>
      <c r="AO176" s="61">
        <f t="shared" si="144"/>
        <v>290.84286505723571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2.5579538487363607E-13</v>
      </c>
      <c r="BE176" s="14">
        <f>BD176*VLOOKUP('Données projet'!$B$11,Paramètres!$A$1:$I$89,3,0)*VLOOKUP('Données projet'!$B$11,Paramètres!$A$1:$I$89,5,0)</f>
        <v>1.6759713616920635E-13</v>
      </c>
      <c r="BF176" s="14">
        <f t="shared" si="167"/>
        <v>2.3709043131075133E-12</v>
      </c>
      <c r="BG176" s="22">
        <f t="shared" si="168"/>
        <v>4.4212233574902864E-12</v>
      </c>
      <c r="BH176" s="61">
        <f t="shared" si="116"/>
        <v>288.89331365275291</v>
      </c>
      <c r="BI176" s="61">
        <f ca="1">AVERAGE(OFFSET($BH$3,0,0,'Données projet'!$E$11+1,1))-AVERAGE(OFFSET($H$3,0,0,'Données projet'!$E$11+1,1))</f>
        <v>194.70144071323648</v>
      </c>
      <c r="BJ176" s="61">
        <f t="shared" si="146"/>
        <v>175.03530497415395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-9.2222762759774927E-14</v>
      </c>
      <c r="CA176" s="14" t="e">
        <f t="shared" si="170"/>
        <v>#NUM!</v>
      </c>
      <c r="CB176" s="22" t="e">
        <f t="shared" si="171"/>
        <v>#NUM!</v>
      </c>
      <c r="CC176" s="61" t="e">
        <f t="shared" si="119"/>
        <v>#NUM!</v>
      </c>
      <c r="CD176" s="61">
        <f ca="1">AVERAGE(OFFSET($CC$3,0,0,'Données projet'!$E$12+1,1))-AVERAGE(OFFSET($H$3,0,0,'Données projet'!$E$12+1,1))</f>
        <v>272.69564942740931</v>
      </c>
      <c r="CE176" s="61">
        <f t="shared" si="148"/>
        <v>316.57989180609252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1">
        <f t="shared" si="122"/>
        <v>288.89331365275098</v>
      </c>
      <c r="CY176" s="61">
        <f ca="1">AVERAGE(OFFSET($CX$3,0,0,'Données projet'!$E$13+1,1))-AVERAGE(OFFSET($H$3,0,0,'Données projet'!$E$13+1,1))</f>
        <v>312.59632808777332</v>
      </c>
      <c r="CZ176" s="61">
        <f t="shared" si="150"/>
        <v>302.59481222418219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3.813056537183002E-14</v>
      </c>
      <c r="DQ176" s="14">
        <f t="shared" si="176"/>
        <v>6.4086286045526829E-13</v>
      </c>
      <c r="DR176" s="22">
        <f t="shared" si="177"/>
        <v>1.1825802166488628E-12</v>
      </c>
      <c r="DS176" s="61">
        <f t="shared" si="125"/>
        <v>288.89331365274967</v>
      </c>
      <c r="DT176" s="61">
        <f ca="1">AVERAGE(OFFSET($DS$3,0,0,'Données projet'!$E$14+1,1))-AVERAGE(OFFSET($H$3,0,0,'Données projet'!$E$14+1,1))</f>
        <v>293.89870611180356</v>
      </c>
      <c r="DU176" s="61">
        <f t="shared" si="152"/>
        <v>227.09257037860894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1" t="e">
        <f t="shared" si="128"/>
        <v>#N/A</v>
      </c>
      <c r="EO176" s="61" t="e">
        <f ca="1">AVERAGE(OFFSET($EN$3,0,0,'Données projet'!$E$15+1,1))-AVERAGE(OFFSET($H$3,0,0,'Données projet'!$E$15+1,1))</f>
        <v>#N/A</v>
      </c>
      <c r="EP176" s="61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1" t="e">
        <f t="shared" si="131"/>
        <v>#N/A</v>
      </c>
      <c r="FJ176" s="61" t="e">
        <f ca="1">AVERAGE(OFFSET($FI$3,0,0,'Données projet'!$E$16+1,1))-AVERAGE(OFFSET($H$3,0,0,'Données projet'!$E$16+1,1))</f>
        <v>#N/A</v>
      </c>
      <c r="FK176" s="61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-9.6633812063373625E-13</v>
      </c>
      <c r="GA176" s="18">
        <f>FZ176*VLOOKUP('Données projet'!$B$17,Paramètres!$A$1:$I$89,3,0)*VLOOKUP('Données projet'!$B$17,Paramètres!$A$1:$I$89,5,0)</f>
        <v>-9.3464223027694966E-13</v>
      </c>
      <c r="GB176" s="14" t="e">
        <f t="shared" si="185"/>
        <v>#NUM!</v>
      </c>
      <c r="GC176" s="22" t="e">
        <f t="shared" si="186"/>
        <v>#NUM!</v>
      </c>
      <c r="GD176" s="61" t="e">
        <f t="shared" si="134"/>
        <v>#NUM!</v>
      </c>
      <c r="GE176" s="61">
        <f ca="1">AVERAGE(OFFSET($GD$3,0,0,'Données projet'!$E$17+1,1))-AVERAGE(OFFSET($H$3,0,0,'Données projet'!$E$17+1,1))</f>
        <v>496.33873798282525</v>
      </c>
      <c r="GF176" s="61">
        <f t="shared" si="158"/>
        <v>280.25465074992246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-9.6633812063373625E-13</v>
      </c>
      <c r="GV176" s="18">
        <f>GU176*VLOOKUP('Données projet'!$B$18,Paramètres!$A$1:$I$89,3,0)*VLOOKUP('Données projet'!$B$18,Paramètres!$A$1:$I$89,5,0)</f>
        <v>-1.0401663530501537E-12</v>
      </c>
      <c r="GW176" s="14" t="e">
        <f t="shared" si="188"/>
        <v>#NUM!</v>
      </c>
      <c r="GX176" s="22" t="e">
        <f t="shared" si="189"/>
        <v>#NUM!</v>
      </c>
      <c r="GY176" s="61" t="e">
        <f t="shared" si="137"/>
        <v>#NUM!</v>
      </c>
      <c r="GZ176" s="61">
        <f ca="1">AVERAGE(OFFSET($GY$3,0,0,'Données projet'!$E$18+1,1))-AVERAGE(OFFSET($H$3,0,0,'Données projet'!$E$18+1,1))</f>
        <v>542.90832990875208</v>
      </c>
      <c r="HA176" s="61">
        <f t="shared" si="160"/>
        <v>304.94365539329362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1" t="e">
        <f t="shared" si="109"/>
        <v>#NUM!</v>
      </c>
      <c r="S177" s="61">
        <f ca="1">AVERAGE(OFFSET($R$3,0,0,'Données projet'!$E$9+1,1))-AVERAGE(OFFSET($H$3,0,0,'Données projet'!$E$9+1,1))</f>
        <v>469.67944008675863</v>
      </c>
      <c r="T177" s="61">
        <f t="shared" si="142"/>
        <v>266.11908070867173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1" t="e">
        <f t="shared" si="113"/>
        <v>#NUM!</v>
      </c>
      <c r="AN177" s="61">
        <f ca="1">AVERAGE(OFFSET($AM$3,0,0,'Données projet'!$E$10+1,1))-AVERAGE(OFFSET($H$3,0,0,'Données projet'!$E$10+1,1))</f>
        <v>516.30971934066179</v>
      </c>
      <c r="AO177" s="61">
        <f t="shared" si="144"/>
        <v>290.84286505723571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2.5579538487363607E-13</v>
      </c>
      <c r="BE177" s="14">
        <f>BD177*VLOOKUP('Données projet'!$B$11,Paramètres!$A$1:$I$89,3,0)*VLOOKUP('Données projet'!$B$11,Paramètres!$A$1:$I$89,5,0)</f>
        <v>1.6759713616920635E-13</v>
      </c>
      <c r="BF177" s="14">
        <f t="shared" si="167"/>
        <v>2.3709043131075133E-12</v>
      </c>
      <c r="BG177" s="22">
        <f t="shared" si="168"/>
        <v>4.4212233574902864E-12</v>
      </c>
      <c r="BH177" s="61">
        <f t="shared" si="116"/>
        <v>288.97033806781417</v>
      </c>
      <c r="BI177" s="61">
        <f ca="1">AVERAGE(OFFSET($BH$3,0,0,'Données projet'!$E$11+1,1))-AVERAGE(OFFSET($H$3,0,0,'Données projet'!$E$11+1,1))</f>
        <v>194.70144071323648</v>
      </c>
      <c r="BJ177" s="61">
        <f t="shared" si="146"/>
        <v>175.03530497415395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-9.2222762759774927E-14</v>
      </c>
      <c r="CA177" s="14" t="e">
        <f t="shared" si="170"/>
        <v>#NUM!</v>
      </c>
      <c r="CB177" s="22" t="e">
        <f t="shared" si="171"/>
        <v>#NUM!</v>
      </c>
      <c r="CC177" s="61" t="e">
        <f t="shared" si="119"/>
        <v>#NUM!</v>
      </c>
      <c r="CD177" s="61">
        <f ca="1">AVERAGE(OFFSET($CC$3,0,0,'Données projet'!$E$12+1,1))-AVERAGE(OFFSET($H$3,0,0,'Données projet'!$E$12+1,1))</f>
        <v>272.69564942740931</v>
      </c>
      <c r="CE177" s="61">
        <f t="shared" si="148"/>
        <v>316.57989180609252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1">
        <f t="shared" si="122"/>
        <v>288.97033806781224</v>
      </c>
      <c r="CY177" s="61">
        <f ca="1">AVERAGE(OFFSET($CX$3,0,0,'Données projet'!$E$13+1,1))-AVERAGE(OFFSET($H$3,0,0,'Données projet'!$E$13+1,1))</f>
        <v>312.59632808777332</v>
      </c>
      <c r="CZ177" s="61">
        <f t="shared" si="150"/>
        <v>302.59481222418219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3.813056537183002E-14</v>
      </c>
      <c r="DQ177" s="14">
        <f t="shared" si="176"/>
        <v>6.4086286045526829E-13</v>
      </c>
      <c r="DR177" s="22">
        <f t="shared" si="177"/>
        <v>1.1825802166488628E-12</v>
      </c>
      <c r="DS177" s="61">
        <f t="shared" si="125"/>
        <v>288.97033806781093</v>
      </c>
      <c r="DT177" s="61">
        <f ca="1">AVERAGE(OFFSET($DS$3,0,0,'Données projet'!$E$14+1,1))-AVERAGE(OFFSET($H$3,0,0,'Données projet'!$E$14+1,1))</f>
        <v>293.89870611180356</v>
      </c>
      <c r="DU177" s="61">
        <f t="shared" si="152"/>
        <v>227.09257037860894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1" t="e">
        <f t="shared" si="128"/>
        <v>#N/A</v>
      </c>
      <c r="EO177" s="61" t="e">
        <f ca="1">AVERAGE(OFFSET($EN$3,0,0,'Données projet'!$E$15+1,1))-AVERAGE(OFFSET($H$3,0,0,'Données projet'!$E$15+1,1))</f>
        <v>#N/A</v>
      </c>
      <c r="EP177" s="61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1" t="e">
        <f t="shared" si="131"/>
        <v>#N/A</v>
      </c>
      <c r="FJ177" s="61" t="e">
        <f ca="1">AVERAGE(OFFSET($FI$3,0,0,'Données projet'!$E$16+1,1))-AVERAGE(OFFSET($H$3,0,0,'Données projet'!$E$16+1,1))</f>
        <v>#N/A</v>
      </c>
      <c r="FK177" s="61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-9.6633812063373625E-13</v>
      </c>
      <c r="GA177" s="18">
        <f>FZ177*VLOOKUP('Données projet'!$B$17,Paramètres!$A$1:$I$89,3,0)*VLOOKUP('Données projet'!$B$17,Paramètres!$A$1:$I$89,5,0)</f>
        <v>-9.3464223027694966E-13</v>
      </c>
      <c r="GB177" s="14" t="e">
        <f t="shared" si="185"/>
        <v>#NUM!</v>
      </c>
      <c r="GC177" s="22" t="e">
        <f t="shared" si="186"/>
        <v>#NUM!</v>
      </c>
      <c r="GD177" s="61" t="e">
        <f t="shared" si="134"/>
        <v>#NUM!</v>
      </c>
      <c r="GE177" s="61">
        <f ca="1">AVERAGE(OFFSET($GD$3,0,0,'Données projet'!$E$17+1,1))-AVERAGE(OFFSET($H$3,0,0,'Données projet'!$E$17+1,1))</f>
        <v>496.33873798282525</v>
      </c>
      <c r="GF177" s="61">
        <f t="shared" si="158"/>
        <v>280.25465074992246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-9.6633812063373625E-13</v>
      </c>
      <c r="GV177" s="18">
        <f>GU177*VLOOKUP('Données projet'!$B$18,Paramètres!$A$1:$I$89,3,0)*VLOOKUP('Données projet'!$B$18,Paramètres!$A$1:$I$89,5,0)</f>
        <v>-1.0401663530501537E-12</v>
      </c>
      <c r="GW177" s="14" t="e">
        <f t="shared" si="188"/>
        <v>#NUM!</v>
      </c>
      <c r="GX177" s="22" t="e">
        <f t="shared" si="189"/>
        <v>#NUM!</v>
      </c>
      <c r="GY177" s="61" t="e">
        <f t="shared" si="137"/>
        <v>#NUM!</v>
      </c>
      <c r="GZ177" s="61">
        <f ca="1">AVERAGE(OFFSET($GY$3,0,0,'Données projet'!$E$18+1,1))-AVERAGE(OFFSET($H$3,0,0,'Données projet'!$E$18+1,1))</f>
        <v>542.90832990875208</v>
      </c>
      <c r="HA177" s="61">
        <f t="shared" si="160"/>
        <v>304.94365539329362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1" t="e">
        <f t="shared" si="109"/>
        <v>#NUM!</v>
      </c>
      <c r="S178" s="61">
        <f ca="1">AVERAGE(OFFSET($R$3,0,0,'Données projet'!$E$9+1,1))-AVERAGE(OFFSET($H$3,0,0,'Données projet'!$E$9+1,1))</f>
        <v>469.67944008675863</v>
      </c>
      <c r="T178" s="61">
        <f t="shared" si="142"/>
        <v>266.11908070867173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1" t="e">
        <f t="shared" si="113"/>
        <v>#NUM!</v>
      </c>
      <c r="AN178" s="61">
        <f ca="1">AVERAGE(OFFSET($AM$3,0,0,'Données projet'!$E$10+1,1))-AVERAGE(OFFSET($H$3,0,0,'Données projet'!$E$10+1,1))</f>
        <v>516.30971934066179</v>
      </c>
      <c r="AO178" s="61">
        <f t="shared" si="144"/>
        <v>290.84286505723571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2.5579538487363607E-13</v>
      </c>
      <c r="BE178" s="14">
        <f>BD178*VLOOKUP('Données projet'!$B$11,Paramètres!$A$1:$I$89,3,0)*VLOOKUP('Données projet'!$B$11,Paramètres!$A$1:$I$89,5,0)</f>
        <v>1.6759713616920635E-13</v>
      </c>
      <c r="BF178" s="14">
        <f t="shared" si="167"/>
        <v>2.3709043131075133E-12</v>
      </c>
      <c r="BG178" s="22">
        <f t="shared" si="168"/>
        <v>4.4212233574902864E-12</v>
      </c>
      <c r="BH178" s="61">
        <f t="shared" si="116"/>
        <v>289.04602628147484</v>
      </c>
      <c r="BI178" s="61">
        <f ca="1">AVERAGE(OFFSET($BH$3,0,0,'Données projet'!$E$11+1,1))-AVERAGE(OFFSET($H$3,0,0,'Données projet'!$E$11+1,1))</f>
        <v>194.70144071323648</v>
      </c>
      <c r="BJ178" s="61">
        <f t="shared" si="146"/>
        <v>175.03530497415395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-9.2222762759774927E-14</v>
      </c>
      <c r="CA178" s="14" t="e">
        <f t="shared" si="170"/>
        <v>#NUM!</v>
      </c>
      <c r="CB178" s="22" t="e">
        <f t="shared" si="171"/>
        <v>#NUM!</v>
      </c>
      <c r="CC178" s="61" t="e">
        <f t="shared" si="119"/>
        <v>#NUM!</v>
      </c>
      <c r="CD178" s="61">
        <f ca="1">AVERAGE(OFFSET($CC$3,0,0,'Données projet'!$E$12+1,1))-AVERAGE(OFFSET($H$3,0,0,'Données projet'!$E$12+1,1))</f>
        <v>272.69564942740931</v>
      </c>
      <c r="CE178" s="61">
        <f t="shared" si="148"/>
        <v>316.57989180609252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1">
        <f t="shared" si="122"/>
        <v>289.0460262814729</v>
      </c>
      <c r="CY178" s="61">
        <f ca="1">AVERAGE(OFFSET($CX$3,0,0,'Données projet'!$E$13+1,1))-AVERAGE(OFFSET($H$3,0,0,'Données projet'!$E$13+1,1))</f>
        <v>312.59632808777332</v>
      </c>
      <c r="CZ178" s="61">
        <f t="shared" si="150"/>
        <v>302.59481222418219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3.813056537183002E-14</v>
      </c>
      <c r="DQ178" s="14">
        <f t="shared" si="176"/>
        <v>6.4086286045526829E-13</v>
      </c>
      <c r="DR178" s="22">
        <f t="shared" si="177"/>
        <v>1.1825802166488628E-12</v>
      </c>
      <c r="DS178" s="61">
        <f t="shared" si="125"/>
        <v>289.0460262814716</v>
      </c>
      <c r="DT178" s="61">
        <f ca="1">AVERAGE(OFFSET($DS$3,0,0,'Données projet'!$E$14+1,1))-AVERAGE(OFFSET($H$3,0,0,'Données projet'!$E$14+1,1))</f>
        <v>293.89870611180356</v>
      </c>
      <c r="DU178" s="61">
        <f t="shared" si="152"/>
        <v>227.09257037860894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1" t="e">
        <f t="shared" si="128"/>
        <v>#N/A</v>
      </c>
      <c r="EO178" s="61" t="e">
        <f ca="1">AVERAGE(OFFSET($EN$3,0,0,'Données projet'!$E$15+1,1))-AVERAGE(OFFSET($H$3,0,0,'Données projet'!$E$15+1,1))</f>
        <v>#N/A</v>
      </c>
      <c r="EP178" s="61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1" t="e">
        <f t="shared" si="131"/>
        <v>#N/A</v>
      </c>
      <c r="FJ178" s="61" t="e">
        <f ca="1">AVERAGE(OFFSET($FI$3,0,0,'Données projet'!$E$16+1,1))-AVERAGE(OFFSET($H$3,0,0,'Données projet'!$E$16+1,1))</f>
        <v>#N/A</v>
      </c>
      <c r="FK178" s="61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-9.6633812063373625E-13</v>
      </c>
      <c r="GA178" s="18">
        <f>FZ178*VLOOKUP('Données projet'!$B$17,Paramètres!$A$1:$I$89,3,0)*VLOOKUP('Données projet'!$B$17,Paramètres!$A$1:$I$89,5,0)</f>
        <v>-9.3464223027694966E-13</v>
      </c>
      <c r="GB178" s="14" t="e">
        <f t="shared" si="185"/>
        <v>#NUM!</v>
      </c>
      <c r="GC178" s="22" t="e">
        <f t="shared" si="186"/>
        <v>#NUM!</v>
      </c>
      <c r="GD178" s="61" t="e">
        <f t="shared" si="134"/>
        <v>#NUM!</v>
      </c>
      <c r="GE178" s="61">
        <f ca="1">AVERAGE(OFFSET($GD$3,0,0,'Données projet'!$E$17+1,1))-AVERAGE(OFFSET($H$3,0,0,'Données projet'!$E$17+1,1))</f>
        <v>496.33873798282525</v>
      </c>
      <c r="GF178" s="61">
        <f t="shared" si="158"/>
        <v>280.25465074992246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-9.6633812063373625E-13</v>
      </c>
      <c r="GV178" s="18">
        <f>GU178*VLOOKUP('Données projet'!$B$18,Paramètres!$A$1:$I$89,3,0)*VLOOKUP('Données projet'!$B$18,Paramètres!$A$1:$I$89,5,0)</f>
        <v>-1.0401663530501537E-12</v>
      </c>
      <c r="GW178" s="14" t="e">
        <f t="shared" si="188"/>
        <v>#NUM!</v>
      </c>
      <c r="GX178" s="22" t="e">
        <f t="shared" si="189"/>
        <v>#NUM!</v>
      </c>
      <c r="GY178" s="61" t="e">
        <f t="shared" si="137"/>
        <v>#NUM!</v>
      </c>
      <c r="GZ178" s="61">
        <f ca="1">AVERAGE(OFFSET($GY$3,0,0,'Données projet'!$E$18+1,1))-AVERAGE(OFFSET($H$3,0,0,'Données projet'!$E$18+1,1))</f>
        <v>542.90832990875208</v>
      </c>
      <c r="HA178" s="61">
        <f t="shared" si="160"/>
        <v>304.94365539329362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1" t="e">
        <f t="shared" si="109"/>
        <v>#NUM!</v>
      </c>
      <c r="S179" s="61">
        <f ca="1">AVERAGE(OFFSET($R$3,0,0,'Données projet'!$E$9+1,1))-AVERAGE(OFFSET($H$3,0,0,'Données projet'!$E$9+1,1))</f>
        <v>469.67944008675863</v>
      </c>
      <c r="T179" s="61">
        <f t="shared" si="142"/>
        <v>266.11908070867173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1" t="e">
        <f t="shared" si="113"/>
        <v>#NUM!</v>
      </c>
      <c r="AN179" s="61">
        <f ca="1">AVERAGE(OFFSET($AM$3,0,0,'Données projet'!$E$10+1,1))-AVERAGE(OFFSET($H$3,0,0,'Données projet'!$E$10+1,1))</f>
        <v>516.30971934066179</v>
      </c>
      <c r="AO179" s="61">
        <f t="shared" si="144"/>
        <v>290.84286505723571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2.5579538487363607E-13</v>
      </c>
      <c r="BE179" s="14">
        <f>BD179*VLOOKUP('Données projet'!$B$11,Paramètres!$A$1:$I$89,3,0)*VLOOKUP('Données projet'!$B$11,Paramètres!$A$1:$I$89,5,0)</f>
        <v>1.6759713616920635E-13</v>
      </c>
      <c r="BF179" s="14">
        <f t="shared" si="167"/>
        <v>2.3709043131075133E-12</v>
      </c>
      <c r="BG179" s="22">
        <f t="shared" si="168"/>
        <v>4.4212233574902864E-12</v>
      </c>
      <c r="BH179" s="61">
        <f t="shared" si="116"/>
        <v>289.12040147384204</v>
      </c>
      <c r="BI179" s="61">
        <f ca="1">AVERAGE(OFFSET($BH$3,0,0,'Données projet'!$E$11+1,1))-AVERAGE(OFFSET($H$3,0,0,'Données projet'!$E$11+1,1))</f>
        <v>194.70144071323648</v>
      </c>
      <c r="BJ179" s="61">
        <f t="shared" si="146"/>
        <v>175.03530497415395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-9.2222762759774927E-14</v>
      </c>
      <c r="CA179" s="14" t="e">
        <f t="shared" si="170"/>
        <v>#NUM!</v>
      </c>
      <c r="CB179" s="22" t="e">
        <f t="shared" si="171"/>
        <v>#NUM!</v>
      </c>
      <c r="CC179" s="61" t="e">
        <f t="shared" si="119"/>
        <v>#NUM!</v>
      </c>
      <c r="CD179" s="61">
        <f ca="1">AVERAGE(OFFSET($CC$3,0,0,'Données projet'!$E$12+1,1))-AVERAGE(OFFSET($H$3,0,0,'Données projet'!$E$12+1,1))</f>
        <v>272.69564942740931</v>
      </c>
      <c r="CE179" s="61">
        <f t="shared" si="148"/>
        <v>316.57989180609252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1">
        <f t="shared" si="122"/>
        <v>289.1204014738401</v>
      </c>
      <c r="CY179" s="61">
        <f ca="1">AVERAGE(OFFSET($CX$3,0,0,'Données projet'!$E$13+1,1))-AVERAGE(OFFSET($H$3,0,0,'Données projet'!$E$13+1,1))</f>
        <v>312.59632808777332</v>
      </c>
      <c r="CZ179" s="61">
        <f t="shared" si="150"/>
        <v>302.59481222418219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3.813056537183002E-14</v>
      </c>
      <c r="DQ179" s="14">
        <f t="shared" si="176"/>
        <v>6.4086286045526829E-13</v>
      </c>
      <c r="DR179" s="22">
        <f t="shared" si="177"/>
        <v>1.1825802166488628E-12</v>
      </c>
      <c r="DS179" s="61">
        <f t="shared" si="125"/>
        <v>289.1204014738388</v>
      </c>
      <c r="DT179" s="61">
        <f ca="1">AVERAGE(OFFSET($DS$3,0,0,'Données projet'!$E$14+1,1))-AVERAGE(OFFSET($H$3,0,0,'Données projet'!$E$14+1,1))</f>
        <v>293.89870611180356</v>
      </c>
      <c r="DU179" s="61">
        <f t="shared" si="152"/>
        <v>227.09257037860894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1" t="e">
        <f t="shared" si="128"/>
        <v>#N/A</v>
      </c>
      <c r="EO179" s="61" t="e">
        <f ca="1">AVERAGE(OFFSET($EN$3,0,0,'Données projet'!$E$15+1,1))-AVERAGE(OFFSET($H$3,0,0,'Données projet'!$E$15+1,1))</f>
        <v>#N/A</v>
      </c>
      <c r="EP179" s="61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1" t="e">
        <f t="shared" si="131"/>
        <v>#N/A</v>
      </c>
      <c r="FJ179" s="61" t="e">
        <f ca="1">AVERAGE(OFFSET($FI$3,0,0,'Données projet'!$E$16+1,1))-AVERAGE(OFFSET($H$3,0,0,'Données projet'!$E$16+1,1))</f>
        <v>#N/A</v>
      </c>
      <c r="FK179" s="61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-9.6633812063373625E-13</v>
      </c>
      <c r="GA179" s="18">
        <f>FZ179*VLOOKUP('Données projet'!$B$17,Paramètres!$A$1:$I$89,3,0)*VLOOKUP('Données projet'!$B$17,Paramètres!$A$1:$I$89,5,0)</f>
        <v>-9.3464223027694966E-13</v>
      </c>
      <c r="GB179" s="14" t="e">
        <f t="shared" si="185"/>
        <v>#NUM!</v>
      </c>
      <c r="GC179" s="22" t="e">
        <f t="shared" si="186"/>
        <v>#NUM!</v>
      </c>
      <c r="GD179" s="61" t="e">
        <f t="shared" si="134"/>
        <v>#NUM!</v>
      </c>
      <c r="GE179" s="61">
        <f ca="1">AVERAGE(OFFSET($GD$3,0,0,'Données projet'!$E$17+1,1))-AVERAGE(OFFSET($H$3,0,0,'Données projet'!$E$17+1,1))</f>
        <v>496.33873798282525</v>
      </c>
      <c r="GF179" s="61">
        <f t="shared" si="158"/>
        <v>280.25465074992246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-9.6633812063373625E-13</v>
      </c>
      <c r="GV179" s="18">
        <f>GU179*VLOOKUP('Données projet'!$B$18,Paramètres!$A$1:$I$89,3,0)*VLOOKUP('Données projet'!$B$18,Paramètres!$A$1:$I$89,5,0)</f>
        <v>-1.0401663530501537E-12</v>
      </c>
      <c r="GW179" s="14" t="e">
        <f t="shared" si="188"/>
        <v>#NUM!</v>
      </c>
      <c r="GX179" s="22" t="e">
        <f t="shared" si="189"/>
        <v>#NUM!</v>
      </c>
      <c r="GY179" s="61" t="e">
        <f t="shared" si="137"/>
        <v>#NUM!</v>
      </c>
      <c r="GZ179" s="61">
        <f ca="1">AVERAGE(OFFSET($GY$3,0,0,'Données projet'!$E$18+1,1))-AVERAGE(OFFSET($H$3,0,0,'Données projet'!$E$18+1,1))</f>
        <v>542.90832990875208</v>
      </c>
      <c r="HA179" s="61">
        <f t="shared" si="160"/>
        <v>304.94365539329362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1" t="e">
        <f t="shared" si="109"/>
        <v>#NUM!</v>
      </c>
      <c r="S180" s="61">
        <f ca="1">AVERAGE(OFFSET($R$3,0,0,'Données projet'!$E$9+1,1))-AVERAGE(OFFSET($H$3,0,0,'Données projet'!$E$9+1,1))</f>
        <v>469.67944008675863</v>
      </c>
      <c r="T180" s="61">
        <f t="shared" si="142"/>
        <v>266.11908070867173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1" t="e">
        <f t="shared" si="113"/>
        <v>#NUM!</v>
      </c>
      <c r="AN180" s="61">
        <f ca="1">AVERAGE(OFFSET($AM$3,0,0,'Données projet'!$E$10+1,1))-AVERAGE(OFFSET($H$3,0,0,'Données projet'!$E$10+1,1))</f>
        <v>516.30971934066179</v>
      </c>
      <c r="AO180" s="61">
        <f t="shared" si="144"/>
        <v>290.84286505723571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2.5579538487363607E-13</v>
      </c>
      <c r="BE180" s="14">
        <f>BD180*VLOOKUP('Données projet'!$B$11,Paramètres!$A$1:$I$89,3,0)*VLOOKUP('Données projet'!$B$11,Paramètres!$A$1:$I$89,5,0)</f>
        <v>1.6759713616920635E-13</v>
      </c>
      <c r="BF180" s="14">
        <f t="shared" si="167"/>
        <v>2.3709043131075133E-12</v>
      </c>
      <c r="BG180" s="22">
        <f t="shared" si="168"/>
        <v>4.4212233574902864E-12</v>
      </c>
      <c r="BH180" s="61">
        <f t="shared" si="116"/>
        <v>289.1934864228997</v>
      </c>
      <c r="BI180" s="61">
        <f ca="1">AVERAGE(OFFSET($BH$3,0,0,'Données projet'!$E$11+1,1))-AVERAGE(OFFSET($H$3,0,0,'Données projet'!$E$11+1,1))</f>
        <v>194.70144071323648</v>
      </c>
      <c r="BJ180" s="61">
        <f t="shared" si="146"/>
        <v>175.03530497415395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-9.2222762759774927E-14</v>
      </c>
      <c r="CA180" s="14" t="e">
        <f t="shared" si="170"/>
        <v>#NUM!</v>
      </c>
      <c r="CB180" s="22" t="e">
        <f t="shared" si="171"/>
        <v>#NUM!</v>
      </c>
      <c r="CC180" s="61" t="e">
        <f t="shared" si="119"/>
        <v>#NUM!</v>
      </c>
      <c r="CD180" s="61">
        <f ca="1">AVERAGE(OFFSET($CC$3,0,0,'Données projet'!$E$12+1,1))-AVERAGE(OFFSET($H$3,0,0,'Données projet'!$E$12+1,1))</f>
        <v>272.69564942740931</v>
      </c>
      <c r="CE180" s="61">
        <f t="shared" si="148"/>
        <v>316.57989180609252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1">
        <f t="shared" si="122"/>
        <v>289.19348642289776</v>
      </c>
      <c r="CY180" s="61">
        <f ca="1">AVERAGE(OFFSET($CX$3,0,0,'Données projet'!$E$13+1,1))-AVERAGE(OFFSET($H$3,0,0,'Données projet'!$E$13+1,1))</f>
        <v>312.59632808777332</v>
      </c>
      <c r="CZ180" s="61">
        <f t="shared" si="150"/>
        <v>302.59481222418219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3.813056537183002E-14</v>
      </c>
      <c r="DQ180" s="14">
        <f t="shared" si="176"/>
        <v>6.4086286045526829E-13</v>
      </c>
      <c r="DR180" s="22">
        <f t="shared" si="177"/>
        <v>1.1825802166488628E-12</v>
      </c>
      <c r="DS180" s="61">
        <f t="shared" si="125"/>
        <v>289.19348642289646</v>
      </c>
      <c r="DT180" s="61">
        <f ca="1">AVERAGE(OFFSET($DS$3,0,0,'Données projet'!$E$14+1,1))-AVERAGE(OFFSET($H$3,0,0,'Données projet'!$E$14+1,1))</f>
        <v>293.89870611180356</v>
      </c>
      <c r="DU180" s="61">
        <f t="shared" si="152"/>
        <v>227.09257037860894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1" t="e">
        <f t="shared" si="128"/>
        <v>#N/A</v>
      </c>
      <c r="EO180" s="61" t="e">
        <f ca="1">AVERAGE(OFFSET($EN$3,0,0,'Données projet'!$E$15+1,1))-AVERAGE(OFFSET($H$3,0,0,'Données projet'!$E$15+1,1))</f>
        <v>#N/A</v>
      </c>
      <c r="EP180" s="61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1" t="e">
        <f t="shared" si="131"/>
        <v>#N/A</v>
      </c>
      <c r="FJ180" s="61" t="e">
        <f ca="1">AVERAGE(OFFSET($FI$3,0,0,'Données projet'!$E$16+1,1))-AVERAGE(OFFSET($H$3,0,0,'Données projet'!$E$16+1,1))</f>
        <v>#N/A</v>
      </c>
      <c r="FK180" s="61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-9.6633812063373625E-13</v>
      </c>
      <c r="GA180" s="18">
        <f>FZ180*VLOOKUP('Données projet'!$B$17,Paramètres!$A$1:$I$89,3,0)*VLOOKUP('Données projet'!$B$17,Paramètres!$A$1:$I$89,5,0)</f>
        <v>-9.3464223027694966E-13</v>
      </c>
      <c r="GB180" s="14" t="e">
        <f t="shared" si="185"/>
        <v>#NUM!</v>
      </c>
      <c r="GC180" s="22" t="e">
        <f t="shared" si="186"/>
        <v>#NUM!</v>
      </c>
      <c r="GD180" s="61" t="e">
        <f t="shared" si="134"/>
        <v>#NUM!</v>
      </c>
      <c r="GE180" s="61">
        <f ca="1">AVERAGE(OFFSET($GD$3,0,0,'Données projet'!$E$17+1,1))-AVERAGE(OFFSET($H$3,0,0,'Données projet'!$E$17+1,1))</f>
        <v>496.33873798282525</v>
      </c>
      <c r="GF180" s="61">
        <f t="shared" si="158"/>
        <v>280.25465074992246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-9.6633812063373625E-13</v>
      </c>
      <c r="GV180" s="18">
        <f>GU180*VLOOKUP('Données projet'!$B$18,Paramètres!$A$1:$I$89,3,0)*VLOOKUP('Données projet'!$B$18,Paramètres!$A$1:$I$89,5,0)</f>
        <v>-1.0401663530501537E-12</v>
      </c>
      <c r="GW180" s="14" t="e">
        <f t="shared" si="188"/>
        <v>#NUM!</v>
      </c>
      <c r="GX180" s="22" t="e">
        <f t="shared" si="189"/>
        <v>#NUM!</v>
      </c>
      <c r="GY180" s="61" t="e">
        <f t="shared" si="137"/>
        <v>#NUM!</v>
      </c>
      <c r="GZ180" s="61">
        <f ca="1">AVERAGE(OFFSET($GY$3,0,0,'Données projet'!$E$18+1,1))-AVERAGE(OFFSET($H$3,0,0,'Données projet'!$E$18+1,1))</f>
        <v>542.90832990875208</v>
      </c>
      <c r="HA180" s="61">
        <f t="shared" si="160"/>
        <v>304.94365539329362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1" t="e">
        <f t="shared" si="109"/>
        <v>#NUM!</v>
      </c>
      <c r="S181" s="61">
        <f ca="1">AVERAGE(OFFSET($R$3,0,0,'Données projet'!$E$9+1,1))-AVERAGE(OFFSET($H$3,0,0,'Données projet'!$E$9+1,1))</f>
        <v>469.67944008675863</v>
      </c>
      <c r="T181" s="61">
        <f t="shared" si="142"/>
        <v>266.11908070867173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1" t="e">
        <f t="shared" si="113"/>
        <v>#NUM!</v>
      </c>
      <c r="AN181" s="61">
        <f ca="1">AVERAGE(OFFSET($AM$3,0,0,'Données projet'!$E$10+1,1))-AVERAGE(OFFSET($H$3,0,0,'Données projet'!$E$10+1,1))</f>
        <v>516.30971934066179</v>
      </c>
      <c r="AO181" s="61">
        <f t="shared" si="144"/>
        <v>290.84286505723571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2.5579538487363607E-13</v>
      </c>
      <c r="BE181" s="14">
        <f>BD181*VLOOKUP('Données projet'!$B$11,Paramètres!$A$1:$I$89,3,0)*VLOOKUP('Données projet'!$B$11,Paramètres!$A$1:$I$89,5,0)</f>
        <v>1.6759713616920635E-13</v>
      </c>
      <c r="BF181" s="14">
        <f t="shared" si="167"/>
        <v>2.3709043131075133E-12</v>
      </c>
      <c r="BG181" s="22">
        <f t="shared" si="168"/>
        <v>4.4212233574902864E-12</v>
      </c>
      <c r="BH181" s="61">
        <f t="shared" si="116"/>
        <v>289.2653035114846</v>
      </c>
      <c r="BI181" s="61">
        <f ca="1">AVERAGE(OFFSET($BH$3,0,0,'Données projet'!$E$11+1,1))-AVERAGE(OFFSET($H$3,0,0,'Données projet'!$E$11+1,1))</f>
        <v>194.70144071323648</v>
      </c>
      <c r="BJ181" s="61">
        <f t="shared" si="146"/>
        <v>175.03530497415395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-9.2222762759774927E-14</v>
      </c>
      <c r="CA181" s="14" t="e">
        <f t="shared" si="170"/>
        <v>#NUM!</v>
      </c>
      <c r="CB181" s="22" t="e">
        <f t="shared" si="171"/>
        <v>#NUM!</v>
      </c>
      <c r="CC181" s="61" t="e">
        <f t="shared" si="119"/>
        <v>#NUM!</v>
      </c>
      <c r="CD181" s="61">
        <f ca="1">AVERAGE(OFFSET($CC$3,0,0,'Données projet'!$E$12+1,1))-AVERAGE(OFFSET($H$3,0,0,'Données projet'!$E$12+1,1))</f>
        <v>272.69564942740931</v>
      </c>
      <c r="CE181" s="61">
        <f t="shared" si="148"/>
        <v>316.57989180609252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1">
        <f t="shared" si="122"/>
        <v>289.26530351148267</v>
      </c>
      <c r="CY181" s="61">
        <f ca="1">AVERAGE(OFFSET($CX$3,0,0,'Données projet'!$E$13+1,1))-AVERAGE(OFFSET($H$3,0,0,'Données projet'!$E$13+1,1))</f>
        <v>312.59632808777332</v>
      </c>
      <c r="CZ181" s="61">
        <f t="shared" si="150"/>
        <v>302.59481222418219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3.813056537183002E-14</v>
      </c>
      <c r="DQ181" s="14">
        <f t="shared" si="176"/>
        <v>6.4086286045526829E-13</v>
      </c>
      <c r="DR181" s="22">
        <f t="shared" si="177"/>
        <v>1.1825802166488628E-12</v>
      </c>
      <c r="DS181" s="61">
        <f t="shared" si="125"/>
        <v>289.26530351148136</v>
      </c>
      <c r="DT181" s="61">
        <f ca="1">AVERAGE(OFFSET($DS$3,0,0,'Données projet'!$E$14+1,1))-AVERAGE(OFFSET($H$3,0,0,'Données projet'!$E$14+1,1))</f>
        <v>293.89870611180356</v>
      </c>
      <c r="DU181" s="61">
        <f t="shared" si="152"/>
        <v>227.09257037860894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1" t="e">
        <f t="shared" si="128"/>
        <v>#N/A</v>
      </c>
      <c r="EO181" s="61" t="e">
        <f ca="1">AVERAGE(OFFSET($EN$3,0,0,'Données projet'!$E$15+1,1))-AVERAGE(OFFSET($H$3,0,0,'Données projet'!$E$15+1,1))</f>
        <v>#N/A</v>
      </c>
      <c r="EP181" s="61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1" t="e">
        <f t="shared" si="131"/>
        <v>#N/A</v>
      </c>
      <c r="FJ181" s="61" t="e">
        <f ca="1">AVERAGE(OFFSET($FI$3,0,0,'Données projet'!$E$16+1,1))-AVERAGE(OFFSET($H$3,0,0,'Données projet'!$E$16+1,1))</f>
        <v>#N/A</v>
      </c>
      <c r="FK181" s="61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-9.6633812063373625E-13</v>
      </c>
      <c r="GA181" s="18">
        <f>FZ181*VLOOKUP('Données projet'!$B$17,Paramètres!$A$1:$I$89,3,0)*VLOOKUP('Données projet'!$B$17,Paramètres!$A$1:$I$89,5,0)</f>
        <v>-9.3464223027694966E-13</v>
      </c>
      <c r="GB181" s="14" t="e">
        <f t="shared" si="185"/>
        <v>#NUM!</v>
      </c>
      <c r="GC181" s="22" t="e">
        <f t="shared" si="186"/>
        <v>#NUM!</v>
      </c>
      <c r="GD181" s="61" t="e">
        <f t="shared" si="134"/>
        <v>#NUM!</v>
      </c>
      <c r="GE181" s="61">
        <f ca="1">AVERAGE(OFFSET($GD$3,0,0,'Données projet'!$E$17+1,1))-AVERAGE(OFFSET($H$3,0,0,'Données projet'!$E$17+1,1))</f>
        <v>496.33873798282525</v>
      </c>
      <c r="GF181" s="61">
        <f t="shared" si="158"/>
        <v>280.25465074992246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-9.6633812063373625E-13</v>
      </c>
      <c r="GV181" s="18">
        <f>GU181*VLOOKUP('Données projet'!$B$18,Paramètres!$A$1:$I$89,3,0)*VLOOKUP('Données projet'!$B$18,Paramètres!$A$1:$I$89,5,0)</f>
        <v>-1.0401663530501537E-12</v>
      </c>
      <c r="GW181" s="14" t="e">
        <f t="shared" si="188"/>
        <v>#NUM!</v>
      </c>
      <c r="GX181" s="22" t="e">
        <f t="shared" si="189"/>
        <v>#NUM!</v>
      </c>
      <c r="GY181" s="61" t="e">
        <f t="shared" si="137"/>
        <v>#NUM!</v>
      </c>
      <c r="GZ181" s="61">
        <f ca="1">AVERAGE(OFFSET($GY$3,0,0,'Données projet'!$E$18+1,1))-AVERAGE(OFFSET($H$3,0,0,'Données projet'!$E$18+1,1))</f>
        <v>542.90832990875208</v>
      </c>
      <c r="HA181" s="61">
        <f t="shared" si="160"/>
        <v>304.94365539329362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1" t="e">
        <f t="shared" si="109"/>
        <v>#NUM!</v>
      </c>
      <c r="S182" s="61">
        <f ca="1">AVERAGE(OFFSET($R$3,0,0,'Données projet'!$E$9+1,1))-AVERAGE(OFFSET($H$3,0,0,'Données projet'!$E$9+1,1))</f>
        <v>469.67944008675863</v>
      </c>
      <c r="T182" s="61">
        <f t="shared" si="142"/>
        <v>266.11908070867173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1" t="e">
        <f t="shared" si="113"/>
        <v>#NUM!</v>
      </c>
      <c r="AN182" s="61">
        <f ca="1">AVERAGE(OFFSET($AM$3,0,0,'Données projet'!$E$10+1,1))-AVERAGE(OFFSET($H$3,0,0,'Données projet'!$E$10+1,1))</f>
        <v>516.30971934066179</v>
      </c>
      <c r="AO182" s="61">
        <f t="shared" si="144"/>
        <v>290.84286505723571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2.5579538487363607E-13</v>
      </c>
      <c r="BE182" s="14">
        <f>BD182*VLOOKUP('Données projet'!$B$11,Paramètres!$A$1:$I$89,3,0)*VLOOKUP('Données projet'!$B$11,Paramètres!$A$1:$I$89,5,0)</f>
        <v>1.6759713616920635E-13</v>
      </c>
      <c r="BF182" s="14">
        <f t="shared" si="167"/>
        <v>2.3709043131075133E-12</v>
      </c>
      <c r="BG182" s="22">
        <f t="shared" si="168"/>
        <v>4.4212233574902864E-12</v>
      </c>
      <c r="BH182" s="61">
        <f t="shared" si="116"/>
        <v>289.33587473414156</v>
      </c>
      <c r="BI182" s="61">
        <f ca="1">AVERAGE(OFFSET($BH$3,0,0,'Données projet'!$E$11+1,1))-AVERAGE(OFFSET($H$3,0,0,'Données projet'!$E$11+1,1))</f>
        <v>194.70144071323648</v>
      </c>
      <c r="BJ182" s="61">
        <f t="shared" si="146"/>
        <v>175.03530497415395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-9.2222762759774927E-14</v>
      </c>
      <c r="CA182" s="14" t="e">
        <f t="shared" si="170"/>
        <v>#NUM!</v>
      </c>
      <c r="CB182" s="22" t="e">
        <f t="shared" si="171"/>
        <v>#NUM!</v>
      </c>
      <c r="CC182" s="61" t="e">
        <f t="shared" si="119"/>
        <v>#NUM!</v>
      </c>
      <c r="CD182" s="61">
        <f ca="1">AVERAGE(OFFSET($CC$3,0,0,'Données projet'!$E$12+1,1))-AVERAGE(OFFSET($H$3,0,0,'Données projet'!$E$12+1,1))</f>
        <v>272.69564942740931</v>
      </c>
      <c r="CE182" s="61">
        <f t="shared" si="148"/>
        <v>316.57989180609252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1">
        <f t="shared" si="122"/>
        <v>289.33587473413962</v>
      </c>
      <c r="CY182" s="61">
        <f ca="1">AVERAGE(OFFSET($CX$3,0,0,'Données projet'!$E$13+1,1))-AVERAGE(OFFSET($H$3,0,0,'Données projet'!$E$13+1,1))</f>
        <v>312.59632808777332</v>
      </c>
      <c r="CZ182" s="61">
        <f t="shared" si="150"/>
        <v>302.59481222418219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3.813056537183002E-14</v>
      </c>
      <c r="DQ182" s="14">
        <f t="shared" si="176"/>
        <v>6.4086286045526829E-13</v>
      </c>
      <c r="DR182" s="22">
        <f t="shared" si="177"/>
        <v>1.1825802166488628E-12</v>
      </c>
      <c r="DS182" s="61">
        <f t="shared" si="125"/>
        <v>289.33587473413832</v>
      </c>
      <c r="DT182" s="61">
        <f ca="1">AVERAGE(OFFSET($DS$3,0,0,'Données projet'!$E$14+1,1))-AVERAGE(OFFSET($H$3,0,0,'Données projet'!$E$14+1,1))</f>
        <v>293.89870611180356</v>
      </c>
      <c r="DU182" s="61">
        <f t="shared" si="152"/>
        <v>227.09257037860894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1" t="e">
        <f t="shared" si="128"/>
        <v>#N/A</v>
      </c>
      <c r="EO182" s="61" t="e">
        <f ca="1">AVERAGE(OFFSET($EN$3,0,0,'Données projet'!$E$15+1,1))-AVERAGE(OFFSET($H$3,0,0,'Données projet'!$E$15+1,1))</f>
        <v>#N/A</v>
      </c>
      <c r="EP182" s="61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1" t="e">
        <f t="shared" si="131"/>
        <v>#N/A</v>
      </c>
      <c r="FJ182" s="61" t="e">
        <f ca="1">AVERAGE(OFFSET($FI$3,0,0,'Données projet'!$E$16+1,1))-AVERAGE(OFFSET($H$3,0,0,'Données projet'!$E$16+1,1))</f>
        <v>#N/A</v>
      </c>
      <c r="FK182" s="61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-9.6633812063373625E-13</v>
      </c>
      <c r="GA182" s="18">
        <f>FZ182*VLOOKUP('Données projet'!$B$17,Paramètres!$A$1:$I$89,3,0)*VLOOKUP('Données projet'!$B$17,Paramètres!$A$1:$I$89,5,0)</f>
        <v>-9.3464223027694966E-13</v>
      </c>
      <c r="GB182" s="14" t="e">
        <f t="shared" si="185"/>
        <v>#NUM!</v>
      </c>
      <c r="GC182" s="22" t="e">
        <f t="shared" si="186"/>
        <v>#NUM!</v>
      </c>
      <c r="GD182" s="61" t="e">
        <f t="shared" si="134"/>
        <v>#NUM!</v>
      </c>
      <c r="GE182" s="61">
        <f ca="1">AVERAGE(OFFSET($GD$3,0,0,'Données projet'!$E$17+1,1))-AVERAGE(OFFSET($H$3,0,0,'Données projet'!$E$17+1,1))</f>
        <v>496.33873798282525</v>
      </c>
      <c r="GF182" s="61">
        <f t="shared" si="158"/>
        <v>280.25465074992246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-9.6633812063373625E-13</v>
      </c>
      <c r="GV182" s="18">
        <f>GU182*VLOOKUP('Données projet'!$B$18,Paramètres!$A$1:$I$89,3,0)*VLOOKUP('Données projet'!$B$18,Paramètres!$A$1:$I$89,5,0)</f>
        <v>-1.0401663530501537E-12</v>
      </c>
      <c r="GW182" s="14" t="e">
        <f t="shared" si="188"/>
        <v>#NUM!</v>
      </c>
      <c r="GX182" s="22" t="e">
        <f t="shared" si="189"/>
        <v>#NUM!</v>
      </c>
      <c r="GY182" s="61" t="e">
        <f t="shared" si="137"/>
        <v>#NUM!</v>
      </c>
      <c r="GZ182" s="61">
        <f ca="1">AVERAGE(OFFSET($GY$3,0,0,'Données projet'!$E$18+1,1))-AVERAGE(OFFSET($H$3,0,0,'Données projet'!$E$18+1,1))</f>
        <v>542.90832990875208</v>
      </c>
      <c r="HA182" s="61">
        <f t="shared" si="160"/>
        <v>304.94365539329362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1" t="e">
        <f t="shared" si="109"/>
        <v>#NUM!</v>
      </c>
      <c r="S183" s="61">
        <f ca="1">AVERAGE(OFFSET($R$3,0,0,'Données projet'!$E$9+1,1))-AVERAGE(OFFSET($H$3,0,0,'Données projet'!$E$9+1,1))</f>
        <v>469.67944008675863</v>
      </c>
      <c r="T183" s="61">
        <f t="shared" si="142"/>
        <v>266.11908070867173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1" t="e">
        <f t="shared" si="113"/>
        <v>#NUM!</v>
      </c>
      <c r="AN183" s="61">
        <f ca="1">AVERAGE(OFFSET($AM$3,0,0,'Données projet'!$E$10+1,1))-AVERAGE(OFFSET($H$3,0,0,'Données projet'!$E$10+1,1))</f>
        <v>516.30971934066179</v>
      </c>
      <c r="AO183" s="61">
        <f t="shared" si="144"/>
        <v>290.84286505723571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2.5579538487363607E-13</v>
      </c>
      <c r="BE183" s="14">
        <f>BD183*VLOOKUP('Données projet'!$B$11,Paramètres!$A$1:$I$89,3,0)*VLOOKUP('Données projet'!$B$11,Paramètres!$A$1:$I$89,5,0)</f>
        <v>1.6759713616920635E-13</v>
      </c>
      <c r="BF183" s="14">
        <f t="shared" si="167"/>
        <v>2.3709043131075133E-12</v>
      </c>
      <c r="BG183" s="22">
        <f t="shared" si="168"/>
        <v>4.4212233574902864E-12</v>
      </c>
      <c r="BH183" s="61">
        <f t="shared" si="116"/>
        <v>289.40522170385907</v>
      </c>
      <c r="BI183" s="61">
        <f ca="1">AVERAGE(OFFSET($BH$3,0,0,'Données projet'!$E$11+1,1))-AVERAGE(OFFSET($H$3,0,0,'Données projet'!$E$11+1,1))</f>
        <v>194.70144071323648</v>
      </c>
      <c r="BJ183" s="61">
        <f t="shared" si="146"/>
        <v>175.03530497415395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-9.2222762759774927E-14</v>
      </c>
      <c r="CA183" s="14" t="e">
        <f t="shared" si="170"/>
        <v>#NUM!</v>
      </c>
      <c r="CB183" s="22" t="e">
        <f t="shared" si="171"/>
        <v>#NUM!</v>
      </c>
      <c r="CC183" s="61" t="e">
        <f t="shared" si="119"/>
        <v>#NUM!</v>
      </c>
      <c r="CD183" s="61">
        <f ca="1">AVERAGE(OFFSET($CC$3,0,0,'Données projet'!$E$12+1,1))-AVERAGE(OFFSET($H$3,0,0,'Données projet'!$E$12+1,1))</f>
        <v>272.69564942740931</v>
      </c>
      <c r="CE183" s="61">
        <f t="shared" si="148"/>
        <v>316.57989180609252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1">
        <f t="shared" si="122"/>
        <v>289.40522170385714</v>
      </c>
      <c r="CY183" s="61">
        <f ca="1">AVERAGE(OFFSET($CX$3,0,0,'Données projet'!$E$13+1,1))-AVERAGE(OFFSET($H$3,0,0,'Données projet'!$E$13+1,1))</f>
        <v>312.59632808777332</v>
      </c>
      <c r="CZ183" s="61">
        <f t="shared" si="150"/>
        <v>302.59481222418219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3.813056537183002E-14</v>
      </c>
      <c r="DQ183" s="14">
        <f t="shared" si="176"/>
        <v>6.4086286045526829E-13</v>
      </c>
      <c r="DR183" s="22">
        <f t="shared" si="177"/>
        <v>1.1825802166488628E-12</v>
      </c>
      <c r="DS183" s="61">
        <f t="shared" si="125"/>
        <v>289.40522170385583</v>
      </c>
      <c r="DT183" s="61">
        <f ca="1">AVERAGE(OFFSET($DS$3,0,0,'Données projet'!$E$14+1,1))-AVERAGE(OFFSET($H$3,0,0,'Données projet'!$E$14+1,1))</f>
        <v>293.89870611180356</v>
      </c>
      <c r="DU183" s="61">
        <f t="shared" si="152"/>
        <v>227.09257037860894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1" t="e">
        <f t="shared" si="128"/>
        <v>#N/A</v>
      </c>
      <c r="EO183" s="61" t="e">
        <f ca="1">AVERAGE(OFFSET($EN$3,0,0,'Données projet'!$E$15+1,1))-AVERAGE(OFFSET($H$3,0,0,'Données projet'!$E$15+1,1))</f>
        <v>#N/A</v>
      </c>
      <c r="EP183" s="61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1" t="e">
        <f t="shared" si="131"/>
        <v>#N/A</v>
      </c>
      <c r="FJ183" s="61" t="e">
        <f ca="1">AVERAGE(OFFSET($FI$3,0,0,'Données projet'!$E$16+1,1))-AVERAGE(OFFSET($H$3,0,0,'Données projet'!$E$16+1,1))</f>
        <v>#N/A</v>
      </c>
      <c r="FK183" s="61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-9.6633812063373625E-13</v>
      </c>
      <c r="GA183" s="18">
        <f>FZ183*VLOOKUP('Données projet'!$B$17,Paramètres!$A$1:$I$89,3,0)*VLOOKUP('Données projet'!$B$17,Paramètres!$A$1:$I$89,5,0)</f>
        <v>-9.3464223027694966E-13</v>
      </c>
      <c r="GB183" s="14" t="e">
        <f t="shared" si="185"/>
        <v>#NUM!</v>
      </c>
      <c r="GC183" s="22" t="e">
        <f t="shared" si="186"/>
        <v>#NUM!</v>
      </c>
      <c r="GD183" s="61" t="e">
        <f t="shared" si="134"/>
        <v>#NUM!</v>
      </c>
      <c r="GE183" s="61">
        <f ca="1">AVERAGE(OFFSET($GD$3,0,0,'Données projet'!$E$17+1,1))-AVERAGE(OFFSET($H$3,0,0,'Données projet'!$E$17+1,1))</f>
        <v>496.33873798282525</v>
      </c>
      <c r="GF183" s="61">
        <f t="shared" si="158"/>
        <v>280.25465074992246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-9.6633812063373625E-13</v>
      </c>
      <c r="GV183" s="18">
        <f>GU183*VLOOKUP('Données projet'!$B$18,Paramètres!$A$1:$I$89,3,0)*VLOOKUP('Données projet'!$B$18,Paramètres!$A$1:$I$89,5,0)</f>
        <v>-1.0401663530501537E-12</v>
      </c>
      <c r="GW183" s="14" t="e">
        <f t="shared" si="188"/>
        <v>#NUM!</v>
      </c>
      <c r="GX183" s="22" t="e">
        <f t="shared" si="189"/>
        <v>#NUM!</v>
      </c>
      <c r="GY183" s="61" t="e">
        <f t="shared" si="137"/>
        <v>#NUM!</v>
      </c>
      <c r="GZ183" s="61">
        <f ca="1">AVERAGE(OFFSET($GY$3,0,0,'Données projet'!$E$18+1,1))-AVERAGE(OFFSET($H$3,0,0,'Données projet'!$E$18+1,1))</f>
        <v>542.90832990875208</v>
      </c>
      <c r="HA183" s="61">
        <f t="shared" si="160"/>
        <v>304.94365539329362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1" t="e">
        <f t="shared" si="109"/>
        <v>#NUM!</v>
      </c>
      <c r="S184" s="61">
        <f ca="1">AVERAGE(OFFSET($R$3,0,0,'Données projet'!$E$9+1,1))-AVERAGE(OFFSET($H$3,0,0,'Données projet'!$E$9+1,1))</f>
        <v>469.67944008675863</v>
      </c>
      <c r="T184" s="61">
        <f t="shared" si="142"/>
        <v>266.11908070867173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1" t="e">
        <f t="shared" si="113"/>
        <v>#NUM!</v>
      </c>
      <c r="AN184" s="61">
        <f ca="1">AVERAGE(OFFSET($AM$3,0,0,'Données projet'!$E$10+1,1))-AVERAGE(OFFSET($H$3,0,0,'Données projet'!$E$10+1,1))</f>
        <v>516.30971934066179</v>
      </c>
      <c r="AO184" s="61">
        <f t="shared" si="144"/>
        <v>290.84286505723571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2.5579538487363607E-13</v>
      </c>
      <c r="BE184" s="14">
        <f>BD184*VLOOKUP('Données projet'!$B$11,Paramètres!$A$1:$I$89,3,0)*VLOOKUP('Données projet'!$B$11,Paramètres!$A$1:$I$89,5,0)</f>
        <v>1.6759713616920635E-13</v>
      </c>
      <c r="BF184" s="14">
        <f t="shared" si="167"/>
        <v>2.3709043131075133E-12</v>
      </c>
      <c r="BG184" s="22">
        <f t="shared" si="168"/>
        <v>4.4212233574902864E-12</v>
      </c>
      <c r="BH184" s="61">
        <f t="shared" si="116"/>
        <v>289.47336565868852</v>
      </c>
      <c r="BI184" s="61">
        <f ca="1">AVERAGE(OFFSET($BH$3,0,0,'Données projet'!$E$11+1,1))-AVERAGE(OFFSET($H$3,0,0,'Données projet'!$E$11+1,1))</f>
        <v>194.70144071323648</v>
      </c>
      <c r="BJ184" s="61">
        <f t="shared" si="146"/>
        <v>175.03530497415395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-9.2222762759774927E-14</v>
      </c>
      <c r="CA184" s="14" t="e">
        <f t="shared" si="170"/>
        <v>#NUM!</v>
      </c>
      <c r="CB184" s="22" t="e">
        <f t="shared" si="171"/>
        <v>#NUM!</v>
      </c>
      <c r="CC184" s="61" t="e">
        <f t="shared" si="119"/>
        <v>#NUM!</v>
      </c>
      <c r="CD184" s="61">
        <f ca="1">AVERAGE(OFFSET($CC$3,0,0,'Données projet'!$E$12+1,1))-AVERAGE(OFFSET($H$3,0,0,'Données projet'!$E$12+1,1))</f>
        <v>272.69564942740931</v>
      </c>
      <c r="CE184" s="61">
        <f t="shared" si="148"/>
        <v>316.57989180609252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1">
        <f t="shared" si="122"/>
        <v>289.47336565868659</v>
      </c>
      <c r="CY184" s="61">
        <f ca="1">AVERAGE(OFFSET($CX$3,0,0,'Données projet'!$E$13+1,1))-AVERAGE(OFFSET($H$3,0,0,'Données projet'!$E$13+1,1))</f>
        <v>312.59632808777332</v>
      </c>
      <c r="CZ184" s="61">
        <f t="shared" si="150"/>
        <v>302.59481222418219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3.813056537183002E-14</v>
      </c>
      <c r="DQ184" s="14">
        <f t="shared" si="176"/>
        <v>6.4086286045526829E-13</v>
      </c>
      <c r="DR184" s="22">
        <f t="shared" si="177"/>
        <v>1.1825802166488628E-12</v>
      </c>
      <c r="DS184" s="61">
        <f t="shared" si="125"/>
        <v>289.47336565868528</v>
      </c>
      <c r="DT184" s="61">
        <f ca="1">AVERAGE(OFFSET($DS$3,0,0,'Données projet'!$E$14+1,1))-AVERAGE(OFFSET($H$3,0,0,'Données projet'!$E$14+1,1))</f>
        <v>293.89870611180356</v>
      </c>
      <c r="DU184" s="61">
        <f t="shared" si="152"/>
        <v>227.09257037860894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1" t="e">
        <f t="shared" si="128"/>
        <v>#N/A</v>
      </c>
      <c r="EO184" s="61" t="e">
        <f ca="1">AVERAGE(OFFSET($EN$3,0,0,'Données projet'!$E$15+1,1))-AVERAGE(OFFSET($H$3,0,0,'Données projet'!$E$15+1,1))</f>
        <v>#N/A</v>
      </c>
      <c r="EP184" s="61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1" t="e">
        <f t="shared" si="131"/>
        <v>#N/A</v>
      </c>
      <c r="FJ184" s="61" t="e">
        <f ca="1">AVERAGE(OFFSET($FI$3,0,0,'Données projet'!$E$16+1,1))-AVERAGE(OFFSET($H$3,0,0,'Données projet'!$E$16+1,1))</f>
        <v>#N/A</v>
      </c>
      <c r="FK184" s="61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-9.6633812063373625E-13</v>
      </c>
      <c r="GA184" s="18">
        <f>FZ184*VLOOKUP('Données projet'!$B$17,Paramètres!$A$1:$I$89,3,0)*VLOOKUP('Données projet'!$B$17,Paramètres!$A$1:$I$89,5,0)</f>
        <v>-9.3464223027694966E-13</v>
      </c>
      <c r="GB184" s="14" t="e">
        <f t="shared" si="185"/>
        <v>#NUM!</v>
      </c>
      <c r="GC184" s="22" t="e">
        <f t="shared" si="186"/>
        <v>#NUM!</v>
      </c>
      <c r="GD184" s="61" t="e">
        <f t="shared" si="134"/>
        <v>#NUM!</v>
      </c>
      <c r="GE184" s="61">
        <f ca="1">AVERAGE(OFFSET($GD$3,0,0,'Données projet'!$E$17+1,1))-AVERAGE(OFFSET($H$3,0,0,'Données projet'!$E$17+1,1))</f>
        <v>496.33873798282525</v>
      </c>
      <c r="GF184" s="61">
        <f t="shared" si="158"/>
        <v>280.25465074992246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-9.6633812063373625E-13</v>
      </c>
      <c r="GV184" s="18">
        <f>GU184*VLOOKUP('Données projet'!$B$18,Paramètres!$A$1:$I$89,3,0)*VLOOKUP('Données projet'!$B$18,Paramètres!$A$1:$I$89,5,0)</f>
        <v>-1.0401663530501537E-12</v>
      </c>
      <c r="GW184" s="14" t="e">
        <f t="shared" si="188"/>
        <v>#NUM!</v>
      </c>
      <c r="GX184" s="22" t="e">
        <f t="shared" si="189"/>
        <v>#NUM!</v>
      </c>
      <c r="GY184" s="61" t="e">
        <f t="shared" si="137"/>
        <v>#NUM!</v>
      </c>
      <c r="GZ184" s="61">
        <f ca="1">AVERAGE(OFFSET($GY$3,0,0,'Données projet'!$E$18+1,1))-AVERAGE(OFFSET($H$3,0,0,'Données projet'!$E$18+1,1))</f>
        <v>542.90832990875208</v>
      </c>
      <c r="HA184" s="61">
        <f t="shared" si="160"/>
        <v>304.94365539329362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1" t="e">
        <f t="shared" si="109"/>
        <v>#NUM!</v>
      </c>
      <c r="S185" s="61">
        <f ca="1">AVERAGE(OFFSET($R$3,0,0,'Données projet'!$E$9+1,1))-AVERAGE(OFFSET($H$3,0,0,'Données projet'!$E$9+1,1))</f>
        <v>469.67944008675863</v>
      </c>
      <c r="T185" s="61">
        <f t="shared" si="142"/>
        <v>266.11908070867173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1" t="e">
        <f t="shared" si="113"/>
        <v>#NUM!</v>
      </c>
      <c r="AN185" s="61">
        <f ca="1">AVERAGE(OFFSET($AM$3,0,0,'Données projet'!$E$10+1,1))-AVERAGE(OFFSET($H$3,0,0,'Données projet'!$E$10+1,1))</f>
        <v>516.30971934066179</v>
      </c>
      <c r="AO185" s="61">
        <f t="shared" si="144"/>
        <v>290.84286505723571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2.5579538487363607E-13</v>
      </c>
      <c r="BE185" s="14">
        <f>BD185*VLOOKUP('Données projet'!$B$11,Paramètres!$A$1:$I$89,3,0)*VLOOKUP('Données projet'!$B$11,Paramètres!$A$1:$I$89,5,0)</f>
        <v>1.6759713616920635E-13</v>
      </c>
      <c r="BF185" s="14">
        <f t="shared" si="167"/>
        <v>2.3709043131075133E-12</v>
      </c>
      <c r="BG185" s="22">
        <f t="shared" si="168"/>
        <v>4.4212233574902864E-12</v>
      </c>
      <c r="BH185" s="61">
        <f t="shared" si="116"/>
        <v>289.54032746824885</v>
      </c>
      <c r="BI185" s="61">
        <f ca="1">AVERAGE(OFFSET($BH$3,0,0,'Données projet'!$E$11+1,1))-AVERAGE(OFFSET($H$3,0,0,'Données projet'!$E$11+1,1))</f>
        <v>194.70144071323648</v>
      </c>
      <c r="BJ185" s="61">
        <f t="shared" si="146"/>
        <v>175.03530497415395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-9.2222762759774927E-14</v>
      </c>
      <c r="CA185" s="14" t="e">
        <f t="shared" si="170"/>
        <v>#NUM!</v>
      </c>
      <c r="CB185" s="22" t="e">
        <f t="shared" si="171"/>
        <v>#NUM!</v>
      </c>
      <c r="CC185" s="61" t="e">
        <f t="shared" si="119"/>
        <v>#NUM!</v>
      </c>
      <c r="CD185" s="61">
        <f ca="1">AVERAGE(OFFSET($CC$3,0,0,'Données projet'!$E$12+1,1))-AVERAGE(OFFSET($H$3,0,0,'Données projet'!$E$12+1,1))</f>
        <v>272.69564942740931</v>
      </c>
      <c r="CE185" s="61">
        <f t="shared" si="148"/>
        <v>316.57989180609252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1">
        <f t="shared" si="122"/>
        <v>289.54032746824691</v>
      </c>
      <c r="CY185" s="61">
        <f ca="1">AVERAGE(OFFSET($CX$3,0,0,'Données projet'!$E$13+1,1))-AVERAGE(OFFSET($H$3,0,0,'Données projet'!$E$13+1,1))</f>
        <v>312.59632808777332</v>
      </c>
      <c r="CZ185" s="61">
        <f t="shared" si="150"/>
        <v>302.59481222418219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3.813056537183002E-14</v>
      </c>
      <c r="DQ185" s="14">
        <f t="shared" si="176"/>
        <v>6.4086286045526829E-13</v>
      </c>
      <c r="DR185" s="22">
        <f t="shared" si="177"/>
        <v>1.1825802166488628E-12</v>
      </c>
      <c r="DS185" s="61">
        <f t="shared" si="125"/>
        <v>289.54032746824561</v>
      </c>
      <c r="DT185" s="61">
        <f ca="1">AVERAGE(OFFSET($DS$3,0,0,'Données projet'!$E$14+1,1))-AVERAGE(OFFSET($H$3,0,0,'Données projet'!$E$14+1,1))</f>
        <v>293.89870611180356</v>
      </c>
      <c r="DU185" s="61">
        <f t="shared" si="152"/>
        <v>227.09257037860894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1" t="e">
        <f t="shared" si="128"/>
        <v>#N/A</v>
      </c>
      <c r="EO185" s="61" t="e">
        <f ca="1">AVERAGE(OFFSET($EN$3,0,0,'Données projet'!$E$15+1,1))-AVERAGE(OFFSET($H$3,0,0,'Données projet'!$E$15+1,1))</f>
        <v>#N/A</v>
      </c>
      <c r="EP185" s="61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1" t="e">
        <f t="shared" si="131"/>
        <v>#N/A</v>
      </c>
      <c r="FJ185" s="61" t="e">
        <f ca="1">AVERAGE(OFFSET($FI$3,0,0,'Données projet'!$E$16+1,1))-AVERAGE(OFFSET($H$3,0,0,'Données projet'!$E$16+1,1))</f>
        <v>#N/A</v>
      </c>
      <c r="FK185" s="61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-9.6633812063373625E-13</v>
      </c>
      <c r="GA185" s="18">
        <f>FZ185*VLOOKUP('Données projet'!$B$17,Paramètres!$A$1:$I$89,3,0)*VLOOKUP('Données projet'!$B$17,Paramètres!$A$1:$I$89,5,0)</f>
        <v>-9.3464223027694966E-13</v>
      </c>
      <c r="GB185" s="14" t="e">
        <f t="shared" si="185"/>
        <v>#NUM!</v>
      </c>
      <c r="GC185" s="22" t="e">
        <f t="shared" si="186"/>
        <v>#NUM!</v>
      </c>
      <c r="GD185" s="61" t="e">
        <f t="shared" si="134"/>
        <v>#NUM!</v>
      </c>
      <c r="GE185" s="61">
        <f ca="1">AVERAGE(OFFSET($GD$3,0,0,'Données projet'!$E$17+1,1))-AVERAGE(OFFSET($H$3,0,0,'Données projet'!$E$17+1,1))</f>
        <v>496.33873798282525</v>
      </c>
      <c r="GF185" s="61">
        <f t="shared" si="158"/>
        <v>280.25465074992246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-9.6633812063373625E-13</v>
      </c>
      <c r="GV185" s="18">
        <f>GU185*VLOOKUP('Données projet'!$B$18,Paramètres!$A$1:$I$89,3,0)*VLOOKUP('Données projet'!$B$18,Paramètres!$A$1:$I$89,5,0)</f>
        <v>-1.0401663530501537E-12</v>
      </c>
      <c r="GW185" s="14" t="e">
        <f t="shared" si="188"/>
        <v>#NUM!</v>
      </c>
      <c r="GX185" s="22" t="e">
        <f t="shared" si="189"/>
        <v>#NUM!</v>
      </c>
      <c r="GY185" s="61" t="e">
        <f t="shared" si="137"/>
        <v>#NUM!</v>
      </c>
      <c r="GZ185" s="61">
        <f ca="1">AVERAGE(OFFSET($GY$3,0,0,'Données projet'!$E$18+1,1))-AVERAGE(OFFSET($H$3,0,0,'Données projet'!$E$18+1,1))</f>
        <v>542.90832990875208</v>
      </c>
      <c r="HA185" s="61">
        <f t="shared" si="160"/>
        <v>304.94365539329362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1" t="e">
        <f t="shared" si="109"/>
        <v>#NUM!</v>
      </c>
      <c r="S186" s="61">
        <f ca="1">AVERAGE(OFFSET($R$3,0,0,'Données projet'!$E$9+1,1))-AVERAGE(OFFSET($H$3,0,0,'Données projet'!$E$9+1,1))</f>
        <v>469.67944008675863</v>
      </c>
      <c r="T186" s="61">
        <f t="shared" si="142"/>
        <v>266.11908070867173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1" t="e">
        <f t="shared" si="113"/>
        <v>#NUM!</v>
      </c>
      <c r="AN186" s="61">
        <f ca="1">AVERAGE(OFFSET($AM$3,0,0,'Données projet'!$E$10+1,1))-AVERAGE(OFFSET($H$3,0,0,'Données projet'!$E$10+1,1))</f>
        <v>516.30971934066179</v>
      </c>
      <c r="AO186" s="61">
        <f t="shared" si="144"/>
        <v>290.84286505723571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2.5579538487363607E-13</v>
      </c>
      <c r="BE186" s="14">
        <f>BD186*VLOOKUP('Données projet'!$B$11,Paramètres!$A$1:$I$89,3,0)*VLOOKUP('Données projet'!$B$11,Paramètres!$A$1:$I$89,5,0)</f>
        <v>1.6759713616920635E-13</v>
      </c>
      <c r="BF186" s="14">
        <f t="shared" si="167"/>
        <v>2.3709043131075133E-12</v>
      </c>
      <c r="BG186" s="22">
        <f t="shared" si="168"/>
        <v>4.4212233574902864E-12</v>
      </c>
      <c r="BH186" s="61">
        <f t="shared" si="116"/>
        <v>289.60612764011739</v>
      </c>
      <c r="BI186" s="61">
        <f ca="1">AVERAGE(OFFSET($BH$3,0,0,'Données projet'!$E$11+1,1))-AVERAGE(OFFSET($H$3,0,0,'Données projet'!$E$11+1,1))</f>
        <v>194.70144071323648</v>
      </c>
      <c r="BJ186" s="61">
        <f t="shared" si="146"/>
        <v>175.03530497415395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-9.2222762759774927E-14</v>
      </c>
      <c r="CA186" s="14" t="e">
        <f t="shared" si="170"/>
        <v>#NUM!</v>
      </c>
      <c r="CB186" s="22" t="e">
        <f t="shared" si="171"/>
        <v>#NUM!</v>
      </c>
      <c r="CC186" s="61" t="e">
        <f t="shared" si="119"/>
        <v>#NUM!</v>
      </c>
      <c r="CD186" s="61">
        <f ca="1">AVERAGE(OFFSET($CC$3,0,0,'Données projet'!$E$12+1,1))-AVERAGE(OFFSET($H$3,0,0,'Données projet'!$E$12+1,1))</f>
        <v>272.69564942740931</v>
      </c>
      <c r="CE186" s="61">
        <f t="shared" si="148"/>
        <v>316.57989180609252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1">
        <f t="shared" si="122"/>
        <v>289.60612764011546</v>
      </c>
      <c r="CY186" s="61">
        <f ca="1">AVERAGE(OFFSET($CX$3,0,0,'Données projet'!$E$13+1,1))-AVERAGE(OFFSET($H$3,0,0,'Données projet'!$E$13+1,1))</f>
        <v>312.59632808777332</v>
      </c>
      <c r="CZ186" s="61">
        <f t="shared" si="150"/>
        <v>302.59481222418219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3.813056537183002E-14</v>
      </c>
      <c r="DQ186" s="14">
        <f t="shared" si="176"/>
        <v>6.4086286045526829E-13</v>
      </c>
      <c r="DR186" s="22">
        <f t="shared" si="177"/>
        <v>1.1825802166488628E-12</v>
      </c>
      <c r="DS186" s="61">
        <f t="shared" si="125"/>
        <v>289.60612764011415</v>
      </c>
      <c r="DT186" s="61">
        <f ca="1">AVERAGE(OFFSET($DS$3,0,0,'Données projet'!$E$14+1,1))-AVERAGE(OFFSET($H$3,0,0,'Données projet'!$E$14+1,1))</f>
        <v>293.89870611180356</v>
      </c>
      <c r="DU186" s="61">
        <f t="shared" si="152"/>
        <v>227.09257037860894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1" t="e">
        <f t="shared" si="128"/>
        <v>#N/A</v>
      </c>
      <c r="EO186" s="61" t="e">
        <f ca="1">AVERAGE(OFFSET($EN$3,0,0,'Données projet'!$E$15+1,1))-AVERAGE(OFFSET($H$3,0,0,'Données projet'!$E$15+1,1))</f>
        <v>#N/A</v>
      </c>
      <c r="EP186" s="61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1" t="e">
        <f t="shared" si="131"/>
        <v>#N/A</v>
      </c>
      <c r="FJ186" s="61" t="e">
        <f ca="1">AVERAGE(OFFSET($FI$3,0,0,'Données projet'!$E$16+1,1))-AVERAGE(OFFSET($H$3,0,0,'Données projet'!$E$16+1,1))</f>
        <v>#N/A</v>
      </c>
      <c r="FK186" s="61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-9.6633812063373625E-13</v>
      </c>
      <c r="GA186" s="18">
        <f>FZ186*VLOOKUP('Données projet'!$B$17,Paramètres!$A$1:$I$89,3,0)*VLOOKUP('Données projet'!$B$17,Paramètres!$A$1:$I$89,5,0)</f>
        <v>-9.3464223027694966E-13</v>
      </c>
      <c r="GB186" s="14" t="e">
        <f t="shared" si="185"/>
        <v>#NUM!</v>
      </c>
      <c r="GC186" s="22" t="e">
        <f t="shared" si="186"/>
        <v>#NUM!</v>
      </c>
      <c r="GD186" s="61" t="e">
        <f t="shared" si="134"/>
        <v>#NUM!</v>
      </c>
      <c r="GE186" s="61">
        <f ca="1">AVERAGE(OFFSET($GD$3,0,0,'Données projet'!$E$17+1,1))-AVERAGE(OFFSET($H$3,0,0,'Données projet'!$E$17+1,1))</f>
        <v>496.33873798282525</v>
      </c>
      <c r="GF186" s="61">
        <f t="shared" si="158"/>
        <v>280.25465074992246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-9.6633812063373625E-13</v>
      </c>
      <c r="GV186" s="18">
        <f>GU186*VLOOKUP('Données projet'!$B$18,Paramètres!$A$1:$I$89,3,0)*VLOOKUP('Données projet'!$B$18,Paramètres!$A$1:$I$89,5,0)</f>
        <v>-1.0401663530501537E-12</v>
      </c>
      <c r="GW186" s="14" t="e">
        <f t="shared" si="188"/>
        <v>#NUM!</v>
      </c>
      <c r="GX186" s="22" t="e">
        <f t="shared" si="189"/>
        <v>#NUM!</v>
      </c>
      <c r="GY186" s="61" t="e">
        <f t="shared" si="137"/>
        <v>#NUM!</v>
      </c>
      <c r="GZ186" s="61">
        <f ca="1">AVERAGE(OFFSET($GY$3,0,0,'Données projet'!$E$18+1,1))-AVERAGE(OFFSET($H$3,0,0,'Données projet'!$E$18+1,1))</f>
        <v>542.90832990875208</v>
      </c>
      <c r="HA186" s="61">
        <f t="shared" si="160"/>
        <v>304.94365539329362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1" t="e">
        <f t="shared" si="109"/>
        <v>#NUM!</v>
      </c>
      <c r="S187" s="61">
        <f ca="1">AVERAGE(OFFSET($R$3,0,0,'Données projet'!$E$9+1,1))-AVERAGE(OFFSET($H$3,0,0,'Données projet'!$E$9+1,1))</f>
        <v>469.67944008675863</v>
      </c>
      <c r="T187" s="61">
        <f t="shared" si="142"/>
        <v>266.11908070867173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1" t="e">
        <f t="shared" si="113"/>
        <v>#NUM!</v>
      </c>
      <c r="AN187" s="61">
        <f ca="1">AVERAGE(OFFSET($AM$3,0,0,'Données projet'!$E$10+1,1))-AVERAGE(OFFSET($H$3,0,0,'Données projet'!$E$10+1,1))</f>
        <v>516.30971934066179</v>
      </c>
      <c r="AO187" s="61">
        <f t="shared" si="144"/>
        <v>290.84286505723571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2.5579538487363607E-13</v>
      </c>
      <c r="BE187" s="14">
        <f>BD187*VLOOKUP('Données projet'!$B$11,Paramètres!$A$1:$I$89,3,0)*VLOOKUP('Données projet'!$B$11,Paramètres!$A$1:$I$89,5,0)</f>
        <v>1.6759713616920635E-13</v>
      </c>
      <c r="BF187" s="14">
        <f t="shared" si="167"/>
        <v>2.3709043131075133E-12</v>
      </c>
      <c r="BG187" s="22">
        <f t="shared" si="168"/>
        <v>4.4212233574902864E-12</v>
      </c>
      <c r="BH187" s="61">
        <f t="shared" si="116"/>
        <v>289.67078632611117</v>
      </c>
      <c r="BI187" s="61">
        <f ca="1">AVERAGE(OFFSET($BH$3,0,0,'Données projet'!$E$11+1,1))-AVERAGE(OFFSET($H$3,0,0,'Données projet'!$E$11+1,1))</f>
        <v>194.70144071323648</v>
      </c>
      <c r="BJ187" s="61">
        <f t="shared" si="146"/>
        <v>175.03530497415395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-9.2222762759774927E-14</v>
      </c>
      <c r="CA187" s="14" t="e">
        <f t="shared" si="170"/>
        <v>#NUM!</v>
      </c>
      <c r="CB187" s="22" t="e">
        <f t="shared" si="171"/>
        <v>#NUM!</v>
      </c>
      <c r="CC187" s="61" t="e">
        <f t="shared" si="119"/>
        <v>#NUM!</v>
      </c>
      <c r="CD187" s="61">
        <f ca="1">AVERAGE(OFFSET($CC$3,0,0,'Données projet'!$E$12+1,1))-AVERAGE(OFFSET($H$3,0,0,'Données projet'!$E$12+1,1))</f>
        <v>272.69564942740931</v>
      </c>
      <c r="CE187" s="61">
        <f t="shared" si="148"/>
        <v>316.57989180609252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1">
        <f t="shared" si="122"/>
        <v>289.67078632610924</v>
      </c>
      <c r="CY187" s="61">
        <f ca="1">AVERAGE(OFFSET($CX$3,0,0,'Données projet'!$E$13+1,1))-AVERAGE(OFFSET($H$3,0,0,'Données projet'!$E$13+1,1))</f>
        <v>312.59632808777332</v>
      </c>
      <c r="CZ187" s="61">
        <f t="shared" si="150"/>
        <v>302.59481222418219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3.813056537183002E-14</v>
      </c>
      <c r="DQ187" s="14">
        <f t="shared" si="176"/>
        <v>6.4086286045526829E-13</v>
      </c>
      <c r="DR187" s="22">
        <f t="shared" si="177"/>
        <v>1.1825802166488628E-12</v>
      </c>
      <c r="DS187" s="61">
        <f t="shared" si="125"/>
        <v>289.67078632610793</v>
      </c>
      <c r="DT187" s="61">
        <f ca="1">AVERAGE(OFFSET($DS$3,0,0,'Données projet'!$E$14+1,1))-AVERAGE(OFFSET($H$3,0,0,'Données projet'!$E$14+1,1))</f>
        <v>293.89870611180356</v>
      </c>
      <c r="DU187" s="61">
        <f t="shared" si="152"/>
        <v>227.09257037860894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1" t="e">
        <f t="shared" si="128"/>
        <v>#N/A</v>
      </c>
      <c r="EO187" s="61" t="e">
        <f ca="1">AVERAGE(OFFSET($EN$3,0,0,'Données projet'!$E$15+1,1))-AVERAGE(OFFSET($H$3,0,0,'Données projet'!$E$15+1,1))</f>
        <v>#N/A</v>
      </c>
      <c r="EP187" s="61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1" t="e">
        <f t="shared" si="131"/>
        <v>#N/A</v>
      </c>
      <c r="FJ187" s="61" t="e">
        <f ca="1">AVERAGE(OFFSET($FI$3,0,0,'Données projet'!$E$16+1,1))-AVERAGE(OFFSET($H$3,0,0,'Données projet'!$E$16+1,1))</f>
        <v>#N/A</v>
      </c>
      <c r="FK187" s="61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-9.6633812063373625E-13</v>
      </c>
      <c r="GA187" s="18">
        <f>FZ187*VLOOKUP('Données projet'!$B$17,Paramètres!$A$1:$I$89,3,0)*VLOOKUP('Données projet'!$B$17,Paramètres!$A$1:$I$89,5,0)</f>
        <v>-9.3464223027694966E-13</v>
      </c>
      <c r="GB187" s="14" t="e">
        <f t="shared" si="185"/>
        <v>#NUM!</v>
      </c>
      <c r="GC187" s="22" t="e">
        <f t="shared" si="186"/>
        <v>#NUM!</v>
      </c>
      <c r="GD187" s="61" t="e">
        <f t="shared" si="134"/>
        <v>#NUM!</v>
      </c>
      <c r="GE187" s="61">
        <f ca="1">AVERAGE(OFFSET($GD$3,0,0,'Données projet'!$E$17+1,1))-AVERAGE(OFFSET($H$3,0,0,'Données projet'!$E$17+1,1))</f>
        <v>496.33873798282525</v>
      </c>
      <c r="GF187" s="61">
        <f t="shared" si="158"/>
        <v>280.25465074992246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-9.6633812063373625E-13</v>
      </c>
      <c r="GV187" s="18">
        <f>GU187*VLOOKUP('Données projet'!$B$18,Paramètres!$A$1:$I$89,3,0)*VLOOKUP('Données projet'!$B$18,Paramètres!$A$1:$I$89,5,0)</f>
        <v>-1.0401663530501537E-12</v>
      </c>
      <c r="GW187" s="14" t="e">
        <f t="shared" si="188"/>
        <v>#NUM!</v>
      </c>
      <c r="GX187" s="22" t="e">
        <f t="shared" si="189"/>
        <v>#NUM!</v>
      </c>
      <c r="GY187" s="61" t="e">
        <f t="shared" si="137"/>
        <v>#NUM!</v>
      </c>
      <c r="GZ187" s="61">
        <f ca="1">AVERAGE(OFFSET($GY$3,0,0,'Données projet'!$E$18+1,1))-AVERAGE(OFFSET($H$3,0,0,'Données projet'!$E$18+1,1))</f>
        <v>542.90832990875208</v>
      </c>
      <c r="HA187" s="61">
        <f t="shared" si="160"/>
        <v>304.94365539329362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1" t="e">
        <f t="shared" si="109"/>
        <v>#NUM!</v>
      </c>
      <c r="S188" s="61">
        <f ca="1">AVERAGE(OFFSET($R$3,0,0,'Données projet'!$E$9+1,1))-AVERAGE(OFFSET($H$3,0,0,'Données projet'!$E$9+1,1))</f>
        <v>469.67944008675863</v>
      </c>
      <c r="T188" s="61">
        <f t="shared" si="142"/>
        <v>266.11908070867173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1" t="e">
        <f t="shared" si="113"/>
        <v>#NUM!</v>
      </c>
      <c r="AN188" s="61">
        <f ca="1">AVERAGE(OFFSET($AM$3,0,0,'Données projet'!$E$10+1,1))-AVERAGE(OFFSET($H$3,0,0,'Données projet'!$E$10+1,1))</f>
        <v>516.30971934066179</v>
      </c>
      <c r="AO188" s="61">
        <f t="shared" si="144"/>
        <v>290.84286505723571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2.5579538487363607E-13</v>
      </c>
      <c r="BE188" s="14">
        <f>BD188*VLOOKUP('Données projet'!$B$11,Paramètres!$A$1:$I$89,3,0)*VLOOKUP('Données projet'!$B$11,Paramètres!$A$1:$I$89,5,0)</f>
        <v>1.6759713616920635E-13</v>
      </c>
      <c r="BF188" s="14">
        <f t="shared" si="167"/>
        <v>2.3709043131075133E-12</v>
      </c>
      <c r="BG188" s="22">
        <f t="shared" si="168"/>
        <v>4.4212233574902864E-12</v>
      </c>
      <c r="BH188" s="61">
        <f t="shared" si="116"/>
        <v>289.73432332845817</v>
      </c>
      <c r="BI188" s="61">
        <f ca="1">AVERAGE(OFFSET($BH$3,0,0,'Données projet'!$E$11+1,1))-AVERAGE(OFFSET($H$3,0,0,'Données projet'!$E$11+1,1))</f>
        <v>194.70144071323648</v>
      </c>
      <c r="BJ188" s="61">
        <f t="shared" si="146"/>
        <v>175.03530497415395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-9.2222762759774927E-14</v>
      </c>
      <c r="CA188" s="14" t="e">
        <f t="shared" si="170"/>
        <v>#NUM!</v>
      </c>
      <c r="CB188" s="22" t="e">
        <f t="shared" si="171"/>
        <v>#NUM!</v>
      </c>
      <c r="CC188" s="61" t="e">
        <f t="shared" si="119"/>
        <v>#NUM!</v>
      </c>
      <c r="CD188" s="61">
        <f ca="1">AVERAGE(OFFSET($CC$3,0,0,'Données projet'!$E$12+1,1))-AVERAGE(OFFSET($H$3,0,0,'Données projet'!$E$12+1,1))</f>
        <v>272.69564942740931</v>
      </c>
      <c r="CE188" s="61">
        <f t="shared" si="148"/>
        <v>316.57989180609252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1">
        <f t="shared" si="122"/>
        <v>289.73432332845624</v>
      </c>
      <c r="CY188" s="61">
        <f ca="1">AVERAGE(OFFSET($CX$3,0,0,'Données projet'!$E$13+1,1))-AVERAGE(OFFSET($H$3,0,0,'Données projet'!$E$13+1,1))</f>
        <v>312.59632808777332</v>
      </c>
      <c r="CZ188" s="61">
        <f t="shared" si="150"/>
        <v>302.59481222418219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3.813056537183002E-14</v>
      </c>
      <c r="DQ188" s="14">
        <f t="shared" si="176"/>
        <v>6.4086286045526829E-13</v>
      </c>
      <c r="DR188" s="22">
        <f t="shared" si="177"/>
        <v>1.1825802166488628E-12</v>
      </c>
      <c r="DS188" s="61">
        <f t="shared" si="125"/>
        <v>289.73432332845493</v>
      </c>
      <c r="DT188" s="61">
        <f ca="1">AVERAGE(OFFSET($DS$3,0,0,'Données projet'!$E$14+1,1))-AVERAGE(OFFSET($H$3,0,0,'Données projet'!$E$14+1,1))</f>
        <v>293.89870611180356</v>
      </c>
      <c r="DU188" s="61">
        <f t="shared" si="152"/>
        <v>227.09257037860894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1" t="e">
        <f t="shared" si="128"/>
        <v>#N/A</v>
      </c>
      <c r="EO188" s="61" t="e">
        <f ca="1">AVERAGE(OFFSET($EN$3,0,0,'Données projet'!$E$15+1,1))-AVERAGE(OFFSET($H$3,0,0,'Données projet'!$E$15+1,1))</f>
        <v>#N/A</v>
      </c>
      <c r="EP188" s="61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1" t="e">
        <f t="shared" si="131"/>
        <v>#N/A</v>
      </c>
      <c r="FJ188" s="61" t="e">
        <f ca="1">AVERAGE(OFFSET($FI$3,0,0,'Données projet'!$E$16+1,1))-AVERAGE(OFFSET($H$3,0,0,'Données projet'!$E$16+1,1))</f>
        <v>#N/A</v>
      </c>
      <c r="FK188" s="61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-9.6633812063373625E-13</v>
      </c>
      <c r="GA188" s="18">
        <f>FZ188*VLOOKUP('Données projet'!$B$17,Paramètres!$A$1:$I$89,3,0)*VLOOKUP('Données projet'!$B$17,Paramètres!$A$1:$I$89,5,0)</f>
        <v>-9.3464223027694966E-13</v>
      </c>
      <c r="GB188" s="14" t="e">
        <f t="shared" si="185"/>
        <v>#NUM!</v>
      </c>
      <c r="GC188" s="22" t="e">
        <f t="shared" si="186"/>
        <v>#NUM!</v>
      </c>
      <c r="GD188" s="61" t="e">
        <f t="shared" si="134"/>
        <v>#NUM!</v>
      </c>
      <c r="GE188" s="61">
        <f ca="1">AVERAGE(OFFSET($GD$3,0,0,'Données projet'!$E$17+1,1))-AVERAGE(OFFSET($H$3,0,0,'Données projet'!$E$17+1,1))</f>
        <v>496.33873798282525</v>
      </c>
      <c r="GF188" s="61">
        <f t="shared" si="158"/>
        <v>280.25465074992246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-9.6633812063373625E-13</v>
      </c>
      <c r="GV188" s="18">
        <f>GU188*VLOOKUP('Données projet'!$B$18,Paramètres!$A$1:$I$89,3,0)*VLOOKUP('Données projet'!$B$18,Paramètres!$A$1:$I$89,5,0)</f>
        <v>-1.0401663530501537E-12</v>
      </c>
      <c r="GW188" s="14" t="e">
        <f t="shared" si="188"/>
        <v>#NUM!</v>
      </c>
      <c r="GX188" s="22" t="e">
        <f t="shared" si="189"/>
        <v>#NUM!</v>
      </c>
      <c r="GY188" s="61" t="e">
        <f t="shared" si="137"/>
        <v>#NUM!</v>
      </c>
      <c r="GZ188" s="61">
        <f ca="1">AVERAGE(OFFSET($GY$3,0,0,'Données projet'!$E$18+1,1))-AVERAGE(OFFSET($H$3,0,0,'Données projet'!$E$18+1,1))</f>
        <v>542.90832990875208</v>
      </c>
      <c r="HA188" s="61">
        <f t="shared" si="160"/>
        <v>304.94365539329362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1" t="e">
        <f t="shared" si="109"/>
        <v>#NUM!</v>
      </c>
      <c r="S189" s="61">
        <f ca="1">AVERAGE(OFFSET($R$3,0,0,'Données projet'!$E$9+1,1))-AVERAGE(OFFSET($H$3,0,0,'Données projet'!$E$9+1,1))</f>
        <v>469.67944008675863</v>
      </c>
      <c r="T189" s="61">
        <f t="shared" si="142"/>
        <v>266.11908070867173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1" t="e">
        <f t="shared" si="113"/>
        <v>#NUM!</v>
      </c>
      <c r="AN189" s="61">
        <f ca="1">AVERAGE(OFFSET($AM$3,0,0,'Données projet'!$E$10+1,1))-AVERAGE(OFFSET($H$3,0,0,'Données projet'!$E$10+1,1))</f>
        <v>516.30971934066179</v>
      </c>
      <c r="AO189" s="61">
        <f t="shared" si="144"/>
        <v>290.84286505723571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2.5579538487363607E-13</v>
      </c>
      <c r="BE189" s="14">
        <f>BD189*VLOOKUP('Données projet'!$B$11,Paramètres!$A$1:$I$89,3,0)*VLOOKUP('Données projet'!$B$11,Paramètres!$A$1:$I$89,5,0)</f>
        <v>1.6759713616920635E-13</v>
      </c>
      <c r="BF189" s="14">
        <f t="shared" si="167"/>
        <v>2.3709043131075133E-12</v>
      </c>
      <c r="BG189" s="22">
        <f t="shared" si="168"/>
        <v>4.4212233574902864E-12</v>
      </c>
      <c r="BH189" s="61">
        <f t="shared" si="116"/>
        <v>289.79675810586184</v>
      </c>
      <c r="BI189" s="61">
        <f ca="1">AVERAGE(OFFSET($BH$3,0,0,'Données projet'!$E$11+1,1))-AVERAGE(OFFSET($H$3,0,0,'Données projet'!$E$11+1,1))</f>
        <v>194.70144071323648</v>
      </c>
      <c r="BJ189" s="61">
        <f t="shared" si="146"/>
        <v>175.03530497415395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-9.2222762759774927E-14</v>
      </c>
      <c r="CA189" s="14" t="e">
        <f t="shared" si="170"/>
        <v>#NUM!</v>
      </c>
      <c r="CB189" s="22" t="e">
        <f t="shared" si="171"/>
        <v>#NUM!</v>
      </c>
      <c r="CC189" s="61" t="e">
        <f t="shared" si="119"/>
        <v>#NUM!</v>
      </c>
      <c r="CD189" s="61">
        <f ca="1">AVERAGE(OFFSET($CC$3,0,0,'Données projet'!$E$12+1,1))-AVERAGE(OFFSET($H$3,0,0,'Données projet'!$E$12+1,1))</f>
        <v>272.69564942740931</v>
      </c>
      <c r="CE189" s="61">
        <f t="shared" si="148"/>
        <v>316.57989180609252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1">
        <f t="shared" si="122"/>
        <v>289.79675810585991</v>
      </c>
      <c r="CY189" s="61">
        <f ca="1">AVERAGE(OFFSET($CX$3,0,0,'Données projet'!$E$13+1,1))-AVERAGE(OFFSET($H$3,0,0,'Données projet'!$E$13+1,1))</f>
        <v>312.59632808777332</v>
      </c>
      <c r="CZ189" s="61">
        <f t="shared" si="150"/>
        <v>302.59481222418219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3.813056537183002E-14</v>
      </c>
      <c r="DQ189" s="14">
        <f t="shared" si="176"/>
        <v>6.4086286045526829E-13</v>
      </c>
      <c r="DR189" s="22">
        <f t="shared" si="177"/>
        <v>1.1825802166488628E-12</v>
      </c>
      <c r="DS189" s="61">
        <f t="shared" si="125"/>
        <v>289.7967581058586</v>
      </c>
      <c r="DT189" s="61">
        <f ca="1">AVERAGE(OFFSET($DS$3,0,0,'Données projet'!$E$14+1,1))-AVERAGE(OFFSET($H$3,0,0,'Données projet'!$E$14+1,1))</f>
        <v>293.89870611180356</v>
      </c>
      <c r="DU189" s="61">
        <f t="shared" si="152"/>
        <v>227.09257037860894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1" t="e">
        <f t="shared" si="128"/>
        <v>#N/A</v>
      </c>
      <c r="EO189" s="61" t="e">
        <f ca="1">AVERAGE(OFFSET($EN$3,0,0,'Données projet'!$E$15+1,1))-AVERAGE(OFFSET($H$3,0,0,'Données projet'!$E$15+1,1))</f>
        <v>#N/A</v>
      </c>
      <c r="EP189" s="61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1" t="e">
        <f t="shared" si="131"/>
        <v>#N/A</v>
      </c>
      <c r="FJ189" s="61" t="e">
        <f ca="1">AVERAGE(OFFSET($FI$3,0,0,'Données projet'!$E$16+1,1))-AVERAGE(OFFSET($H$3,0,0,'Données projet'!$E$16+1,1))</f>
        <v>#N/A</v>
      </c>
      <c r="FK189" s="61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-9.6633812063373625E-13</v>
      </c>
      <c r="GA189" s="18">
        <f>FZ189*VLOOKUP('Données projet'!$B$17,Paramètres!$A$1:$I$89,3,0)*VLOOKUP('Données projet'!$B$17,Paramètres!$A$1:$I$89,5,0)</f>
        <v>-9.3464223027694966E-13</v>
      </c>
      <c r="GB189" s="14" t="e">
        <f t="shared" si="185"/>
        <v>#NUM!</v>
      </c>
      <c r="GC189" s="22" t="e">
        <f t="shared" si="186"/>
        <v>#NUM!</v>
      </c>
      <c r="GD189" s="61" t="e">
        <f t="shared" si="134"/>
        <v>#NUM!</v>
      </c>
      <c r="GE189" s="61">
        <f ca="1">AVERAGE(OFFSET($GD$3,0,0,'Données projet'!$E$17+1,1))-AVERAGE(OFFSET($H$3,0,0,'Données projet'!$E$17+1,1))</f>
        <v>496.33873798282525</v>
      </c>
      <c r="GF189" s="61">
        <f t="shared" si="158"/>
        <v>280.25465074992246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-9.6633812063373625E-13</v>
      </c>
      <c r="GV189" s="18">
        <f>GU189*VLOOKUP('Données projet'!$B$18,Paramètres!$A$1:$I$89,3,0)*VLOOKUP('Données projet'!$B$18,Paramètres!$A$1:$I$89,5,0)</f>
        <v>-1.0401663530501537E-12</v>
      </c>
      <c r="GW189" s="14" t="e">
        <f t="shared" si="188"/>
        <v>#NUM!</v>
      </c>
      <c r="GX189" s="22" t="e">
        <f t="shared" si="189"/>
        <v>#NUM!</v>
      </c>
      <c r="GY189" s="61" t="e">
        <f t="shared" si="137"/>
        <v>#NUM!</v>
      </c>
      <c r="GZ189" s="61">
        <f ca="1">AVERAGE(OFFSET($GY$3,0,0,'Données projet'!$E$18+1,1))-AVERAGE(OFFSET($H$3,0,0,'Données projet'!$E$18+1,1))</f>
        <v>542.90832990875208</v>
      </c>
      <c r="HA189" s="61">
        <f t="shared" si="160"/>
        <v>304.94365539329362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1" t="e">
        <f t="shared" si="109"/>
        <v>#NUM!</v>
      </c>
      <c r="S190" s="61">
        <f ca="1">AVERAGE(OFFSET($R$3,0,0,'Données projet'!$E$9+1,1))-AVERAGE(OFFSET($H$3,0,0,'Données projet'!$E$9+1,1))</f>
        <v>469.67944008675863</v>
      </c>
      <c r="T190" s="61">
        <f t="shared" si="142"/>
        <v>266.11908070867173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1" t="e">
        <f t="shared" si="113"/>
        <v>#NUM!</v>
      </c>
      <c r="AN190" s="61">
        <f ca="1">AVERAGE(OFFSET($AM$3,0,0,'Données projet'!$E$10+1,1))-AVERAGE(OFFSET($H$3,0,0,'Données projet'!$E$10+1,1))</f>
        <v>516.30971934066179</v>
      </c>
      <c r="AO190" s="61">
        <f t="shared" si="144"/>
        <v>290.84286505723571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2.5579538487363607E-13</v>
      </c>
      <c r="BE190" s="14">
        <f>BD190*VLOOKUP('Données projet'!$B$11,Paramètres!$A$1:$I$89,3,0)*VLOOKUP('Données projet'!$B$11,Paramètres!$A$1:$I$89,5,0)</f>
        <v>1.6759713616920635E-13</v>
      </c>
      <c r="BF190" s="14">
        <f t="shared" si="167"/>
        <v>2.3709043131075133E-12</v>
      </c>
      <c r="BG190" s="22">
        <f t="shared" si="168"/>
        <v>4.4212233574902864E-12</v>
      </c>
      <c r="BH190" s="61">
        <f t="shared" si="116"/>
        <v>289.85810977946085</v>
      </c>
      <c r="BI190" s="61">
        <f ca="1">AVERAGE(OFFSET($BH$3,0,0,'Données projet'!$E$11+1,1))-AVERAGE(OFFSET($H$3,0,0,'Données projet'!$E$11+1,1))</f>
        <v>194.70144071323648</v>
      </c>
      <c r="BJ190" s="61">
        <f t="shared" si="146"/>
        <v>175.03530497415395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-9.2222762759774927E-14</v>
      </c>
      <c r="CA190" s="14" t="e">
        <f t="shared" si="170"/>
        <v>#NUM!</v>
      </c>
      <c r="CB190" s="22" t="e">
        <f t="shared" si="171"/>
        <v>#NUM!</v>
      </c>
      <c r="CC190" s="61" t="e">
        <f t="shared" si="119"/>
        <v>#NUM!</v>
      </c>
      <c r="CD190" s="61">
        <f ca="1">AVERAGE(OFFSET($CC$3,0,0,'Données projet'!$E$12+1,1))-AVERAGE(OFFSET($H$3,0,0,'Données projet'!$E$12+1,1))</f>
        <v>272.69564942740931</v>
      </c>
      <c r="CE190" s="61">
        <f t="shared" si="148"/>
        <v>316.57989180609252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1">
        <f t="shared" si="122"/>
        <v>289.85810977945891</v>
      </c>
      <c r="CY190" s="61">
        <f ca="1">AVERAGE(OFFSET($CX$3,0,0,'Données projet'!$E$13+1,1))-AVERAGE(OFFSET($H$3,0,0,'Données projet'!$E$13+1,1))</f>
        <v>312.59632808777332</v>
      </c>
      <c r="CZ190" s="61">
        <f t="shared" si="150"/>
        <v>302.59481222418219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3.813056537183002E-14</v>
      </c>
      <c r="DQ190" s="14">
        <f t="shared" si="176"/>
        <v>6.4086286045526829E-13</v>
      </c>
      <c r="DR190" s="22">
        <f t="shared" si="177"/>
        <v>1.1825802166488628E-12</v>
      </c>
      <c r="DS190" s="61">
        <f t="shared" si="125"/>
        <v>289.85810977945761</v>
      </c>
      <c r="DT190" s="61">
        <f ca="1">AVERAGE(OFFSET($DS$3,0,0,'Données projet'!$E$14+1,1))-AVERAGE(OFFSET($H$3,0,0,'Données projet'!$E$14+1,1))</f>
        <v>293.89870611180356</v>
      </c>
      <c r="DU190" s="61">
        <f t="shared" si="152"/>
        <v>227.09257037860894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1" t="e">
        <f t="shared" si="128"/>
        <v>#N/A</v>
      </c>
      <c r="EO190" s="61" t="e">
        <f ca="1">AVERAGE(OFFSET($EN$3,0,0,'Données projet'!$E$15+1,1))-AVERAGE(OFFSET($H$3,0,0,'Données projet'!$E$15+1,1))</f>
        <v>#N/A</v>
      </c>
      <c r="EP190" s="61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1" t="e">
        <f t="shared" si="131"/>
        <v>#N/A</v>
      </c>
      <c r="FJ190" s="61" t="e">
        <f ca="1">AVERAGE(OFFSET($FI$3,0,0,'Données projet'!$E$16+1,1))-AVERAGE(OFFSET($H$3,0,0,'Données projet'!$E$16+1,1))</f>
        <v>#N/A</v>
      </c>
      <c r="FK190" s="61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-9.6633812063373625E-13</v>
      </c>
      <c r="GA190" s="18">
        <f>FZ190*VLOOKUP('Données projet'!$B$17,Paramètres!$A$1:$I$89,3,0)*VLOOKUP('Données projet'!$B$17,Paramètres!$A$1:$I$89,5,0)</f>
        <v>-9.3464223027694966E-13</v>
      </c>
      <c r="GB190" s="14" t="e">
        <f t="shared" si="185"/>
        <v>#NUM!</v>
      </c>
      <c r="GC190" s="22" t="e">
        <f t="shared" si="186"/>
        <v>#NUM!</v>
      </c>
      <c r="GD190" s="61" t="e">
        <f t="shared" si="134"/>
        <v>#NUM!</v>
      </c>
      <c r="GE190" s="61">
        <f ca="1">AVERAGE(OFFSET($GD$3,0,0,'Données projet'!$E$17+1,1))-AVERAGE(OFFSET($H$3,0,0,'Données projet'!$E$17+1,1))</f>
        <v>496.33873798282525</v>
      </c>
      <c r="GF190" s="61">
        <f t="shared" si="158"/>
        <v>280.25465074992246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-9.6633812063373625E-13</v>
      </c>
      <c r="GV190" s="18">
        <f>GU190*VLOOKUP('Données projet'!$B$18,Paramètres!$A$1:$I$89,3,0)*VLOOKUP('Données projet'!$B$18,Paramètres!$A$1:$I$89,5,0)</f>
        <v>-1.0401663530501537E-12</v>
      </c>
      <c r="GW190" s="14" t="e">
        <f t="shared" si="188"/>
        <v>#NUM!</v>
      </c>
      <c r="GX190" s="22" t="e">
        <f t="shared" si="189"/>
        <v>#NUM!</v>
      </c>
      <c r="GY190" s="61" t="e">
        <f t="shared" si="137"/>
        <v>#NUM!</v>
      </c>
      <c r="GZ190" s="61">
        <f ca="1">AVERAGE(OFFSET($GY$3,0,0,'Données projet'!$E$18+1,1))-AVERAGE(OFFSET($H$3,0,0,'Données projet'!$E$18+1,1))</f>
        <v>542.90832990875208</v>
      </c>
      <c r="HA190" s="61">
        <f t="shared" si="160"/>
        <v>304.94365539329362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1" t="e">
        <f t="shared" si="109"/>
        <v>#NUM!</v>
      </c>
      <c r="S191" s="61">
        <f ca="1">AVERAGE(OFFSET($R$3,0,0,'Données projet'!$E$9+1,1))-AVERAGE(OFFSET($H$3,0,0,'Données projet'!$E$9+1,1))</f>
        <v>469.67944008675863</v>
      </c>
      <c r="T191" s="61">
        <f t="shared" si="142"/>
        <v>266.11908070867173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1" t="e">
        <f t="shared" si="113"/>
        <v>#NUM!</v>
      </c>
      <c r="AN191" s="61">
        <f ca="1">AVERAGE(OFFSET($AM$3,0,0,'Données projet'!$E$10+1,1))-AVERAGE(OFFSET($H$3,0,0,'Données projet'!$E$10+1,1))</f>
        <v>516.30971934066179</v>
      </c>
      <c r="AO191" s="61">
        <f t="shared" si="144"/>
        <v>290.84286505723571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2.5579538487363607E-13</v>
      </c>
      <c r="BE191" s="14">
        <f>BD191*VLOOKUP('Données projet'!$B$11,Paramètres!$A$1:$I$89,3,0)*VLOOKUP('Données projet'!$B$11,Paramètres!$A$1:$I$89,5,0)</f>
        <v>1.6759713616920635E-13</v>
      </c>
      <c r="BF191" s="14">
        <f t="shared" si="167"/>
        <v>2.3709043131075133E-12</v>
      </c>
      <c r="BG191" s="22">
        <f t="shared" si="168"/>
        <v>4.4212233574902864E-12</v>
      </c>
      <c r="BH191" s="61">
        <f t="shared" si="116"/>
        <v>289.91839713868467</v>
      </c>
      <c r="BI191" s="61">
        <f ca="1">AVERAGE(OFFSET($BH$3,0,0,'Données projet'!$E$11+1,1))-AVERAGE(OFFSET($H$3,0,0,'Données projet'!$E$11+1,1))</f>
        <v>194.70144071323648</v>
      </c>
      <c r="BJ191" s="61">
        <f t="shared" si="146"/>
        <v>175.03530497415395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-9.2222762759774927E-14</v>
      </c>
      <c r="CA191" s="14" t="e">
        <f t="shared" si="170"/>
        <v>#NUM!</v>
      </c>
      <c r="CB191" s="22" t="e">
        <f t="shared" si="171"/>
        <v>#NUM!</v>
      </c>
      <c r="CC191" s="61" t="e">
        <f t="shared" si="119"/>
        <v>#NUM!</v>
      </c>
      <c r="CD191" s="61">
        <f ca="1">AVERAGE(OFFSET($CC$3,0,0,'Données projet'!$E$12+1,1))-AVERAGE(OFFSET($H$3,0,0,'Données projet'!$E$12+1,1))</f>
        <v>272.69564942740931</v>
      </c>
      <c r="CE191" s="61">
        <f t="shared" si="148"/>
        <v>316.57989180609252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1">
        <f t="shared" si="122"/>
        <v>289.91839713868274</v>
      </c>
      <c r="CY191" s="61">
        <f ca="1">AVERAGE(OFFSET($CX$3,0,0,'Données projet'!$E$13+1,1))-AVERAGE(OFFSET($H$3,0,0,'Données projet'!$E$13+1,1))</f>
        <v>312.59632808777332</v>
      </c>
      <c r="CZ191" s="61">
        <f t="shared" si="150"/>
        <v>302.59481222418219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3.813056537183002E-14</v>
      </c>
      <c r="DQ191" s="14">
        <f t="shared" si="176"/>
        <v>6.4086286045526829E-13</v>
      </c>
      <c r="DR191" s="22">
        <f t="shared" si="177"/>
        <v>1.1825802166488628E-12</v>
      </c>
      <c r="DS191" s="61">
        <f t="shared" si="125"/>
        <v>289.91839713868143</v>
      </c>
      <c r="DT191" s="61">
        <f ca="1">AVERAGE(OFFSET($DS$3,0,0,'Données projet'!$E$14+1,1))-AVERAGE(OFFSET($H$3,0,0,'Données projet'!$E$14+1,1))</f>
        <v>293.89870611180356</v>
      </c>
      <c r="DU191" s="61">
        <f t="shared" si="152"/>
        <v>227.09257037860894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1" t="e">
        <f t="shared" si="128"/>
        <v>#N/A</v>
      </c>
      <c r="EO191" s="61" t="e">
        <f ca="1">AVERAGE(OFFSET($EN$3,0,0,'Données projet'!$E$15+1,1))-AVERAGE(OFFSET($H$3,0,0,'Données projet'!$E$15+1,1))</f>
        <v>#N/A</v>
      </c>
      <c r="EP191" s="61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1" t="e">
        <f t="shared" si="131"/>
        <v>#N/A</v>
      </c>
      <c r="FJ191" s="61" t="e">
        <f ca="1">AVERAGE(OFFSET($FI$3,0,0,'Données projet'!$E$16+1,1))-AVERAGE(OFFSET($H$3,0,0,'Données projet'!$E$16+1,1))</f>
        <v>#N/A</v>
      </c>
      <c r="FK191" s="61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-9.6633812063373625E-13</v>
      </c>
      <c r="GA191" s="18">
        <f>FZ191*VLOOKUP('Données projet'!$B$17,Paramètres!$A$1:$I$89,3,0)*VLOOKUP('Données projet'!$B$17,Paramètres!$A$1:$I$89,5,0)</f>
        <v>-9.3464223027694966E-13</v>
      </c>
      <c r="GB191" s="14" t="e">
        <f t="shared" si="185"/>
        <v>#NUM!</v>
      </c>
      <c r="GC191" s="22" t="e">
        <f t="shared" si="186"/>
        <v>#NUM!</v>
      </c>
      <c r="GD191" s="61" t="e">
        <f t="shared" si="134"/>
        <v>#NUM!</v>
      </c>
      <c r="GE191" s="61">
        <f ca="1">AVERAGE(OFFSET($GD$3,0,0,'Données projet'!$E$17+1,1))-AVERAGE(OFFSET($H$3,0,0,'Données projet'!$E$17+1,1))</f>
        <v>496.33873798282525</v>
      </c>
      <c r="GF191" s="61">
        <f t="shared" si="158"/>
        <v>280.25465074992246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-9.6633812063373625E-13</v>
      </c>
      <c r="GV191" s="18">
        <f>GU191*VLOOKUP('Données projet'!$B$18,Paramètres!$A$1:$I$89,3,0)*VLOOKUP('Données projet'!$B$18,Paramètres!$A$1:$I$89,5,0)</f>
        <v>-1.0401663530501537E-12</v>
      </c>
      <c r="GW191" s="14" t="e">
        <f t="shared" si="188"/>
        <v>#NUM!</v>
      </c>
      <c r="GX191" s="22" t="e">
        <f t="shared" si="189"/>
        <v>#NUM!</v>
      </c>
      <c r="GY191" s="61" t="e">
        <f t="shared" si="137"/>
        <v>#NUM!</v>
      </c>
      <c r="GZ191" s="61">
        <f ca="1">AVERAGE(OFFSET($GY$3,0,0,'Données projet'!$E$18+1,1))-AVERAGE(OFFSET($H$3,0,0,'Données projet'!$E$18+1,1))</f>
        <v>542.90832990875208</v>
      </c>
      <c r="HA191" s="61">
        <f t="shared" si="160"/>
        <v>304.94365539329362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1" t="e">
        <f t="shared" si="109"/>
        <v>#NUM!</v>
      </c>
      <c r="S192" s="61">
        <f ca="1">AVERAGE(OFFSET($R$3,0,0,'Données projet'!$E$9+1,1))-AVERAGE(OFFSET($H$3,0,0,'Données projet'!$E$9+1,1))</f>
        <v>469.67944008675863</v>
      </c>
      <c r="T192" s="61">
        <f t="shared" si="142"/>
        <v>266.11908070867173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1" t="e">
        <f t="shared" si="113"/>
        <v>#NUM!</v>
      </c>
      <c r="AN192" s="61">
        <f ca="1">AVERAGE(OFFSET($AM$3,0,0,'Données projet'!$E$10+1,1))-AVERAGE(OFFSET($H$3,0,0,'Données projet'!$E$10+1,1))</f>
        <v>516.30971934066179</v>
      </c>
      <c r="AO192" s="61">
        <f t="shared" si="144"/>
        <v>290.84286505723571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2.5579538487363607E-13</v>
      </c>
      <c r="BE192" s="14">
        <f>BD192*VLOOKUP('Données projet'!$B$11,Paramètres!$A$1:$I$89,3,0)*VLOOKUP('Données projet'!$B$11,Paramètres!$A$1:$I$89,5,0)</f>
        <v>1.6759713616920635E-13</v>
      </c>
      <c r="BF192" s="14">
        <f t="shared" si="167"/>
        <v>2.3709043131075133E-12</v>
      </c>
      <c r="BG192" s="22">
        <f t="shared" si="168"/>
        <v>4.4212233574902864E-12</v>
      </c>
      <c r="BH192" s="61">
        <f t="shared" si="116"/>
        <v>289.97763864700829</v>
      </c>
      <c r="BI192" s="61">
        <f ca="1">AVERAGE(OFFSET($BH$3,0,0,'Données projet'!$E$11+1,1))-AVERAGE(OFFSET($H$3,0,0,'Données projet'!$E$11+1,1))</f>
        <v>194.70144071323648</v>
      </c>
      <c r="BJ192" s="61">
        <f t="shared" si="146"/>
        <v>175.03530497415395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-9.2222762759774927E-14</v>
      </c>
      <c r="CA192" s="14" t="e">
        <f t="shared" si="170"/>
        <v>#NUM!</v>
      </c>
      <c r="CB192" s="22" t="e">
        <f t="shared" si="171"/>
        <v>#NUM!</v>
      </c>
      <c r="CC192" s="61" t="e">
        <f t="shared" si="119"/>
        <v>#NUM!</v>
      </c>
      <c r="CD192" s="61">
        <f ca="1">AVERAGE(OFFSET($CC$3,0,0,'Données projet'!$E$12+1,1))-AVERAGE(OFFSET($H$3,0,0,'Données projet'!$E$12+1,1))</f>
        <v>272.69564942740931</v>
      </c>
      <c r="CE192" s="61">
        <f t="shared" si="148"/>
        <v>316.57989180609252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1">
        <f t="shared" si="122"/>
        <v>289.97763864700636</v>
      </c>
      <c r="CY192" s="61">
        <f ca="1">AVERAGE(OFFSET($CX$3,0,0,'Données projet'!$E$13+1,1))-AVERAGE(OFFSET($H$3,0,0,'Données projet'!$E$13+1,1))</f>
        <v>312.59632808777332</v>
      </c>
      <c r="CZ192" s="61">
        <f t="shared" si="150"/>
        <v>302.59481222418219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3.813056537183002E-14</v>
      </c>
      <c r="DQ192" s="14">
        <f t="shared" si="176"/>
        <v>6.4086286045526829E-13</v>
      </c>
      <c r="DR192" s="22">
        <f t="shared" si="177"/>
        <v>1.1825802166488628E-12</v>
      </c>
      <c r="DS192" s="61">
        <f t="shared" si="125"/>
        <v>289.97763864700505</v>
      </c>
      <c r="DT192" s="61">
        <f ca="1">AVERAGE(OFFSET($DS$3,0,0,'Données projet'!$E$14+1,1))-AVERAGE(OFFSET($H$3,0,0,'Données projet'!$E$14+1,1))</f>
        <v>293.89870611180356</v>
      </c>
      <c r="DU192" s="61">
        <f t="shared" si="152"/>
        <v>227.09257037860894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1" t="e">
        <f t="shared" si="128"/>
        <v>#N/A</v>
      </c>
      <c r="EO192" s="61" t="e">
        <f ca="1">AVERAGE(OFFSET($EN$3,0,0,'Données projet'!$E$15+1,1))-AVERAGE(OFFSET($H$3,0,0,'Données projet'!$E$15+1,1))</f>
        <v>#N/A</v>
      </c>
      <c r="EP192" s="61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1" t="e">
        <f t="shared" si="131"/>
        <v>#N/A</v>
      </c>
      <c r="FJ192" s="61" t="e">
        <f ca="1">AVERAGE(OFFSET($FI$3,0,0,'Données projet'!$E$16+1,1))-AVERAGE(OFFSET($H$3,0,0,'Données projet'!$E$16+1,1))</f>
        <v>#N/A</v>
      </c>
      <c r="FK192" s="61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-9.6633812063373625E-13</v>
      </c>
      <c r="GA192" s="18">
        <f>FZ192*VLOOKUP('Données projet'!$B$17,Paramètres!$A$1:$I$89,3,0)*VLOOKUP('Données projet'!$B$17,Paramètres!$A$1:$I$89,5,0)</f>
        <v>-9.3464223027694966E-13</v>
      </c>
      <c r="GB192" s="14" t="e">
        <f t="shared" si="185"/>
        <v>#NUM!</v>
      </c>
      <c r="GC192" s="22" t="e">
        <f t="shared" si="186"/>
        <v>#NUM!</v>
      </c>
      <c r="GD192" s="61" t="e">
        <f t="shared" si="134"/>
        <v>#NUM!</v>
      </c>
      <c r="GE192" s="61">
        <f ca="1">AVERAGE(OFFSET($GD$3,0,0,'Données projet'!$E$17+1,1))-AVERAGE(OFFSET($H$3,0,0,'Données projet'!$E$17+1,1))</f>
        <v>496.33873798282525</v>
      </c>
      <c r="GF192" s="61">
        <f t="shared" si="158"/>
        <v>280.25465074992246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-9.6633812063373625E-13</v>
      </c>
      <c r="GV192" s="18">
        <f>GU192*VLOOKUP('Données projet'!$B$18,Paramètres!$A$1:$I$89,3,0)*VLOOKUP('Données projet'!$B$18,Paramètres!$A$1:$I$89,5,0)</f>
        <v>-1.0401663530501537E-12</v>
      </c>
      <c r="GW192" s="14" t="e">
        <f t="shared" si="188"/>
        <v>#NUM!</v>
      </c>
      <c r="GX192" s="22" t="e">
        <f t="shared" si="189"/>
        <v>#NUM!</v>
      </c>
      <c r="GY192" s="61" t="e">
        <f t="shared" si="137"/>
        <v>#NUM!</v>
      </c>
      <c r="GZ192" s="61">
        <f ca="1">AVERAGE(OFFSET($GY$3,0,0,'Données projet'!$E$18+1,1))-AVERAGE(OFFSET($H$3,0,0,'Données projet'!$E$18+1,1))</f>
        <v>542.90832990875208</v>
      </c>
      <c r="HA192" s="61">
        <f t="shared" si="160"/>
        <v>304.94365539329362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1" t="e">
        <f t="shared" si="109"/>
        <v>#NUM!</v>
      </c>
      <c r="S193" s="61">
        <f ca="1">AVERAGE(OFFSET($R$3,0,0,'Données projet'!$E$9+1,1))-AVERAGE(OFFSET($H$3,0,0,'Données projet'!$E$9+1,1))</f>
        <v>469.67944008675863</v>
      </c>
      <c r="T193" s="61">
        <f t="shared" si="142"/>
        <v>266.11908070867173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1" t="e">
        <f t="shared" si="113"/>
        <v>#NUM!</v>
      </c>
      <c r="AN193" s="61">
        <f ca="1">AVERAGE(OFFSET($AM$3,0,0,'Données projet'!$E$10+1,1))-AVERAGE(OFFSET($H$3,0,0,'Données projet'!$E$10+1,1))</f>
        <v>516.30971934066179</v>
      </c>
      <c r="AO193" s="61">
        <f t="shared" si="144"/>
        <v>290.84286505723571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2.5579538487363607E-13</v>
      </c>
      <c r="BE193" s="14">
        <f>BD193*VLOOKUP('Données projet'!$B$11,Paramètres!$A$1:$I$89,3,0)*VLOOKUP('Données projet'!$B$11,Paramètres!$A$1:$I$89,5,0)</f>
        <v>1.6759713616920635E-13</v>
      </c>
      <c r="BF193" s="14">
        <f t="shared" si="167"/>
        <v>2.3709043131075133E-12</v>
      </c>
      <c r="BG193" s="22">
        <f t="shared" si="168"/>
        <v>4.4212233574902864E-12</v>
      </c>
      <c r="BH193" s="61">
        <f t="shared" si="116"/>
        <v>290.03585244760671</v>
      </c>
      <c r="BI193" s="61">
        <f ca="1">AVERAGE(OFFSET($BH$3,0,0,'Données projet'!$E$11+1,1))-AVERAGE(OFFSET($H$3,0,0,'Données projet'!$E$11+1,1))</f>
        <v>194.70144071323648</v>
      </c>
      <c r="BJ193" s="61">
        <f t="shared" si="146"/>
        <v>175.03530497415395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-9.2222762759774927E-14</v>
      </c>
      <c r="CA193" s="14" t="e">
        <f t="shared" si="170"/>
        <v>#NUM!</v>
      </c>
      <c r="CB193" s="22" t="e">
        <f t="shared" si="171"/>
        <v>#NUM!</v>
      </c>
      <c r="CC193" s="61" t="e">
        <f t="shared" si="119"/>
        <v>#NUM!</v>
      </c>
      <c r="CD193" s="61">
        <f ca="1">AVERAGE(OFFSET($CC$3,0,0,'Données projet'!$E$12+1,1))-AVERAGE(OFFSET($H$3,0,0,'Données projet'!$E$12+1,1))</f>
        <v>272.69564942740931</v>
      </c>
      <c r="CE193" s="61">
        <f t="shared" si="148"/>
        <v>316.57989180609252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1">
        <f t="shared" si="122"/>
        <v>290.03585244760478</v>
      </c>
      <c r="CY193" s="61">
        <f ca="1">AVERAGE(OFFSET($CX$3,0,0,'Données projet'!$E$13+1,1))-AVERAGE(OFFSET($H$3,0,0,'Données projet'!$E$13+1,1))</f>
        <v>312.59632808777332</v>
      </c>
      <c r="CZ193" s="61">
        <f t="shared" si="150"/>
        <v>302.59481222418219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3.813056537183002E-14</v>
      </c>
      <c r="DQ193" s="14">
        <f t="shared" si="176"/>
        <v>6.4086286045526829E-13</v>
      </c>
      <c r="DR193" s="22">
        <f t="shared" si="177"/>
        <v>1.1825802166488628E-12</v>
      </c>
      <c r="DS193" s="61">
        <f t="shared" si="125"/>
        <v>290.03585244760347</v>
      </c>
      <c r="DT193" s="61">
        <f ca="1">AVERAGE(OFFSET($DS$3,0,0,'Données projet'!$E$14+1,1))-AVERAGE(OFFSET($H$3,0,0,'Données projet'!$E$14+1,1))</f>
        <v>293.89870611180356</v>
      </c>
      <c r="DU193" s="61">
        <f t="shared" si="152"/>
        <v>227.09257037860894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1" t="e">
        <f t="shared" si="128"/>
        <v>#N/A</v>
      </c>
      <c r="EO193" s="61" t="e">
        <f ca="1">AVERAGE(OFFSET($EN$3,0,0,'Données projet'!$E$15+1,1))-AVERAGE(OFFSET($H$3,0,0,'Données projet'!$E$15+1,1))</f>
        <v>#N/A</v>
      </c>
      <c r="EP193" s="61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1" t="e">
        <f t="shared" si="131"/>
        <v>#N/A</v>
      </c>
      <c r="FJ193" s="61" t="e">
        <f ca="1">AVERAGE(OFFSET($FI$3,0,0,'Données projet'!$E$16+1,1))-AVERAGE(OFFSET($H$3,0,0,'Données projet'!$E$16+1,1))</f>
        <v>#N/A</v>
      </c>
      <c r="FK193" s="61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-9.6633812063373625E-13</v>
      </c>
      <c r="GA193" s="18">
        <f>FZ193*VLOOKUP('Données projet'!$B$17,Paramètres!$A$1:$I$89,3,0)*VLOOKUP('Données projet'!$B$17,Paramètres!$A$1:$I$89,5,0)</f>
        <v>-9.3464223027694966E-13</v>
      </c>
      <c r="GB193" s="14" t="e">
        <f t="shared" si="185"/>
        <v>#NUM!</v>
      </c>
      <c r="GC193" s="22" t="e">
        <f t="shared" si="186"/>
        <v>#NUM!</v>
      </c>
      <c r="GD193" s="61" t="e">
        <f t="shared" si="134"/>
        <v>#NUM!</v>
      </c>
      <c r="GE193" s="61">
        <f ca="1">AVERAGE(OFFSET($GD$3,0,0,'Données projet'!$E$17+1,1))-AVERAGE(OFFSET($H$3,0,0,'Données projet'!$E$17+1,1))</f>
        <v>496.33873798282525</v>
      </c>
      <c r="GF193" s="61">
        <f t="shared" si="158"/>
        <v>280.25465074992246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-9.6633812063373625E-13</v>
      </c>
      <c r="GV193" s="18">
        <f>GU193*VLOOKUP('Données projet'!$B$18,Paramètres!$A$1:$I$89,3,0)*VLOOKUP('Données projet'!$B$18,Paramètres!$A$1:$I$89,5,0)</f>
        <v>-1.0401663530501537E-12</v>
      </c>
      <c r="GW193" s="14" t="e">
        <f t="shared" si="188"/>
        <v>#NUM!</v>
      </c>
      <c r="GX193" s="22" t="e">
        <f t="shared" si="189"/>
        <v>#NUM!</v>
      </c>
      <c r="GY193" s="61" t="e">
        <f t="shared" si="137"/>
        <v>#NUM!</v>
      </c>
      <c r="GZ193" s="61">
        <f ca="1">AVERAGE(OFFSET($GY$3,0,0,'Données projet'!$E$18+1,1))-AVERAGE(OFFSET($H$3,0,0,'Données projet'!$E$18+1,1))</f>
        <v>542.90832990875208</v>
      </c>
      <c r="HA193" s="61">
        <f t="shared" si="160"/>
        <v>304.94365539329362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1" t="e">
        <f t="shared" si="109"/>
        <v>#NUM!</v>
      </c>
      <c r="S194" s="61">
        <f ca="1">AVERAGE(OFFSET($R$3,0,0,'Données projet'!$E$9+1,1))-AVERAGE(OFFSET($H$3,0,0,'Données projet'!$E$9+1,1))</f>
        <v>469.67944008675863</v>
      </c>
      <c r="T194" s="61">
        <f t="shared" si="142"/>
        <v>266.11908070867173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1" t="e">
        <f t="shared" si="113"/>
        <v>#NUM!</v>
      </c>
      <c r="AN194" s="61">
        <f ca="1">AVERAGE(OFFSET($AM$3,0,0,'Données projet'!$E$10+1,1))-AVERAGE(OFFSET($H$3,0,0,'Données projet'!$E$10+1,1))</f>
        <v>516.30971934066179</v>
      </c>
      <c r="AO194" s="61">
        <f t="shared" si="144"/>
        <v>290.84286505723571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2.5579538487363607E-13</v>
      </c>
      <c r="BE194" s="14">
        <f>BD194*VLOOKUP('Données projet'!$B$11,Paramètres!$A$1:$I$89,3,0)*VLOOKUP('Données projet'!$B$11,Paramètres!$A$1:$I$89,5,0)</f>
        <v>1.6759713616920635E-13</v>
      </c>
      <c r="BF194" s="14">
        <f t="shared" si="167"/>
        <v>2.3709043131075133E-12</v>
      </c>
      <c r="BG194" s="22">
        <f t="shared" si="168"/>
        <v>4.4212233574902864E-12</v>
      </c>
      <c r="BH194" s="61">
        <f t="shared" si="116"/>
        <v>290.09305636891128</v>
      </c>
      <c r="BI194" s="61">
        <f ca="1">AVERAGE(OFFSET($BH$3,0,0,'Données projet'!$E$11+1,1))-AVERAGE(OFFSET($H$3,0,0,'Données projet'!$E$11+1,1))</f>
        <v>194.70144071323648</v>
      </c>
      <c r="BJ194" s="61">
        <f t="shared" si="146"/>
        <v>175.03530497415395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-9.2222762759774927E-14</v>
      </c>
      <c r="CA194" s="14" t="e">
        <f t="shared" si="170"/>
        <v>#NUM!</v>
      </c>
      <c r="CB194" s="22" t="e">
        <f t="shared" si="171"/>
        <v>#NUM!</v>
      </c>
      <c r="CC194" s="61" t="e">
        <f t="shared" si="119"/>
        <v>#NUM!</v>
      </c>
      <c r="CD194" s="61">
        <f ca="1">AVERAGE(OFFSET($CC$3,0,0,'Données projet'!$E$12+1,1))-AVERAGE(OFFSET($H$3,0,0,'Données projet'!$E$12+1,1))</f>
        <v>272.69564942740931</v>
      </c>
      <c r="CE194" s="61">
        <f t="shared" si="148"/>
        <v>316.57989180609252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1">
        <f t="shared" si="122"/>
        <v>290.09305636890934</v>
      </c>
      <c r="CY194" s="61">
        <f ca="1">AVERAGE(OFFSET($CX$3,0,0,'Données projet'!$E$13+1,1))-AVERAGE(OFFSET($H$3,0,0,'Données projet'!$E$13+1,1))</f>
        <v>312.59632808777332</v>
      </c>
      <c r="CZ194" s="61">
        <f t="shared" si="150"/>
        <v>302.59481222418219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3.813056537183002E-14</v>
      </c>
      <c r="DQ194" s="14">
        <f t="shared" si="176"/>
        <v>6.4086286045526829E-13</v>
      </c>
      <c r="DR194" s="22">
        <f t="shared" si="177"/>
        <v>1.1825802166488628E-12</v>
      </c>
      <c r="DS194" s="61">
        <f t="shared" si="125"/>
        <v>290.09305636890804</v>
      </c>
      <c r="DT194" s="61">
        <f ca="1">AVERAGE(OFFSET($DS$3,0,0,'Données projet'!$E$14+1,1))-AVERAGE(OFFSET($H$3,0,0,'Données projet'!$E$14+1,1))</f>
        <v>293.89870611180356</v>
      </c>
      <c r="DU194" s="61">
        <f t="shared" si="152"/>
        <v>227.09257037860894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1" t="e">
        <f t="shared" si="128"/>
        <v>#N/A</v>
      </c>
      <c r="EO194" s="61" t="e">
        <f ca="1">AVERAGE(OFFSET($EN$3,0,0,'Données projet'!$E$15+1,1))-AVERAGE(OFFSET($H$3,0,0,'Données projet'!$E$15+1,1))</f>
        <v>#N/A</v>
      </c>
      <c r="EP194" s="61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1" t="e">
        <f t="shared" si="131"/>
        <v>#N/A</v>
      </c>
      <c r="FJ194" s="61" t="e">
        <f ca="1">AVERAGE(OFFSET($FI$3,0,0,'Données projet'!$E$16+1,1))-AVERAGE(OFFSET($H$3,0,0,'Données projet'!$E$16+1,1))</f>
        <v>#N/A</v>
      </c>
      <c r="FK194" s="61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-9.6633812063373625E-13</v>
      </c>
      <c r="GA194" s="18">
        <f>FZ194*VLOOKUP('Données projet'!$B$17,Paramètres!$A$1:$I$89,3,0)*VLOOKUP('Données projet'!$B$17,Paramètres!$A$1:$I$89,5,0)</f>
        <v>-9.3464223027694966E-13</v>
      </c>
      <c r="GB194" s="14" t="e">
        <f t="shared" si="185"/>
        <v>#NUM!</v>
      </c>
      <c r="GC194" s="22" t="e">
        <f t="shared" si="186"/>
        <v>#NUM!</v>
      </c>
      <c r="GD194" s="61" t="e">
        <f t="shared" si="134"/>
        <v>#NUM!</v>
      </c>
      <c r="GE194" s="61">
        <f ca="1">AVERAGE(OFFSET($GD$3,0,0,'Données projet'!$E$17+1,1))-AVERAGE(OFFSET($H$3,0,0,'Données projet'!$E$17+1,1))</f>
        <v>496.33873798282525</v>
      </c>
      <c r="GF194" s="61">
        <f t="shared" si="158"/>
        <v>280.25465074992246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-9.6633812063373625E-13</v>
      </c>
      <c r="GV194" s="18">
        <f>GU194*VLOOKUP('Données projet'!$B$18,Paramètres!$A$1:$I$89,3,0)*VLOOKUP('Données projet'!$B$18,Paramètres!$A$1:$I$89,5,0)</f>
        <v>-1.0401663530501537E-12</v>
      </c>
      <c r="GW194" s="14" t="e">
        <f t="shared" si="188"/>
        <v>#NUM!</v>
      </c>
      <c r="GX194" s="22" t="e">
        <f t="shared" si="189"/>
        <v>#NUM!</v>
      </c>
      <c r="GY194" s="61" t="e">
        <f t="shared" si="137"/>
        <v>#NUM!</v>
      </c>
      <c r="GZ194" s="61">
        <f ca="1">AVERAGE(OFFSET($GY$3,0,0,'Données projet'!$E$18+1,1))-AVERAGE(OFFSET($H$3,0,0,'Données projet'!$E$18+1,1))</f>
        <v>542.90832990875208</v>
      </c>
      <c r="HA194" s="61">
        <f t="shared" si="160"/>
        <v>304.94365539329362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1" t="e">
        <f t="shared" ref="R195:R203" si="191">Q195+(I195+J195)*44/12</f>
        <v>#NUM!</v>
      </c>
      <c r="S195" s="61">
        <f ca="1">AVERAGE(OFFSET($R$3,0,0,'Données projet'!$E$9+1,1))-AVERAGE(OFFSET($H$3,0,0,'Données projet'!$E$9+1,1))</f>
        <v>469.67944008675863</v>
      </c>
      <c r="T195" s="61">
        <f t="shared" si="142"/>
        <v>266.11908070867173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1" t="e">
        <f t="shared" si="113"/>
        <v>#NUM!</v>
      </c>
      <c r="AN195" s="61">
        <f ca="1">AVERAGE(OFFSET($AM$3,0,0,'Données projet'!$E$10+1,1))-AVERAGE(OFFSET($H$3,0,0,'Données projet'!$E$10+1,1))</f>
        <v>516.30971934066179</v>
      </c>
      <c r="AO195" s="61">
        <f t="shared" si="144"/>
        <v>290.84286505723571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2.5579538487363607E-13</v>
      </c>
      <c r="BE195" s="14">
        <f>BD195*VLOOKUP('Données projet'!$B$11,Paramètres!$A$1:$I$89,3,0)*VLOOKUP('Données projet'!$B$11,Paramètres!$A$1:$I$89,5,0)</f>
        <v>1.6759713616920635E-13</v>
      </c>
      <c r="BF195" s="14">
        <f t="shared" si="167"/>
        <v>2.3709043131075133E-12</v>
      </c>
      <c r="BG195" s="22">
        <f t="shared" si="168"/>
        <v>4.4212233574902864E-12</v>
      </c>
      <c r="BH195" s="61">
        <f t="shared" si="116"/>
        <v>290.1492679300701</v>
      </c>
      <c r="BI195" s="61">
        <f ca="1">AVERAGE(OFFSET($BH$3,0,0,'Données projet'!$E$11+1,1))-AVERAGE(OFFSET($H$3,0,0,'Données projet'!$E$11+1,1))</f>
        <v>194.70144071323648</v>
      </c>
      <c r="BJ195" s="61">
        <f t="shared" si="146"/>
        <v>175.03530497415395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-9.2222762759774927E-14</v>
      </c>
      <c r="CA195" s="14" t="e">
        <f t="shared" si="170"/>
        <v>#NUM!</v>
      </c>
      <c r="CB195" s="22" t="e">
        <f t="shared" si="171"/>
        <v>#NUM!</v>
      </c>
      <c r="CC195" s="61" t="e">
        <f t="shared" si="119"/>
        <v>#NUM!</v>
      </c>
      <c r="CD195" s="61">
        <f ca="1">AVERAGE(OFFSET($CC$3,0,0,'Données projet'!$E$12+1,1))-AVERAGE(OFFSET($H$3,0,0,'Données projet'!$E$12+1,1))</f>
        <v>272.69564942740931</v>
      </c>
      <c r="CE195" s="61">
        <f t="shared" si="148"/>
        <v>316.57989180609252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1">
        <f t="shared" si="122"/>
        <v>290.14926793006816</v>
      </c>
      <c r="CY195" s="61">
        <f ca="1">AVERAGE(OFFSET($CX$3,0,0,'Données projet'!$E$13+1,1))-AVERAGE(OFFSET($H$3,0,0,'Données projet'!$E$13+1,1))</f>
        <v>312.59632808777332</v>
      </c>
      <c r="CZ195" s="61">
        <f t="shared" si="150"/>
        <v>302.59481222418219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3.813056537183002E-14</v>
      </c>
      <c r="DQ195" s="14">
        <f t="shared" si="176"/>
        <v>6.4086286045526829E-13</v>
      </c>
      <c r="DR195" s="22">
        <f t="shared" si="177"/>
        <v>1.1825802166488628E-12</v>
      </c>
      <c r="DS195" s="61">
        <f t="shared" si="125"/>
        <v>290.14926793006686</v>
      </c>
      <c r="DT195" s="61">
        <f ca="1">AVERAGE(OFFSET($DS$3,0,0,'Données projet'!$E$14+1,1))-AVERAGE(OFFSET($H$3,0,0,'Données projet'!$E$14+1,1))</f>
        <v>293.89870611180356</v>
      </c>
      <c r="DU195" s="61">
        <f t="shared" si="152"/>
        <v>227.09257037860894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1" t="e">
        <f t="shared" si="128"/>
        <v>#N/A</v>
      </c>
      <c r="EO195" s="61" t="e">
        <f ca="1">AVERAGE(OFFSET($EN$3,0,0,'Données projet'!$E$15+1,1))-AVERAGE(OFFSET($H$3,0,0,'Données projet'!$E$15+1,1))</f>
        <v>#N/A</v>
      </c>
      <c r="EP195" s="61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1" t="e">
        <f t="shared" si="131"/>
        <v>#N/A</v>
      </c>
      <c r="FJ195" s="61" t="e">
        <f ca="1">AVERAGE(OFFSET($FI$3,0,0,'Données projet'!$E$16+1,1))-AVERAGE(OFFSET($H$3,0,0,'Données projet'!$E$16+1,1))</f>
        <v>#N/A</v>
      </c>
      <c r="FK195" s="61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-9.6633812063373625E-13</v>
      </c>
      <c r="GA195" s="18">
        <f>FZ195*VLOOKUP('Données projet'!$B$17,Paramètres!$A$1:$I$89,3,0)*VLOOKUP('Données projet'!$B$17,Paramètres!$A$1:$I$89,5,0)</f>
        <v>-9.3464223027694966E-13</v>
      </c>
      <c r="GB195" s="14" t="e">
        <f t="shared" si="185"/>
        <v>#NUM!</v>
      </c>
      <c r="GC195" s="22" t="e">
        <f t="shared" si="186"/>
        <v>#NUM!</v>
      </c>
      <c r="GD195" s="61" t="e">
        <f t="shared" si="134"/>
        <v>#NUM!</v>
      </c>
      <c r="GE195" s="61">
        <f ca="1">AVERAGE(OFFSET($GD$3,0,0,'Données projet'!$E$17+1,1))-AVERAGE(OFFSET($H$3,0,0,'Données projet'!$E$17+1,1))</f>
        <v>496.33873798282525</v>
      </c>
      <c r="GF195" s="61">
        <f t="shared" si="158"/>
        <v>280.25465074992246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-9.6633812063373625E-13</v>
      </c>
      <c r="GV195" s="18">
        <f>GU195*VLOOKUP('Données projet'!$B$18,Paramètres!$A$1:$I$89,3,0)*VLOOKUP('Données projet'!$B$18,Paramètres!$A$1:$I$89,5,0)</f>
        <v>-1.0401663530501537E-12</v>
      </c>
      <c r="GW195" s="14" t="e">
        <f t="shared" si="188"/>
        <v>#NUM!</v>
      </c>
      <c r="GX195" s="22" t="e">
        <f t="shared" si="189"/>
        <v>#NUM!</v>
      </c>
      <c r="GY195" s="61" t="e">
        <f t="shared" si="137"/>
        <v>#NUM!</v>
      </c>
      <c r="GZ195" s="61">
        <f ca="1">AVERAGE(OFFSET($GY$3,0,0,'Données projet'!$E$18+1,1))-AVERAGE(OFFSET($H$3,0,0,'Données projet'!$E$18+1,1))</f>
        <v>542.90832990875208</v>
      </c>
      <c r="HA195" s="61">
        <f t="shared" si="160"/>
        <v>304.94365539329362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1" t="e">
        <f t="shared" si="191"/>
        <v>#NUM!</v>
      </c>
      <c r="S196" s="61">
        <f ca="1">AVERAGE(OFFSET($R$3,0,0,'Données projet'!$E$9+1,1))-AVERAGE(OFFSET($H$3,0,0,'Données projet'!$E$9+1,1))</f>
        <v>469.67944008675863</v>
      </c>
      <c r="T196" s="61">
        <f t="shared" si="142"/>
        <v>266.11908070867173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1" t="e">
        <f t="shared" ref="AM196:AM203" si="193">AL196+(AD196+AE196)*44/12</f>
        <v>#NUM!</v>
      </c>
      <c r="AN196" s="61">
        <f ca="1">AVERAGE(OFFSET($AM$3,0,0,'Données projet'!$E$10+1,1))-AVERAGE(OFFSET($H$3,0,0,'Données projet'!$E$10+1,1))</f>
        <v>516.30971934066179</v>
      </c>
      <c r="AO196" s="61">
        <f t="shared" si="144"/>
        <v>290.84286505723571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2.5579538487363607E-13</v>
      </c>
      <c r="BE196" s="14">
        <f>BD196*VLOOKUP('Données projet'!$B$11,Paramètres!$A$1:$I$89,3,0)*VLOOKUP('Données projet'!$B$11,Paramètres!$A$1:$I$89,5,0)</f>
        <v>1.6759713616920635E-13</v>
      </c>
      <c r="BF196" s="14">
        <f t="shared" si="167"/>
        <v>2.3709043131075133E-12</v>
      </c>
      <c r="BG196" s="22">
        <f t="shared" si="168"/>
        <v>4.4212233574902864E-12</v>
      </c>
      <c r="BH196" s="61">
        <f t="shared" ref="BH196:BH203" si="194">BG196+(AY196+AZ196)*44/12</f>
        <v>290.20450434631294</v>
      </c>
      <c r="BI196" s="61">
        <f ca="1">AVERAGE(OFFSET($BH$3,0,0,'Données projet'!$E$11+1,1))-AVERAGE(OFFSET($H$3,0,0,'Données projet'!$E$11+1,1))</f>
        <v>194.70144071323648</v>
      </c>
      <c r="BJ196" s="61">
        <f t="shared" si="146"/>
        <v>175.03530497415395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-9.2222762759774927E-14</v>
      </c>
      <c r="CA196" s="14" t="e">
        <f t="shared" si="170"/>
        <v>#NUM!</v>
      </c>
      <c r="CB196" s="22" t="e">
        <f t="shared" si="171"/>
        <v>#NUM!</v>
      </c>
      <c r="CC196" s="61" t="e">
        <f t="shared" ref="CC196:CC203" si="195">CB196+(BT196+BU196)*44/12</f>
        <v>#NUM!</v>
      </c>
      <c r="CD196" s="61">
        <f ca="1">AVERAGE(OFFSET($CC$3,0,0,'Données projet'!$E$12+1,1))-AVERAGE(OFFSET($H$3,0,0,'Données projet'!$E$12+1,1))</f>
        <v>272.69564942740931</v>
      </c>
      <c r="CE196" s="61">
        <f t="shared" si="148"/>
        <v>316.57989180609252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1">
        <f t="shared" ref="CX196:CX203" si="196">CW196+(CO196+CP196)*44/12</f>
        <v>290.20450434631101</v>
      </c>
      <c r="CY196" s="61">
        <f ca="1">AVERAGE(OFFSET($CX$3,0,0,'Données projet'!$E$13+1,1))-AVERAGE(OFFSET($H$3,0,0,'Données projet'!$E$13+1,1))</f>
        <v>312.59632808777332</v>
      </c>
      <c r="CZ196" s="61">
        <f t="shared" si="150"/>
        <v>302.59481222418219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3.813056537183002E-14</v>
      </c>
      <c r="DQ196" s="14">
        <f t="shared" si="176"/>
        <v>6.4086286045526829E-13</v>
      </c>
      <c r="DR196" s="22">
        <f t="shared" si="177"/>
        <v>1.1825802166488628E-12</v>
      </c>
      <c r="DS196" s="61">
        <f t="shared" ref="DS196:DS203" si="197">DR196+(DJ196+DK196)*44/12</f>
        <v>290.2045043463097</v>
      </c>
      <c r="DT196" s="61">
        <f ca="1">AVERAGE(OFFSET($DS$3,0,0,'Données projet'!$E$14+1,1))-AVERAGE(OFFSET($H$3,0,0,'Données projet'!$E$14+1,1))</f>
        <v>293.89870611180356</v>
      </c>
      <c r="DU196" s="61">
        <f t="shared" si="152"/>
        <v>227.09257037860894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1" t="e">
        <f t="shared" ref="EN196:EN203" si="198">EM196+(EE196+EF196)*44/12</f>
        <v>#N/A</v>
      </c>
      <c r="EO196" s="61" t="e">
        <f ca="1">AVERAGE(OFFSET($EN$3,0,0,'Données projet'!$E$15+1,1))-AVERAGE(OFFSET($H$3,0,0,'Données projet'!$E$15+1,1))</f>
        <v>#N/A</v>
      </c>
      <c r="EP196" s="61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1" t="e">
        <f t="shared" ref="FI196:FI203" si="199">FH196+(EZ196+FA196)*44/12</f>
        <v>#N/A</v>
      </c>
      <c r="FJ196" s="61" t="e">
        <f ca="1">AVERAGE(OFFSET($FI$3,0,0,'Données projet'!$E$16+1,1))-AVERAGE(OFFSET($H$3,0,0,'Données projet'!$E$16+1,1))</f>
        <v>#N/A</v>
      </c>
      <c r="FK196" s="61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-9.6633812063373625E-13</v>
      </c>
      <c r="GA196" s="18">
        <f>FZ196*VLOOKUP('Données projet'!$B$17,Paramètres!$A$1:$I$89,3,0)*VLOOKUP('Données projet'!$B$17,Paramètres!$A$1:$I$89,5,0)</f>
        <v>-9.3464223027694966E-13</v>
      </c>
      <c r="GB196" s="14" t="e">
        <f t="shared" si="185"/>
        <v>#NUM!</v>
      </c>
      <c r="GC196" s="22" t="e">
        <f t="shared" si="186"/>
        <v>#NUM!</v>
      </c>
      <c r="GD196" s="61" t="e">
        <f t="shared" ref="GD196:GD203" si="200">GC196+(FU196+FV196)*44/12</f>
        <v>#NUM!</v>
      </c>
      <c r="GE196" s="61">
        <f ca="1">AVERAGE(OFFSET($GD$3,0,0,'Données projet'!$E$17+1,1))-AVERAGE(OFFSET($H$3,0,0,'Données projet'!$E$17+1,1))</f>
        <v>496.33873798282525</v>
      </c>
      <c r="GF196" s="61">
        <f t="shared" si="158"/>
        <v>280.25465074992246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-9.6633812063373625E-13</v>
      </c>
      <c r="GV196" s="18">
        <f>GU196*VLOOKUP('Données projet'!$B$18,Paramètres!$A$1:$I$89,3,0)*VLOOKUP('Données projet'!$B$18,Paramètres!$A$1:$I$89,5,0)</f>
        <v>-1.0401663530501537E-12</v>
      </c>
      <c r="GW196" s="14" t="e">
        <f t="shared" si="188"/>
        <v>#NUM!</v>
      </c>
      <c r="GX196" s="22" t="e">
        <f t="shared" si="189"/>
        <v>#NUM!</v>
      </c>
      <c r="GY196" s="61" t="e">
        <f t="shared" ref="GY196:GY203" si="201">GX196+(GP196+GQ196)*44/12</f>
        <v>#NUM!</v>
      </c>
      <c r="GZ196" s="61">
        <f ca="1">AVERAGE(OFFSET($GY$3,0,0,'Données projet'!$E$18+1,1))-AVERAGE(OFFSET($H$3,0,0,'Données projet'!$E$18+1,1))</f>
        <v>542.90832990875208</v>
      </c>
      <c r="HA196" s="61">
        <f t="shared" si="160"/>
        <v>304.94365539329362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1" t="e">
        <f t="shared" si="191"/>
        <v>#NUM!</v>
      </c>
      <c r="S197" s="61">
        <f ca="1">AVERAGE(OFFSET($R$3,0,0,'Données projet'!$E$9+1,1))-AVERAGE(OFFSET($H$3,0,0,'Données projet'!$E$9+1,1))</f>
        <v>469.67944008675863</v>
      </c>
      <c r="T197" s="61">
        <f t="shared" ref="T197:T203" si="204">$T$3</f>
        <v>266.11908070867173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1" t="e">
        <f t="shared" si="193"/>
        <v>#NUM!</v>
      </c>
      <c r="AN197" s="61">
        <f ca="1">AVERAGE(OFFSET($AM$3,0,0,'Données projet'!$E$10+1,1))-AVERAGE(OFFSET($H$3,0,0,'Données projet'!$E$10+1,1))</f>
        <v>516.30971934066179</v>
      </c>
      <c r="AO197" s="61">
        <f t="shared" ref="AO197:AO203" si="205">$AO$3</f>
        <v>290.84286505723571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2.5579538487363607E-13</v>
      </c>
      <c r="BE197" s="14">
        <f>BD197*VLOOKUP('Données projet'!$B$11,Paramètres!$A$1:$I$89,3,0)*VLOOKUP('Données projet'!$B$11,Paramètres!$A$1:$I$89,5,0)</f>
        <v>1.6759713616920635E-13</v>
      </c>
      <c r="BF197" s="14">
        <f t="shared" si="167"/>
        <v>2.3709043131075133E-12</v>
      </c>
      <c r="BG197" s="22">
        <f t="shared" si="168"/>
        <v>4.4212233574902864E-12</v>
      </c>
      <c r="BH197" s="61">
        <f t="shared" si="194"/>
        <v>290.25878253422417</v>
      </c>
      <c r="BI197" s="61">
        <f ca="1">AVERAGE(OFFSET($BH$3,0,0,'Données projet'!$E$11+1,1))-AVERAGE(OFFSET($H$3,0,0,'Données projet'!$E$11+1,1))</f>
        <v>194.70144071323648</v>
      </c>
      <c r="BJ197" s="61">
        <f t="shared" ref="BJ197:BJ203" si="206">$BJ$3</f>
        <v>175.03530497415395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-9.2222762759774927E-14</v>
      </c>
      <c r="CA197" s="14" t="e">
        <f t="shared" si="170"/>
        <v>#NUM!</v>
      </c>
      <c r="CB197" s="22" t="e">
        <f t="shared" si="171"/>
        <v>#NUM!</v>
      </c>
      <c r="CC197" s="61" t="e">
        <f t="shared" si="195"/>
        <v>#NUM!</v>
      </c>
      <c r="CD197" s="61">
        <f ca="1">AVERAGE(OFFSET($CC$3,0,0,'Données projet'!$E$12+1,1))-AVERAGE(OFFSET($H$3,0,0,'Données projet'!$E$12+1,1))</f>
        <v>272.69564942740931</v>
      </c>
      <c r="CE197" s="61">
        <f t="shared" ref="CE197:CE203" si="207">$CE$3</f>
        <v>316.57989180609252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1">
        <f t="shared" si="196"/>
        <v>290.25878253422223</v>
      </c>
      <c r="CY197" s="61">
        <f ca="1">AVERAGE(OFFSET($CX$3,0,0,'Données projet'!$E$13+1,1))-AVERAGE(OFFSET($H$3,0,0,'Données projet'!$E$13+1,1))</f>
        <v>312.59632808777332</v>
      </c>
      <c r="CZ197" s="61">
        <f t="shared" ref="CZ197:CZ203" si="208">$CZ$3</f>
        <v>302.59481222418219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3.813056537183002E-14</v>
      </c>
      <c r="DQ197" s="14">
        <f t="shared" si="176"/>
        <v>6.4086286045526829E-13</v>
      </c>
      <c r="DR197" s="22">
        <f t="shared" si="177"/>
        <v>1.1825802166488628E-12</v>
      </c>
      <c r="DS197" s="61">
        <f t="shared" si="197"/>
        <v>290.25878253422093</v>
      </c>
      <c r="DT197" s="61">
        <f ca="1">AVERAGE(OFFSET($DS$3,0,0,'Données projet'!$E$14+1,1))-AVERAGE(OFFSET($H$3,0,0,'Données projet'!$E$14+1,1))</f>
        <v>293.89870611180356</v>
      </c>
      <c r="DU197" s="61">
        <f t="shared" ref="DU197:DU203" si="209">$DU$3</f>
        <v>227.09257037860894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1" t="e">
        <f t="shared" si="198"/>
        <v>#N/A</v>
      </c>
      <c r="EO197" s="61" t="e">
        <f ca="1">AVERAGE(OFFSET($EN$3,0,0,'Données projet'!$E$15+1,1))-AVERAGE(OFFSET($H$3,0,0,'Données projet'!$E$15+1,1))</f>
        <v>#N/A</v>
      </c>
      <c r="EP197" s="61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1" t="e">
        <f t="shared" si="199"/>
        <v>#N/A</v>
      </c>
      <c r="FJ197" s="61" t="e">
        <f ca="1">AVERAGE(OFFSET($FI$3,0,0,'Données projet'!$E$16+1,1))-AVERAGE(OFFSET($H$3,0,0,'Données projet'!$E$16+1,1))</f>
        <v>#N/A</v>
      </c>
      <c r="FK197" s="61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-9.6633812063373625E-13</v>
      </c>
      <c r="GA197" s="18">
        <f>FZ197*VLOOKUP('Données projet'!$B$17,Paramètres!$A$1:$I$89,3,0)*VLOOKUP('Données projet'!$B$17,Paramètres!$A$1:$I$89,5,0)</f>
        <v>-9.3464223027694966E-13</v>
      </c>
      <c r="GB197" s="14" t="e">
        <f t="shared" si="185"/>
        <v>#NUM!</v>
      </c>
      <c r="GC197" s="22" t="e">
        <f t="shared" si="186"/>
        <v>#NUM!</v>
      </c>
      <c r="GD197" s="61" t="e">
        <f t="shared" si="200"/>
        <v>#NUM!</v>
      </c>
      <c r="GE197" s="61">
        <f ca="1">AVERAGE(OFFSET($GD$3,0,0,'Données projet'!$E$17+1,1))-AVERAGE(OFFSET($H$3,0,0,'Données projet'!$E$17+1,1))</f>
        <v>496.33873798282525</v>
      </c>
      <c r="GF197" s="61">
        <f t="shared" ref="GF197:GF203" si="212">$GF$3</f>
        <v>280.25465074992246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-9.6633812063373625E-13</v>
      </c>
      <c r="GV197" s="18">
        <f>GU197*VLOOKUP('Données projet'!$B$18,Paramètres!$A$1:$I$89,3,0)*VLOOKUP('Données projet'!$B$18,Paramètres!$A$1:$I$89,5,0)</f>
        <v>-1.0401663530501537E-12</v>
      </c>
      <c r="GW197" s="14" t="e">
        <f t="shared" si="188"/>
        <v>#NUM!</v>
      </c>
      <c r="GX197" s="22" t="e">
        <f t="shared" si="189"/>
        <v>#NUM!</v>
      </c>
      <c r="GY197" s="61" t="e">
        <f t="shared" si="201"/>
        <v>#NUM!</v>
      </c>
      <c r="GZ197" s="61">
        <f ca="1">AVERAGE(OFFSET($GY$3,0,0,'Données projet'!$E$18+1,1))-AVERAGE(OFFSET($H$3,0,0,'Données projet'!$E$18+1,1))</f>
        <v>542.90832990875208</v>
      </c>
      <c r="HA197" s="61">
        <f t="shared" ref="HA197:HA203" si="213">$HA$3</f>
        <v>304.94365539329362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1" t="e">
        <f t="shared" si="191"/>
        <v>#NUM!</v>
      </c>
      <c r="S198" s="61">
        <f ca="1">AVERAGE(OFFSET($R$3,0,0,'Données projet'!$E$9+1,1))-AVERAGE(OFFSET($H$3,0,0,'Données projet'!$E$9+1,1))</f>
        <v>469.67944008675863</v>
      </c>
      <c r="T198" s="61">
        <f t="shared" si="204"/>
        <v>266.11908070867173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1" t="e">
        <f t="shared" si="193"/>
        <v>#NUM!</v>
      </c>
      <c r="AN198" s="61">
        <f ca="1">AVERAGE(OFFSET($AM$3,0,0,'Données projet'!$E$10+1,1))-AVERAGE(OFFSET($H$3,0,0,'Données projet'!$E$10+1,1))</f>
        <v>516.30971934066179</v>
      </c>
      <c r="AO198" s="61">
        <f t="shared" si="205"/>
        <v>290.84286505723571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2.5579538487363607E-13</v>
      </c>
      <c r="BE198" s="14">
        <f>BD198*VLOOKUP('Données projet'!$B$11,Paramètres!$A$1:$I$89,3,0)*VLOOKUP('Données projet'!$B$11,Paramètres!$A$1:$I$89,5,0)</f>
        <v>1.6759713616920635E-13</v>
      </c>
      <c r="BF198" s="14">
        <f t="shared" si="167"/>
        <v>2.3709043131075133E-12</v>
      </c>
      <c r="BG198" s="22">
        <f t="shared" si="168"/>
        <v>4.4212233574902864E-12</v>
      </c>
      <c r="BH198" s="61">
        <f t="shared" si="194"/>
        <v>290.31211911692293</v>
      </c>
      <c r="BI198" s="61">
        <f ca="1">AVERAGE(OFFSET($BH$3,0,0,'Données projet'!$E$11+1,1))-AVERAGE(OFFSET($H$3,0,0,'Données projet'!$E$11+1,1))</f>
        <v>194.70144071323648</v>
      </c>
      <c r="BJ198" s="61">
        <f t="shared" si="206"/>
        <v>175.03530497415395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-9.2222762759774927E-14</v>
      </c>
      <c r="CA198" s="14" t="e">
        <f t="shared" si="170"/>
        <v>#NUM!</v>
      </c>
      <c r="CB198" s="22" t="e">
        <f t="shared" si="171"/>
        <v>#NUM!</v>
      </c>
      <c r="CC198" s="61" t="e">
        <f t="shared" si="195"/>
        <v>#NUM!</v>
      </c>
      <c r="CD198" s="61">
        <f ca="1">AVERAGE(OFFSET($CC$3,0,0,'Données projet'!$E$12+1,1))-AVERAGE(OFFSET($H$3,0,0,'Données projet'!$E$12+1,1))</f>
        <v>272.69564942740931</v>
      </c>
      <c r="CE198" s="61">
        <f t="shared" si="207"/>
        <v>316.57989180609252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1">
        <f t="shared" si="196"/>
        <v>290.312119116921</v>
      </c>
      <c r="CY198" s="61">
        <f ca="1">AVERAGE(OFFSET($CX$3,0,0,'Données projet'!$E$13+1,1))-AVERAGE(OFFSET($H$3,0,0,'Données projet'!$E$13+1,1))</f>
        <v>312.59632808777332</v>
      </c>
      <c r="CZ198" s="61">
        <f t="shared" si="208"/>
        <v>302.59481222418219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3.813056537183002E-14</v>
      </c>
      <c r="DQ198" s="14">
        <f t="shared" si="176"/>
        <v>6.4086286045526829E-13</v>
      </c>
      <c r="DR198" s="22">
        <f t="shared" si="177"/>
        <v>1.1825802166488628E-12</v>
      </c>
      <c r="DS198" s="61">
        <f t="shared" si="197"/>
        <v>290.31211911691969</v>
      </c>
      <c r="DT198" s="61">
        <f ca="1">AVERAGE(OFFSET($DS$3,0,0,'Données projet'!$E$14+1,1))-AVERAGE(OFFSET($H$3,0,0,'Données projet'!$E$14+1,1))</f>
        <v>293.89870611180356</v>
      </c>
      <c r="DU198" s="61">
        <f t="shared" si="209"/>
        <v>227.09257037860894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1" t="e">
        <f t="shared" si="198"/>
        <v>#N/A</v>
      </c>
      <c r="EO198" s="61" t="e">
        <f ca="1">AVERAGE(OFFSET($EN$3,0,0,'Données projet'!$E$15+1,1))-AVERAGE(OFFSET($H$3,0,0,'Données projet'!$E$15+1,1))</f>
        <v>#N/A</v>
      </c>
      <c r="EP198" s="61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1" t="e">
        <f t="shared" si="199"/>
        <v>#N/A</v>
      </c>
      <c r="FJ198" s="61" t="e">
        <f ca="1">AVERAGE(OFFSET($FI$3,0,0,'Données projet'!$E$16+1,1))-AVERAGE(OFFSET($H$3,0,0,'Données projet'!$E$16+1,1))</f>
        <v>#N/A</v>
      </c>
      <c r="FK198" s="61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-9.6633812063373625E-13</v>
      </c>
      <c r="GA198" s="18">
        <f>FZ198*VLOOKUP('Données projet'!$B$17,Paramètres!$A$1:$I$89,3,0)*VLOOKUP('Données projet'!$B$17,Paramètres!$A$1:$I$89,5,0)</f>
        <v>-9.3464223027694966E-13</v>
      </c>
      <c r="GB198" s="14" t="e">
        <f t="shared" si="185"/>
        <v>#NUM!</v>
      </c>
      <c r="GC198" s="22" t="e">
        <f t="shared" si="186"/>
        <v>#NUM!</v>
      </c>
      <c r="GD198" s="61" t="e">
        <f t="shared" si="200"/>
        <v>#NUM!</v>
      </c>
      <c r="GE198" s="61">
        <f ca="1">AVERAGE(OFFSET($GD$3,0,0,'Données projet'!$E$17+1,1))-AVERAGE(OFFSET($H$3,0,0,'Données projet'!$E$17+1,1))</f>
        <v>496.33873798282525</v>
      </c>
      <c r="GF198" s="61">
        <f t="shared" si="212"/>
        <v>280.25465074992246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-9.6633812063373625E-13</v>
      </c>
      <c r="GV198" s="18">
        <f>GU198*VLOOKUP('Données projet'!$B$18,Paramètres!$A$1:$I$89,3,0)*VLOOKUP('Données projet'!$B$18,Paramètres!$A$1:$I$89,5,0)</f>
        <v>-1.0401663530501537E-12</v>
      </c>
      <c r="GW198" s="14" t="e">
        <f t="shared" si="188"/>
        <v>#NUM!</v>
      </c>
      <c r="GX198" s="22" t="e">
        <f t="shared" si="189"/>
        <v>#NUM!</v>
      </c>
      <c r="GY198" s="61" t="e">
        <f t="shared" si="201"/>
        <v>#NUM!</v>
      </c>
      <c r="GZ198" s="61">
        <f ca="1">AVERAGE(OFFSET($GY$3,0,0,'Données projet'!$E$18+1,1))-AVERAGE(OFFSET($H$3,0,0,'Données projet'!$E$18+1,1))</f>
        <v>542.90832990875208</v>
      </c>
      <c r="HA198" s="61">
        <f t="shared" si="213"/>
        <v>304.94365539329362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1" t="e">
        <f t="shared" si="191"/>
        <v>#NUM!</v>
      </c>
      <c r="S199" s="61">
        <f ca="1">AVERAGE(OFFSET($R$3,0,0,'Données projet'!$E$9+1,1))-AVERAGE(OFFSET($H$3,0,0,'Données projet'!$E$9+1,1))</f>
        <v>469.67944008675863</v>
      </c>
      <c r="T199" s="61">
        <f t="shared" si="204"/>
        <v>266.11908070867173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1" t="e">
        <f t="shared" si="193"/>
        <v>#NUM!</v>
      </c>
      <c r="AN199" s="61">
        <f ca="1">AVERAGE(OFFSET($AM$3,0,0,'Données projet'!$E$10+1,1))-AVERAGE(OFFSET($H$3,0,0,'Données projet'!$E$10+1,1))</f>
        <v>516.30971934066179</v>
      </c>
      <c r="AO199" s="61">
        <f t="shared" si="205"/>
        <v>290.84286505723571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2.5579538487363607E-13</v>
      </c>
      <c r="BE199" s="14">
        <f>BD199*VLOOKUP('Données projet'!$B$11,Paramètres!$A$1:$I$89,3,0)*VLOOKUP('Données projet'!$B$11,Paramètres!$A$1:$I$89,5,0)</f>
        <v>1.6759713616920635E-13</v>
      </c>
      <c r="BF199" s="14">
        <f t="shared" si="167"/>
        <v>2.3709043131075133E-12</v>
      </c>
      <c r="BG199" s="22">
        <f t="shared" si="168"/>
        <v>4.4212233574902864E-12</v>
      </c>
      <c r="BH199" s="61">
        <f t="shared" si="194"/>
        <v>290.36453042915463</v>
      </c>
      <c r="BI199" s="61">
        <f ca="1">AVERAGE(OFFSET($BH$3,0,0,'Données projet'!$E$11+1,1))-AVERAGE(OFFSET($H$3,0,0,'Données projet'!$E$11+1,1))</f>
        <v>194.70144071323648</v>
      </c>
      <c r="BJ199" s="61">
        <f t="shared" si="206"/>
        <v>175.03530497415395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-9.2222762759774927E-14</v>
      </c>
      <c r="CA199" s="14" t="e">
        <f t="shared" si="170"/>
        <v>#NUM!</v>
      </c>
      <c r="CB199" s="22" t="e">
        <f t="shared" si="171"/>
        <v>#NUM!</v>
      </c>
      <c r="CC199" s="61" t="e">
        <f t="shared" si="195"/>
        <v>#NUM!</v>
      </c>
      <c r="CD199" s="61">
        <f ca="1">AVERAGE(OFFSET($CC$3,0,0,'Données projet'!$E$12+1,1))-AVERAGE(OFFSET($H$3,0,0,'Données projet'!$E$12+1,1))</f>
        <v>272.69564942740931</v>
      </c>
      <c r="CE199" s="61">
        <f t="shared" si="207"/>
        <v>316.57989180609252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1">
        <f t="shared" si="196"/>
        <v>290.36453042915269</v>
      </c>
      <c r="CY199" s="61">
        <f ca="1">AVERAGE(OFFSET($CX$3,0,0,'Données projet'!$E$13+1,1))-AVERAGE(OFFSET($H$3,0,0,'Données projet'!$E$13+1,1))</f>
        <v>312.59632808777332</v>
      </c>
      <c r="CZ199" s="61">
        <f t="shared" si="208"/>
        <v>302.59481222418219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3.813056537183002E-14</v>
      </c>
      <c r="DQ199" s="14">
        <f t="shared" si="176"/>
        <v>6.4086286045526829E-13</v>
      </c>
      <c r="DR199" s="22">
        <f t="shared" si="177"/>
        <v>1.1825802166488628E-12</v>
      </c>
      <c r="DS199" s="61">
        <f t="shared" si="197"/>
        <v>290.36453042915139</v>
      </c>
      <c r="DT199" s="61">
        <f ca="1">AVERAGE(OFFSET($DS$3,0,0,'Données projet'!$E$14+1,1))-AVERAGE(OFFSET($H$3,0,0,'Données projet'!$E$14+1,1))</f>
        <v>293.89870611180356</v>
      </c>
      <c r="DU199" s="61">
        <f t="shared" si="209"/>
        <v>227.09257037860894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1" t="e">
        <f t="shared" si="198"/>
        <v>#N/A</v>
      </c>
      <c r="EO199" s="61" t="e">
        <f ca="1">AVERAGE(OFFSET($EN$3,0,0,'Données projet'!$E$15+1,1))-AVERAGE(OFFSET($H$3,0,0,'Données projet'!$E$15+1,1))</f>
        <v>#N/A</v>
      </c>
      <c r="EP199" s="61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1" t="e">
        <f t="shared" si="199"/>
        <v>#N/A</v>
      </c>
      <c r="FJ199" s="61" t="e">
        <f ca="1">AVERAGE(OFFSET($FI$3,0,0,'Données projet'!$E$16+1,1))-AVERAGE(OFFSET($H$3,0,0,'Données projet'!$E$16+1,1))</f>
        <v>#N/A</v>
      </c>
      <c r="FK199" s="61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-9.6633812063373625E-13</v>
      </c>
      <c r="GA199" s="18">
        <f>FZ199*VLOOKUP('Données projet'!$B$17,Paramètres!$A$1:$I$89,3,0)*VLOOKUP('Données projet'!$B$17,Paramètres!$A$1:$I$89,5,0)</f>
        <v>-9.3464223027694966E-13</v>
      </c>
      <c r="GB199" s="14" t="e">
        <f t="shared" si="185"/>
        <v>#NUM!</v>
      </c>
      <c r="GC199" s="22" t="e">
        <f t="shared" si="186"/>
        <v>#NUM!</v>
      </c>
      <c r="GD199" s="61" t="e">
        <f t="shared" si="200"/>
        <v>#NUM!</v>
      </c>
      <c r="GE199" s="61">
        <f ca="1">AVERAGE(OFFSET($GD$3,0,0,'Données projet'!$E$17+1,1))-AVERAGE(OFFSET($H$3,0,0,'Données projet'!$E$17+1,1))</f>
        <v>496.33873798282525</v>
      </c>
      <c r="GF199" s="61">
        <f t="shared" si="212"/>
        <v>280.25465074992246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-9.6633812063373625E-13</v>
      </c>
      <c r="GV199" s="18">
        <f>GU199*VLOOKUP('Données projet'!$B$18,Paramètres!$A$1:$I$89,3,0)*VLOOKUP('Données projet'!$B$18,Paramètres!$A$1:$I$89,5,0)</f>
        <v>-1.0401663530501537E-12</v>
      </c>
      <c r="GW199" s="14" t="e">
        <f t="shared" si="188"/>
        <v>#NUM!</v>
      </c>
      <c r="GX199" s="22" t="e">
        <f t="shared" si="189"/>
        <v>#NUM!</v>
      </c>
      <c r="GY199" s="61" t="e">
        <f t="shared" si="201"/>
        <v>#NUM!</v>
      </c>
      <c r="GZ199" s="61">
        <f ca="1">AVERAGE(OFFSET($GY$3,0,0,'Données projet'!$E$18+1,1))-AVERAGE(OFFSET($H$3,0,0,'Données projet'!$E$18+1,1))</f>
        <v>542.90832990875208</v>
      </c>
      <c r="HA199" s="61">
        <f t="shared" si="213"/>
        <v>304.94365539329362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1" t="e">
        <f t="shared" si="191"/>
        <v>#NUM!</v>
      </c>
      <c r="S200" s="61">
        <f ca="1">AVERAGE(OFFSET($R$3,0,0,'Données projet'!$E$9+1,1))-AVERAGE(OFFSET($H$3,0,0,'Données projet'!$E$9+1,1))</f>
        <v>469.67944008675863</v>
      </c>
      <c r="T200" s="61">
        <f t="shared" si="204"/>
        <v>266.11908070867173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1" t="e">
        <f t="shared" si="193"/>
        <v>#NUM!</v>
      </c>
      <c r="AN200" s="61">
        <f ca="1">AVERAGE(OFFSET($AM$3,0,0,'Données projet'!$E$10+1,1))-AVERAGE(OFFSET($H$3,0,0,'Données projet'!$E$10+1,1))</f>
        <v>516.30971934066179</v>
      </c>
      <c r="AO200" s="61">
        <f t="shared" si="205"/>
        <v>290.84286505723571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2.5579538487363607E-13</v>
      </c>
      <c r="BE200" s="14">
        <f>BD200*VLOOKUP('Données projet'!$B$11,Paramètres!$A$1:$I$89,3,0)*VLOOKUP('Données projet'!$B$11,Paramètres!$A$1:$I$89,5,0)</f>
        <v>1.6759713616920635E-13</v>
      </c>
      <c r="BF200" s="14">
        <f t="shared" si="167"/>
        <v>2.3709043131075133E-12</v>
      </c>
      <c r="BG200" s="22">
        <f t="shared" si="168"/>
        <v>4.4212233574902864E-12</v>
      </c>
      <c r="BH200" s="61">
        <f t="shared" si="194"/>
        <v>290.41603252229322</v>
      </c>
      <c r="BI200" s="61">
        <f ca="1">AVERAGE(OFFSET($BH$3,0,0,'Données projet'!$E$11+1,1))-AVERAGE(OFFSET($H$3,0,0,'Données projet'!$E$11+1,1))</f>
        <v>194.70144071323648</v>
      </c>
      <c r="BJ200" s="61">
        <f t="shared" si="206"/>
        <v>175.03530497415395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-9.2222762759774927E-14</v>
      </c>
      <c r="CA200" s="14" t="e">
        <f t="shared" si="170"/>
        <v>#NUM!</v>
      </c>
      <c r="CB200" s="22" t="e">
        <f t="shared" si="171"/>
        <v>#NUM!</v>
      </c>
      <c r="CC200" s="61" t="e">
        <f t="shared" si="195"/>
        <v>#NUM!</v>
      </c>
      <c r="CD200" s="61">
        <f ca="1">AVERAGE(OFFSET($CC$3,0,0,'Données projet'!$E$12+1,1))-AVERAGE(OFFSET($H$3,0,0,'Données projet'!$E$12+1,1))</f>
        <v>272.69564942740931</v>
      </c>
      <c r="CE200" s="61">
        <f t="shared" si="207"/>
        <v>316.57989180609252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1">
        <f t="shared" si="196"/>
        <v>290.41603252229129</v>
      </c>
      <c r="CY200" s="61">
        <f ca="1">AVERAGE(OFFSET($CX$3,0,0,'Données projet'!$E$13+1,1))-AVERAGE(OFFSET($H$3,0,0,'Données projet'!$E$13+1,1))</f>
        <v>312.59632808777332</v>
      </c>
      <c r="CZ200" s="61">
        <f t="shared" si="208"/>
        <v>302.59481222418219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3.813056537183002E-14</v>
      </c>
      <c r="DQ200" s="14">
        <f t="shared" si="176"/>
        <v>6.4086286045526829E-13</v>
      </c>
      <c r="DR200" s="22">
        <f t="shared" si="177"/>
        <v>1.1825802166488628E-12</v>
      </c>
      <c r="DS200" s="61">
        <f t="shared" si="197"/>
        <v>290.41603252228998</v>
      </c>
      <c r="DT200" s="61">
        <f ca="1">AVERAGE(OFFSET($DS$3,0,0,'Données projet'!$E$14+1,1))-AVERAGE(OFFSET($H$3,0,0,'Données projet'!$E$14+1,1))</f>
        <v>293.89870611180356</v>
      </c>
      <c r="DU200" s="61">
        <f t="shared" si="209"/>
        <v>227.09257037860894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1" t="e">
        <f t="shared" si="198"/>
        <v>#N/A</v>
      </c>
      <c r="EO200" s="61" t="e">
        <f ca="1">AVERAGE(OFFSET($EN$3,0,0,'Données projet'!$E$15+1,1))-AVERAGE(OFFSET($H$3,0,0,'Données projet'!$E$15+1,1))</f>
        <v>#N/A</v>
      </c>
      <c r="EP200" s="61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1" t="e">
        <f t="shared" si="199"/>
        <v>#N/A</v>
      </c>
      <c r="FJ200" s="61" t="e">
        <f ca="1">AVERAGE(OFFSET($FI$3,0,0,'Données projet'!$E$16+1,1))-AVERAGE(OFFSET($H$3,0,0,'Données projet'!$E$16+1,1))</f>
        <v>#N/A</v>
      </c>
      <c r="FK200" s="61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-9.6633812063373625E-13</v>
      </c>
      <c r="GA200" s="18">
        <f>FZ200*VLOOKUP('Données projet'!$B$17,Paramètres!$A$1:$I$89,3,0)*VLOOKUP('Données projet'!$B$17,Paramètres!$A$1:$I$89,5,0)</f>
        <v>-9.3464223027694966E-13</v>
      </c>
      <c r="GB200" s="14" t="e">
        <f t="shared" si="185"/>
        <v>#NUM!</v>
      </c>
      <c r="GC200" s="22" t="e">
        <f t="shared" si="186"/>
        <v>#NUM!</v>
      </c>
      <c r="GD200" s="61" t="e">
        <f t="shared" si="200"/>
        <v>#NUM!</v>
      </c>
      <c r="GE200" s="61">
        <f ca="1">AVERAGE(OFFSET($GD$3,0,0,'Données projet'!$E$17+1,1))-AVERAGE(OFFSET($H$3,0,0,'Données projet'!$E$17+1,1))</f>
        <v>496.33873798282525</v>
      </c>
      <c r="GF200" s="61">
        <f t="shared" si="212"/>
        <v>280.25465074992246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-9.6633812063373625E-13</v>
      </c>
      <c r="GV200" s="18">
        <f>GU200*VLOOKUP('Données projet'!$B$18,Paramètres!$A$1:$I$89,3,0)*VLOOKUP('Données projet'!$B$18,Paramètres!$A$1:$I$89,5,0)</f>
        <v>-1.0401663530501537E-12</v>
      </c>
      <c r="GW200" s="14" t="e">
        <f t="shared" si="188"/>
        <v>#NUM!</v>
      </c>
      <c r="GX200" s="22" t="e">
        <f t="shared" si="189"/>
        <v>#NUM!</v>
      </c>
      <c r="GY200" s="61" t="e">
        <f t="shared" si="201"/>
        <v>#NUM!</v>
      </c>
      <c r="GZ200" s="61">
        <f ca="1">AVERAGE(OFFSET($GY$3,0,0,'Données projet'!$E$18+1,1))-AVERAGE(OFFSET($H$3,0,0,'Données projet'!$E$18+1,1))</f>
        <v>542.90832990875208</v>
      </c>
      <c r="HA200" s="61">
        <f t="shared" si="213"/>
        <v>304.94365539329362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1" t="e">
        <f t="shared" si="191"/>
        <v>#NUM!</v>
      </c>
      <c r="S201" s="61">
        <f ca="1">AVERAGE(OFFSET($R$3,0,0,'Données projet'!$E$9+1,1))-AVERAGE(OFFSET($H$3,0,0,'Données projet'!$E$9+1,1))</f>
        <v>469.67944008675863</v>
      </c>
      <c r="T201" s="61">
        <f t="shared" si="204"/>
        <v>266.11908070867173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1" t="e">
        <f t="shared" si="193"/>
        <v>#NUM!</v>
      </c>
      <c r="AN201" s="61">
        <f ca="1">AVERAGE(OFFSET($AM$3,0,0,'Données projet'!$E$10+1,1))-AVERAGE(OFFSET($H$3,0,0,'Données projet'!$E$10+1,1))</f>
        <v>516.30971934066179</v>
      </c>
      <c r="AO201" s="61">
        <f t="shared" si="205"/>
        <v>290.84286505723571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2.5579538487363607E-13</v>
      </c>
      <c r="BE201" s="14">
        <f>BD201*VLOOKUP('Données projet'!$B$11,Paramètres!$A$1:$I$89,3,0)*VLOOKUP('Données projet'!$B$11,Paramètres!$A$1:$I$89,5,0)</f>
        <v>1.6759713616920635E-13</v>
      </c>
      <c r="BF201" s="14">
        <f t="shared" si="167"/>
        <v>2.3709043131075133E-12</v>
      </c>
      <c r="BG201" s="22">
        <f t="shared" si="168"/>
        <v>4.4212233574902864E-12</v>
      </c>
      <c r="BH201" s="61">
        <f t="shared" si="194"/>
        <v>290.46664116925734</v>
      </c>
      <c r="BI201" s="61">
        <f ca="1">AVERAGE(OFFSET($BH$3,0,0,'Données projet'!$E$11+1,1))-AVERAGE(OFFSET($H$3,0,0,'Données projet'!$E$11+1,1))</f>
        <v>194.70144071323648</v>
      </c>
      <c r="BJ201" s="61">
        <f t="shared" si="206"/>
        <v>175.03530497415395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-9.2222762759774927E-14</v>
      </c>
      <c r="CA201" s="14" t="e">
        <f t="shared" si="170"/>
        <v>#NUM!</v>
      </c>
      <c r="CB201" s="22" t="e">
        <f t="shared" si="171"/>
        <v>#NUM!</v>
      </c>
      <c r="CC201" s="61" t="e">
        <f t="shared" si="195"/>
        <v>#NUM!</v>
      </c>
      <c r="CD201" s="61">
        <f ca="1">AVERAGE(OFFSET($CC$3,0,0,'Données projet'!$E$12+1,1))-AVERAGE(OFFSET($H$3,0,0,'Données projet'!$E$12+1,1))</f>
        <v>272.69564942740931</v>
      </c>
      <c r="CE201" s="61">
        <f t="shared" si="207"/>
        <v>316.57989180609252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1">
        <f t="shared" si="196"/>
        <v>290.46664116925541</v>
      </c>
      <c r="CY201" s="61">
        <f ca="1">AVERAGE(OFFSET($CX$3,0,0,'Données projet'!$E$13+1,1))-AVERAGE(OFFSET($H$3,0,0,'Données projet'!$E$13+1,1))</f>
        <v>312.59632808777332</v>
      </c>
      <c r="CZ201" s="61">
        <f t="shared" si="208"/>
        <v>302.59481222418219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3.813056537183002E-14</v>
      </c>
      <c r="DQ201" s="14">
        <f t="shared" si="176"/>
        <v>6.4086286045526829E-13</v>
      </c>
      <c r="DR201" s="22">
        <f t="shared" si="177"/>
        <v>1.1825802166488628E-12</v>
      </c>
      <c r="DS201" s="61">
        <f t="shared" si="197"/>
        <v>290.4666411692541</v>
      </c>
      <c r="DT201" s="61">
        <f ca="1">AVERAGE(OFFSET($DS$3,0,0,'Données projet'!$E$14+1,1))-AVERAGE(OFFSET($H$3,0,0,'Données projet'!$E$14+1,1))</f>
        <v>293.89870611180356</v>
      </c>
      <c r="DU201" s="61">
        <f t="shared" si="209"/>
        <v>227.09257037860894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1" t="e">
        <f t="shared" si="198"/>
        <v>#N/A</v>
      </c>
      <c r="EO201" s="61" t="e">
        <f ca="1">AVERAGE(OFFSET($EN$3,0,0,'Données projet'!$E$15+1,1))-AVERAGE(OFFSET($H$3,0,0,'Données projet'!$E$15+1,1))</f>
        <v>#N/A</v>
      </c>
      <c r="EP201" s="61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1" t="e">
        <f t="shared" si="199"/>
        <v>#N/A</v>
      </c>
      <c r="FJ201" s="61" t="e">
        <f ca="1">AVERAGE(OFFSET($FI$3,0,0,'Données projet'!$E$16+1,1))-AVERAGE(OFFSET($H$3,0,0,'Données projet'!$E$16+1,1))</f>
        <v>#N/A</v>
      </c>
      <c r="FK201" s="61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-9.6633812063373625E-13</v>
      </c>
      <c r="GA201" s="18">
        <f>FZ201*VLOOKUP('Données projet'!$B$17,Paramètres!$A$1:$I$89,3,0)*VLOOKUP('Données projet'!$B$17,Paramètres!$A$1:$I$89,5,0)</f>
        <v>-9.3464223027694966E-13</v>
      </c>
      <c r="GB201" s="14" t="e">
        <f t="shared" si="185"/>
        <v>#NUM!</v>
      </c>
      <c r="GC201" s="22" t="e">
        <f t="shared" si="186"/>
        <v>#NUM!</v>
      </c>
      <c r="GD201" s="61" t="e">
        <f t="shared" si="200"/>
        <v>#NUM!</v>
      </c>
      <c r="GE201" s="61">
        <f ca="1">AVERAGE(OFFSET($GD$3,0,0,'Données projet'!$E$17+1,1))-AVERAGE(OFFSET($H$3,0,0,'Données projet'!$E$17+1,1))</f>
        <v>496.33873798282525</v>
      </c>
      <c r="GF201" s="61">
        <f t="shared" si="212"/>
        <v>280.25465074992246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-9.6633812063373625E-13</v>
      </c>
      <c r="GV201" s="18">
        <f>GU201*VLOOKUP('Données projet'!$B$18,Paramètres!$A$1:$I$89,3,0)*VLOOKUP('Données projet'!$B$18,Paramètres!$A$1:$I$89,5,0)</f>
        <v>-1.0401663530501537E-12</v>
      </c>
      <c r="GW201" s="14" t="e">
        <f t="shared" si="188"/>
        <v>#NUM!</v>
      </c>
      <c r="GX201" s="22" t="e">
        <f t="shared" si="189"/>
        <v>#NUM!</v>
      </c>
      <c r="GY201" s="61" t="e">
        <f t="shared" si="201"/>
        <v>#NUM!</v>
      </c>
      <c r="GZ201" s="61">
        <f ca="1">AVERAGE(OFFSET($GY$3,0,0,'Données projet'!$E$18+1,1))-AVERAGE(OFFSET($H$3,0,0,'Données projet'!$E$18+1,1))</f>
        <v>542.90832990875208</v>
      </c>
      <c r="HA201" s="61">
        <f t="shared" si="213"/>
        <v>304.94365539329362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1" t="e">
        <f t="shared" si="191"/>
        <v>#NUM!</v>
      </c>
      <c r="S202" s="61">
        <f ca="1">AVERAGE(OFFSET($R$3,0,0,'Données projet'!$E$9+1,1))-AVERAGE(OFFSET($H$3,0,0,'Données projet'!$E$9+1,1))</f>
        <v>469.67944008675863</v>
      </c>
      <c r="T202" s="61">
        <f t="shared" si="204"/>
        <v>266.11908070867173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1" t="e">
        <f t="shared" si="193"/>
        <v>#NUM!</v>
      </c>
      <c r="AN202" s="61">
        <f ca="1">AVERAGE(OFFSET($AM$3,0,0,'Données projet'!$E$10+1,1))-AVERAGE(OFFSET($H$3,0,0,'Données projet'!$E$10+1,1))</f>
        <v>516.30971934066179</v>
      </c>
      <c r="AO202" s="61">
        <f t="shared" si="205"/>
        <v>290.84286505723571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2.5579538487363607E-13</v>
      </c>
      <c r="BE202" s="14">
        <f>BD202*VLOOKUP('Données projet'!$B$11,Paramètres!$A$1:$I$89,3,0)*VLOOKUP('Données projet'!$B$11,Paramètres!$A$1:$I$89,5,0)</f>
        <v>1.6759713616920635E-13</v>
      </c>
      <c r="BF202" s="14">
        <f t="shared" si="167"/>
        <v>2.3709043131075133E-12</v>
      </c>
      <c r="BG202" s="22">
        <f t="shared" si="168"/>
        <v>4.4212233574902864E-12</v>
      </c>
      <c r="BH202" s="61">
        <f t="shared" si="194"/>
        <v>290.51637186934056</v>
      </c>
      <c r="BI202" s="61">
        <f ca="1">AVERAGE(OFFSET($BH$3,0,0,'Données projet'!$E$11+1,1))-AVERAGE(OFFSET($H$3,0,0,'Données projet'!$E$11+1,1))</f>
        <v>194.70144071323648</v>
      </c>
      <c r="BJ202" s="61">
        <f t="shared" si="206"/>
        <v>175.03530497415395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-9.2222762759774927E-14</v>
      </c>
      <c r="CA202" s="14" t="e">
        <f t="shared" si="170"/>
        <v>#NUM!</v>
      </c>
      <c r="CB202" s="22" t="e">
        <f t="shared" si="171"/>
        <v>#NUM!</v>
      </c>
      <c r="CC202" s="61" t="e">
        <f t="shared" si="195"/>
        <v>#NUM!</v>
      </c>
      <c r="CD202" s="61">
        <f ca="1">AVERAGE(OFFSET($CC$3,0,0,'Données projet'!$E$12+1,1))-AVERAGE(OFFSET($H$3,0,0,'Données projet'!$E$12+1,1))</f>
        <v>272.69564942740931</v>
      </c>
      <c r="CE202" s="61">
        <f t="shared" si="207"/>
        <v>316.57989180609252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1">
        <f t="shared" si="196"/>
        <v>290.51637186933863</v>
      </c>
      <c r="CY202" s="61">
        <f ca="1">AVERAGE(OFFSET($CX$3,0,0,'Données projet'!$E$13+1,1))-AVERAGE(OFFSET($H$3,0,0,'Données projet'!$E$13+1,1))</f>
        <v>312.59632808777332</v>
      </c>
      <c r="CZ202" s="61">
        <f t="shared" si="208"/>
        <v>302.59481222418219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3.813056537183002E-14</v>
      </c>
      <c r="DQ202" s="14">
        <f t="shared" si="176"/>
        <v>6.4086286045526829E-13</v>
      </c>
      <c r="DR202" s="22">
        <f t="shared" si="177"/>
        <v>1.1825802166488628E-12</v>
      </c>
      <c r="DS202" s="61">
        <f t="shared" si="197"/>
        <v>290.51637186933732</v>
      </c>
      <c r="DT202" s="61">
        <f ca="1">AVERAGE(OFFSET($DS$3,0,0,'Données projet'!$E$14+1,1))-AVERAGE(OFFSET($H$3,0,0,'Données projet'!$E$14+1,1))</f>
        <v>293.89870611180356</v>
      </c>
      <c r="DU202" s="61">
        <f t="shared" si="209"/>
        <v>227.09257037860894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1" t="e">
        <f t="shared" si="198"/>
        <v>#N/A</v>
      </c>
      <c r="EO202" s="61" t="e">
        <f ca="1">AVERAGE(OFFSET($EN$3,0,0,'Données projet'!$E$15+1,1))-AVERAGE(OFFSET($H$3,0,0,'Données projet'!$E$15+1,1))</f>
        <v>#N/A</v>
      </c>
      <c r="EP202" s="61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1" t="e">
        <f t="shared" si="199"/>
        <v>#N/A</v>
      </c>
      <c r="FJ202" s="61" t="e">
        <f ca="1">AVERAGE(OFFSET($FI$3,0,0,'Données projet'!$E$16+1,1))-AVERAGE(OFFSET($H$3,0,0,'Données projet'!$E$16+1,1))</f>
        <v>#N/A</v>
      </c>
      <c r="FK202" s="61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-9.6633812063373625E-13</v>
      </c>
      <c r="GA202" s="18">
        <f>FZ202*VLOOKUP('Données projet'!$B$17,Paramètres!$A$1:$I$89,3,0)*VLOOKUP('Données projet'!$B$17,Paramètres!$A$1:$I$89,5,0)</f>
        <v>-9.3464223027694966E-13</v>
      </c>
      <c r="GB202" s="14" t="e">
        <f t="shared" si="185"/>
        <v>#NUM!</v>
      </c>
      <c r="GC202" s="22" t="e">
        <f t="shared" si="186"/>
        <v>#NUM!</v>
      </c>
      <c r="GD202" s="61" t="e">
        <f t="shared" si="200"/>
        <v>#NUM!</v>
      </c>
      <c r="GE202" s="61">
        <f ca="1">AVERAGE(OFFSET($GD$3,0,0,'Données projet'!$E$17+1,1))-AVERAGE(OFFSET($H$3,0,0,'Données projet'!$E$17+1,1))</f>
        <v>496.33873798282525</v>
      </c>
      <c r="GF202" s="61">
        <f t="shared" si="212"/>
        <v>280.25465074992246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-9.6633812063373625E-13</v>
      </c>
      <c r="GV202" s="18">
        <f>GU202*VLOOKUP('Données projet'!$B$18,Paramètres!$A$1:$I$89,3,0)*VLOOKUP('Données projet'!$B$18,Paramètres!$A$1:$I$89,5,0)</f>
        <v>-1.0401663530501537E-12</v>
      </c>
      <c r="GW202" s="14" t="e">
        <f t="shared" si="188"/>
        <v>#NUM!</v>
      </c>
      <c r="GX202" s="22" t="e">
        <f t="shared" si="189"/>
        <v>#NUM!</v>
      </c>
      <c r="GY202" s="61" t="e">
        <f t="shared" si="201"/>
        <v>#NUM!</v>
      </c>
      <c r="GZ202" s="61">
        <f ca="1">AVERAGE(OFFSET($GY$3,0,0,'Données projet'!$E$18+1,1))-AVERAGE(OFFSET($H$3,0,0,'Données projet'!$E$18+1,1))</f>
        <v>542.90832990875208</v>
      </c>
      <c r="HA202" s="61">
        <f t="shared" si="213"/>
        <v>304.94365539329362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1" t="e">
        <f t="shared" si="191"/>
        <v>#NUM!</v>
      </c>
      <c r="S203" s="61">
        <f ca="1">AVERAGE(OFFSET($R$3,0,0,'Données projet'!$E$9+1,1))-AVERAGE(OFFSET($H$3,0,0,'Données projet'!$E$9+1,1))</f>
        <v>469.67944008675863</v>
      </c>
      <c r="T203" s="61">
        <f t="shared" si="204"/>
        <v>266.11908070867173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1" t="e">
        <f t="shared" si="193"/>
        <v>#NUM!</v>
      </c>
      <c r="AN203" s="61">
        <f ca="1">AVERAGE(OFFSET($AM$3,0,0,'Données projet'!$E$10+1,1))-AVERAGE(OFFSET($H$3,0,0,'Données projet'!$E$10+1,1))</f>
        <v>516.30971934066179</v>
      </c>
      <c r="AO203" s="61">
        <f t="shared" si="205"/>
        <v>290.84286505723571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2.5579538487363607E-13</v>
      </c>
      <c r="BE203" s="14">
        <f>BD203*VLOOKUP('Données projet'!$B$11,Paramètres!$A$1:$I$89,3,0)*VLOOKUP('Données projet'!$B$11,Paramètres!$A$1:$I$89,5,0)</f>
        <v>1.6759713616920635E-13</v>
      </c>
      <c r="BF203" s="14">
        <f t="shared" si="167"/>
        <v>2.3709043131075133E-12</v>
      </c>
      <c r="BG203" s="22">
        <f t="shared" si="168"/>
        <v>4.4212233574902864E-12</v>
      </c>
      <c r="BH203" s="61">
        <f t="shared" si="194"/>
        <v>290.56523985295854</v>
      </c>
      <c r="BI203" s="61">
        <f ca="1">AVERAGE(OFFSET($BH$3,0,0,'Données projet'!$E$11+1,1))-AVERAGE(OFFSET($H$3,0,0,'Données projet'!$E$11+1,1))</f>
        <v>194.70144071323648</v>
      </c>
      <c r="BJ203" s="61">
        <f t="shared" si="206"/>
        <v>175.03530497415395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-9.2222762759774927E-14</v>
      </c>
      <c r="CA203" s="14" t="e">
        <f t="shared" si="170"/>
        <v>#NUM!</v>
      </c>
      <c r="CB203" s="22" t="e">
        <f t="shared" si="171"/>
        <v>#NUM!</v>
      </c>
      <c r="CC203" s="61" t="e">
        <f t="shared" si="195"/>
        <v>#NUM!</v>
      </c>
      <c r="CD203" s="61">
        <f ca="1">AVERAGE(OFFSET($CC$3,0,0,'Données projet'!$E$12+1,1))-AVERAGE(OFFSET($H$3,0,0,'Données projet'!$E$12+1,1))</f>
        <v>272.69564942740931</v>
      </c>
      <c r="CE203" s="61">
        <f t="shared" si="207"/>
        <v>316.57989180609252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1">
        <f t="shared" si="196"/>
        <v>290.56523985295661</v>
      </c>
      <c r="CY203" s="61">
        <f ca="1">AVERAGE(OFFSET($CX$3,0,0,'Données projet'!$E$13+1,1))-AVERAGE(OFFSET($H$3,0,0,'Données projet'!$E$13+1,1))</f>
        <v>312.59632808777332</v>
      </c>
      <c r="CZ203" s="61">
        <f t="shared" si="208"/>
        <v>302.59481222418219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3.813056537183002E-14</v>
      </c>
      <c r="DQ203" s="14">
        <f t="shared" si="176"/>
        <v>6.4086286045526829E-13</v>
      </c>
      <c r="DR203" s="22">
        <f t="shared" si="177"/>
        <v>1.1825802166488628E-12</v>
      </c>
      <c r="DS203" s="61">
        <f t="shared" si="197"/>
        <v>290.5652398529553</v>
      </c>
      <c r="DT203" s="61">
        <f ca="1">AVERAGE(OFFSET($DS$3,0,0,'Données projet'!$E$14+1,1))-AVERAGE(OFFSET($H$3,0,0,'Données projet'!$E$14+1,1))</f>
        <v>293.89870611180356</v>
      </c>
      <c r="DU203" s="61">
        <f t="shared" si="209"/>
        <v>227.09257037860894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1" t="e">
        <f t="shared" si="198"/>
        <v>#N/A</v>
      </c>
      <c r="EO203" s="61" t="e">
        <f ca="1">AVERAGE(OFFSET($EN$3,0,0,'Données projet'!$E$15+1,1))-AVERAGE(OFFSET($H$3,0,0,'Données projet'!$E$15+1,1))</f>
        <v>#N/A</v>
      </c>
      <c r="EP203" s="61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1" t="e">
        <f t="shared" si="199"/>
        <v>#N/A</v>
      </c>
      <c r="FJ203" s="61" t="e">
        <f ca="1">AVERAGE(OFFSET($FI$3,0,0,'Données projet'!$E$16+1,1))-AVERAGE(OFFSET($H$3,0,0,'Données projet'!$E$16+1,1))</f>
        <v>#N/A</v>
      </c>
      <c r="FK203" s="61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-9.6633812063373625E-13</v>
      </c>
      <c r="GA203" s="18">
        <f>FZ203*VLOOKUP('Données projet'!$B$17,Paramètres!$A$1:$I$89,3,0)*VLOOKUP('Données projet'!$B$17,Paramètres!$A$1:$I$89,5,0)</f>
        <v>-9.3464223027694966E-13</v>
      </c>
      <c r="GB203" s="14" t="e">
        <f t="shared" si="185"/>
        <v>#NUM!</v>
      </c>
      <c r="GC203" s="22" t="e">
        <f t="shared" si="186"/>
        <v>#NUM!</v>
      </c>
      <c r="GD203" s="61" t="e">
        <f t="shared" si="200"/>
        <v>#NUM!</v>
      </c>
      <c r="GE203" s="61">
        <f ca="1">AVERAGE(OFFSET($GD$3,0,0,'Données projet'!$E$17+1,1))-AVERAGE(OFFSET($H$3,0,0,'Données projet'!$E$17+1,1))</f>
        <v>496.33873798282525</v>
      </c>
      <c r="GF203" s="61">
        <f t="shared" si="212"/>
        <v>280.25465074992246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-9.6633812063373625E-13</v>
      </c>
      <c r="GV203" s="18">
        <f>GU203*VLOOKUP('Données projet'!$B$18,Paramètres!$A$1:$I$89,3,0)*VLOOKUP('Données projet'!$B$18,Paramètres!$A$1:$I$89,5,0)</f>
        <v>-1.0401663530501537E-12</v>
      </c>
      <c r="GW203" s="14" t="e">
        <f t="shared" si="188"/>
        <v>#NUM!</v>
      </c>
      <c r="GX203" s="22" t="e">
        <f t="shared" si="189"/>
        <v>#NUM!</v>
      </c>
      <c r="GY203" s="61" t="e">
        <f t="shared" si="201"/>
        <v>#NUM!</v>
      </c>
      <c r="GZ203" s="61">
        <f ca="1">AVERAGE(OFFSET($GY$3,0,0,'Données projet'!$E$18+1,1))-AVERAGE(OFFSET($H$3,0,0,'Données projet'!$E$18+1,1))</f>
        <v>542.90832990875208</v>
      </c>
      <c r="HA203" s="61">
        <f t="shared" si="213"/>
        <v>304.94365539329362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1.1787268962565749</v>
      </c>
      <c r="BV205" s="86">
        <f>EXP(LN('Données projet'!B114)/'Données projet'!A114)</f>
        <v>1.2457309396155174</v>
      </c>
      <c r="CQ205" s="86">
        <f>EXP(LN('Données projet'!B140)/'Données projet'!A140)</f>
        <v>1.2788040393997409</v>
      </c>
      <c r="DL205" s="86">
        <f>EXP(LN('Données projet'!B166)/'Données projet'!A166)</f>
        <v>1.2583595963961556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>
        <f>EXP(LN('Données projet'!B244)/'Données projet'!A244)</f>
        <v>1.2054868146447177</v>
      </c>
      <c r="GR205" s="86">
        <f>EXP(LN('Données projet'!B270)/'Données projet'!A270)</f>
        <v>1.2054868146447177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4" zoomScale="115" zoomScaleNormal="115" workbookViewId="0">
      <selection activeCell="O21" sqref="O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4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3.3856920000000001</v>
      </c>
      <c r="C6" s="154">
        <f ca="1">IF(OR('Données projet'!B9="",'Données projet'!C9="",'Données projet'!C9=0%),0,Calculateur!S3)</f>
        <v>469.67944008675863</v>
      </c>
      <c r="D6" s="154">
        <f>IF(OR('Données projet'!B9="",'Données projet'!C9="",'Données projet'!C9=0%),0,Calculateur!T3)</f>
        <v>266.11908070867173</v>
      </c>
      <c r="E6" s="154">
        <f ca="1">MIN(C6,D6)</f>
        <v>266.11908070867173</v>
      </c>
      <c r="F6" s="154">
        <f ca="1">E6*B6</f>
        <v>900.9972426027042</v>
      </c>
      <c r="G6" s="154">
        <f ca="1">F6*(100%-'Données projet'!$C$24)*(100%-'Données projet'!$C$25)*(100%-'Données projet'!$C$26)*(100%-'Données projet'!$C$27)</f>
        <v>770.35264242531207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24.546267</v>
      </c>
      <c r="K6" s="158">
        <f>J6*(100%-'Données projet'!$C$24)*(100%-'Données projet'!$C$25)*(100%-'Données projet'!$C$26)*(100%-'Données projet'!$C$27)</f>
        <v>20.987058285</v>
      </c>
      <c r="L6" s="159">
        <f ca="1">G6+I6+K6</f>
        <v>791.33970071031206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Chêne pubescent</v>
      </c>
      <c r="B7" s="161">
        <f>'Données projet'!D10</f>
        <v>3.3856920000000001</v>
      </c>
      <c r="C7" s="154">
        <f ca="1">IF(OR('Données projet'!B10="",'Données projet'!C10="",'Données projet'!C10=0%),0,Calculateur!AN3)</f>
        <v>516.30971934066179</v>
      </c>
      <c r="D7" s="154">
        <f>IF(OR('Données projet'!B10="",'Données projet'!C10="",'Données projet'!C10=0%),0,Calculateur!AO3)</f>
        <v>290.84286505723571</v>
      </c>
      <c r="E7" s="154">
        <f t="shared" ref="E7:E15" ca="1" si="0">MIN(C7,D7)</f>
        <v>290.84286505723571</v>
      </c>
      <c r="F7" s="154">
        <f t="shared" ref="F7:F15" ca="1" si="1">E7*B7</f>
        <v>984.70436148136253</v>
      </c>
      <c r="G7" s="154">
        <f ca="1">F7*(100%-'Données projet'!$C$24)*(100%-'Données projet'!$C$25)*(100%-'Données projet'!$C$26)*(100%-'Données projet'!$C$27)</f>
        <v>841.92222906656491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24.546267</v>
      </c>
      <c r="K7" s="158">
        <f>J7*(100%-'Données projet'!$C$24)*(100%-'Données projet'!$C$25)*(100%-'Données projet'!$C$26)*(100%-'Données projet'!$C$27)</f>
        <v>20.987058285</v>
      </c>
      <c r="L7" s="159">
        <f t="shared" ref="L7:L15" ca="1" si="2">G7+I7+K7</f>
        <v>862.9092873515649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Aulne glutineux</v>
      </c>
      <c r="B8" s="161">
        <f>'Données projet'!D11</f>
        <v>9.8982000000000014E-2</v>
      </c>
      <c r="C8" s="154">
        <f ca="1">IF(OR('Données projet'!B11="",'Données projet'!C11="",'Données projet'!C11=0%),0,Calculateur!BI3)</f>
        <v>194.70144071323648</v>
      </c>
      <c r="D8" s="154">
        <f>IF(OR('Données projet'!B11="",'Données projet'!C11="",'Données projet'!C11=0%),0,Calculateur!BJ3)</f>
        <v>175.03530497415395</v>
      </c>
      <c r="E8" s="154">
        <f t="shared" ca="1" si="0"/>
        <v>175.03530497415395</v>
      </c>
      <c r="F8" s="154">
        <f t="shared" ca="1" si="1"/>
        <v>17.325344556951709</v>
      </c>
      <c r="G8" s="154">
        <f ca="1">F8*(100%-'Données projet'!$C$24)*(100%-'Données projet'!$C$25)*(100%-'Données projet'!$C$26)*(100%-'Données projet'!$C$27)</f>
        <v>14.813169596193712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14.813169596193712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Bouleau verruqueux</v>
      </c>
      <c r="B9" s="161">
        <f>'Données projet'!D12</f>
        <v>9.8982000000000014E-2</v>
      </c>
      <c r="C9" s="154">
        <f ca="1">IF(OR('Données projet'!B12="",'Données projet'!C12="",'Données projet'!C12=0%),0,Calculateur!CD3)</f>
        <v>272.69564942740931</v>
      </c>
      <c r="D9" s="154">
        <f>IF(OR('Données projet'!B12="",'Données projet'!C12="",'Données projet'!C12=0%),0,Calculateur!CE3)</f>
        <v>316.57989180609252</v>
      </c>
      <c r="E9" s="154">
        <f t="shared" ca="1" si="0"/>
        <v>272.69564942740931</v>
      </c>
      <c r="F9" s="154">
        <f t="shared" ca="1" si="1"/>
        <v>26.99196077162383</v>
      </c>
      <c r="G9" s="154">
        <f ca="1">F9*(100%-'Données projet'!$C$24)*(100%-'Données projet'!$C$25)*(100%-'Données projet'!$C$26)*(100%-'Données projet'!$C$27)</f>
        <v>23.078126459738375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0.98982000000000014</v>
      </c>
      <c r="K9" s="158">
        <f>J9*(100%-'Données projet'!$C$24)*(100%-'Données projet'!$C$25)*(100%-'Données projet'!$C$26)*(100%-'Données projet'!$C$27)</f>
        <v>0.84629610000000011</v>
      </c>
      <c r="L9" s="159">
        <f t="shared" ca="1" si="2"/>
        <v>23.924422559738375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Merisier</v>
      </c>
      <c r="B10" s="161">
        <f>'Données projet'!D13</f>
        <v>0.29779200000000006</v>
      </c>
      <c r="C10" s="154">
        <f ca="1">IF(OR('Données projet'!B13="",'Données projet'!C13="",'Données projet'!C13=0%),0,Calculateur!CY3)</f>
        <v>312.59632808777332</v>
      </c>
      <c r="D10" s="154">
        <f>IF(OR('Données projet'!B13="",'Données projet'!C13="",'Données projet'!C13=0%),0,Calculateur!CZ3)</f>
        <v>302.59481222418219</v>
      </c>
      <c r="E10" s="154">
        <f t="shared" ca="1" si="0"/>
        <v>302.59481222418219</v>
      </c>
      <c r="F10" s="154">
        <f t="shared" ca="1" si="1"/>
        <v>90.110314321863683</v>
      </c>
      <c r="G10" s="154">
        <f ca="1">F10*(100%-'Données projet'!$C$24)*(100%-'Données projet'!$C$25)*(100%-'Données projet'!$C$26)*(100%-'Données projet'!$C$27)</f>
        <v>77.044318745193436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4.0946400000000009</v>
      </c>
      <c r="K10" s="158">
        <f>J10*(100%-'Données projet'!$C$24)*(100%-'Données projet'!$C$25)*(100%-'Données projet'!$C$26)*(100%-'Données projet'!$C$27)</f>
        <v>3.5009172000000008</v>
      </c>
      <c r="L10" s="159">
        <f t="shared" ca="1" si="2"/>
        <v>80.54523594519344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Tilleul</v>
      </c>
      <c r="B11" s="161">
        <f>'Données projet'!D14</f>
        <v>0.29779200000000006</v>
      </c>
      <c r="C11" s="154">
        <f ca="1">IF(OR('Données projet'!B14="",'Données projet'!C14="",'Données projet'!C14=0%),0,Calculateur!DT3)</f>
        <v>293.89870611180356</v>
      </c>
      <c r="D11" s="154">
        <f>IF(OR('Données projet'!B14="",'Données projet'!C14="",'Données projet'!C14=0%),0,Calculateur!DU3)</f>
        <v>227.09257037860894</v>
      </c>
      <c r="E11" s="154">
        <f t="shared" ca="1" si="0"/>
        <v>227.09257037860894</v>
      </c>
      <c r="F11" s="154">
        <f t="shared" ca="1" si="1"/>
        <v>67.626350718186728</v>
      </c>
      <c r="G11" s="154">
        <f ca="1">F11*(100%-'Données projet'!$C$24)*(100%-'Données projet'!$C$25)*(100%-'Données projet'!$C$26)*(100%-'Données projet'!$C$27)</f>
        <v>57.820529864049654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3.2451692307692315</v>
      </c>
      <c r="K11" s="158">
        <f>J11*(100%-'Données projet'!$C$24)*(100%-'Données projet'!$C$25)*(100%-'Données projet'!$C$26)*(100%-'Données projet'!$C$27)</f>
        <v>2.7746196923076929</v>
      </c>
      <c r="L11" s="159">
        <f t="shared" ca="1" si="2"/>
        <v>60.595149556357349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Alisier torminal</v>
      </c>
      <c r="B14" s="161">
        <f>'Données projet'!D17</f>
        <v>0.29779200000000006</v>
      </c>
      <c r="C14" s="154">
        <f ca="1">IF(OR('Données projet'!B17="",'Données projet'!C17="",'Données projet'!C17=0%),0,Calculateur!GE3)</f>
        <v>496.33873798282525</v>
      </c>
      <c r="D14" s="154">
        <f>IF(OR('Données projet'!B17="",'Données projet'!C17="",'Données projet'!C17=0%),0,Calculateur!GF3)</f>
        <v>280.25465074992246</v>
      </c>
      <c r="E14" s="154">
        <f t="shared" ca="1" si="0"/>
        <v>280.25465074992246</v>
      </c>
      <c r="F14" s="154">
        <f t="shared" ca="1" si="1"/>
        <v>83.457592956120919</v>
      </c>
      <c r="G14" s="154">
        <f ca="1">F14*(100%-'Données projet'!$C$24)*(100%-'Données projet'!$C$25)*(100%-'Données projet'!$C$26)*(100%-'Données projet'!$C$27)</f>
        <v>71.356241977483393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2.1589920000000005</v>
      </c>
      <c r="K14" s="158">
        <f>J14*(100%-'Données projet'!$C$24)*(100%-'Données projet'!$C$25)*(100%-'Données projet'!$C$26)*(100%-'Données projet'!$C$27)</f>
        <v>1.8459381600000004</v>
      </c>
      <c r="L14" s="159">
        <f t="shared" ca="1" si="2"/>
        <v>73.202180137483396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>Cormier</v>
      </c>
      <c r="B15" s="164">
        <f>'Données projet'!D18</f>
        <v>0.29779200000000006</v>
      </c>
      <c r="C15" s="165">
        <f ca="1">IF(OR('Données projet'!B18="",'Données projet'!C18="",'Données projet'!C18=0%),0,Calculateur!GZ3)</f>
        <v>542.90832990875208</v>
      </c>
      <c r="D15" s="165">
        <f>IF(OR('Données projet'!B18="",'Données projet'!C18="",'Données projet'!C18=0%),0,Calculateur!HA3)</f>
        <v>304.94365539329362</v>
      </c>
      <c r="E15" s="165">
        <f t="shared" ca="1" si="0"/>
        <v>304.94365539329362</v>
      </c>
      <c r="F15" s="166">
        <f t="shared" ca="1" si="1"/>
        <v>90.809781026879719</v>
      </c>
      <c r="G15" s="166">
        <f ca="1">F15*(100%-'Données projet'!$C$24)*(100%-'Données projet'!$C$25)*(100%-'Données projet'!$C$26)*(100%-'Données projet'!$C$27)</f>
        <v>77.642362777982157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2.1589920000000005</v>
      </c>
      <c r="K15" s="170">
        <f>J15*(100%-'Données projet'!$C$24)*(100%-'Données projet'!$C$25)*(100%-'Données projet'!$C$26)*(100%-'Données projet'!$C$27)</f>
        <v>1.8459381600000004</v>
      </c>
      <c r="L15" s="171">
        <f t="shared" ca="1" si="2"/>
        <v>79.48830093798216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3"/>
      <c r="B16" s="230"/>
      <c r="C16" s="231"/>
      <c r="D16" s="25"/>
      <c r="E16" s="25"/>
      <c r="F16" s="172">
        <f t="shared" ref="F16:L16" ca="1" si="3">SUM(F6:F15)</f>
        <v>2262.0229484356933</v>
      </c>
      <c r="G16" s="173">
        <f t="shared" ca="1" si="3"/>
        <v>1934.0296209125181</v>
      </c>
      <c r="H16" s="174">
        <f t="shared" si="3"/>
        <v>0</v>
      </c>
      <c r="I16" s="174">
        <f t="shared" si="3"/>
        <v>0</v>
      </c>
      <c r="J16" s="175">
        <f t="shared" si="3"/>
        <v>61.740147230769225</v>
      </c>
      <c r="K16" s="175">
        <f t="shared" si="3"/>
        <v>52.787825882307708</v>
      </c>
      <c r="L16" s="176">
        <f t="shared" ca="1" si="3"/>
        <v>1986.8174467948254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3"/>
      <c r="B17" s="230"/>
      <c r="C17" s="231"/>
      <c r="D17" s="228"/>
      <c r="E17" s="228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3"/>
      <c r="B18" s="230"/>
      <c r="C18" s="231"/>
      <c r="D18" s="228"/>
      <c r="E18" s="228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Aulne glutineux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Bouleau verruqueux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Merisier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Tilleul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Alisier torminal</v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>Cormier</v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4" zoomScale="70" zoomScaleNormal="7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5" t="s">
        <v>315</v>
      </c>
      <c r="I4" s="325"/>
      <c r="K4" s="322" t="s">
        <v>253</v>
      </c>
      <c r="L4" s="323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3" t="s">
        <v>310</v>
      </c>
      <c r="S7" s="334"/>
      <c r="T7" s="334"/>
      <c r="U7" s="334"/>
      <c r="V7" s="335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709.40710147359903</v>
      </c>
      <c r="U10" s="188">
        <f>'Données projet'!D9</f>
        <v>3.3856920000000001</v>
      </c>
      <c r="V10" s="187">
        <f>U10*T10</f>
        <v>2401.8339482023525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Chêne pubescent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709.40710147359903</v>
      </c>
      <c r="U11" s="188">
        <f>'Données projet'!D10</f>
        <v>3.3856920000000001</v>
      </c>
      <c r="V11" s="187">
        <f t="shared" ref="V11" si="0">U11*T11</f>
        <v>2401.8339482023525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Aulne glutineux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264.55733040555583</v>
      </c>
      <c r="U12" s="188">
        <f>'Données projet'!D11</f>
        <v>9.8982000000000014E-2</v>
      </c>
      <c r="V12" s="187">
        <f t="shared" ref="V12:V19" si="1">U12*T12</f>
        <v>26.186413678202729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Bouleau verruqueux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1355.5466758625269</v>
      </c>
      <c r="U13" s="188">
        <f>'Données projet'!D12</f>
        <v>9.8982000000000014E-2</v>
      </c>
      <c r="V13" s="187">
        <f t="shared" si="1"/>
        <v>134.17472107022465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8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Merisier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3089.9985773232406</v>
      </c>
      <c r="U14" s="188">
        <f>'Données projet'!D13</f>
        <v>0.29779200000000006</v>
      </c>
      <c r="V14" s="187">
        <f t="shared" si="1"/>
        <v>920.1768563382426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8"/>
      <c r="G15" s="326" t="s">
        <v>318</v>
      </c>
      <c r="H15" s="201"/>
      <c r="I15" s="202"/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Tilleul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598.5388734637404</v>
      </c>
      <c r="U15" s="188">
        <f>'Données projet'!D14</f>
        <v>0.29779200000000006</v>
      </c>
      <c r="V15" s="187">
        <f t="shared" si="1"/>
        <v>178.2400882065142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4" t="s">
        <v>180</v>
      </c>
      <c r="B16" s="50" t="s">
        <v>256</v>
      </c>
      <c r="C16" s="50" t="s">
        <v>255</v>
      </c>
      <c r="D16" s="254" t="s">
        <v>252</v>
      </c>
      <c r="E16" s="254" t="s">
        <v>320</v>
      </c>
      <c r="F16" s="258"/>
      <c r="G16" s="326"/>
      <c r="H16" s="201"/>
      <c r="I16" s="202"/>
      <c r="J16" s="213"/>
      <c r="K16" s="222"/>
      <c r="L16" s="322" t="s">
        <v>254</v>
      </c>
      <c r="M16" s="323"/>
      <c r="N16" s="2"/>
      <c r="O16" s="25"/>
      <c r="P16" s="25"/>
      <c r="Q16" s="262"/>
      <c r="R16" s="25"/>
      <c r="S16" s="183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26"/>
      <c r="J17" s="213"/>
      <c r="K17" s="222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26"/>
      <c r="J18" s="213"/>
      <c r="K18" s="222"/>
      <c r="L18" s="293" t="s">
        <v>255</v>
      </c>
      <c r="M18" s="295"/>
      <c r="N18" s="203"/>
      <c r="O18" s="25"/>
      <c r="P18" s="25"/>
      <c r="Q18" s="262"/>
      <c r="R18" s="25"/>
      <c r="S18" s="183" t="str">
        <f>B262</f>
        <v>Alisier torminal</v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709.40710147359903</v>
      </c>
      <c r="U18" s="188">
        <f>'Données projet'!D17</f>
        <v>0.29779200000000006</v>
      </c>
      <c r="V18" s="187">
        <f t="shared" si="1"/>
        <v>211.25575956202604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26"/>
      <c r="H19" s="229" t="s">
        <v>178</v>
      </c>
      <c r="I19" s="229" t="s">
        <v>287</v>
      </c>
      <c r="J19" s="257"/>
      <c r="K19" s="181"/>
      <c r="L19" s="322" t="s">
        <v>288</v>
      </c>
      <c r="M19" s="323"/>
      <c r="N19" s="189">
        <f>N17*N18</f>
        <v>0</v>
      </c>
      <c r="O19" s="25"/>
      <c r="P19" s="5"/>
      <c r="Q19" s="263"/>
      <c r="R19" s="5"/>
      <c r="S19" s="183" t="str">
        <f>B293</f>
        <v>Cormier</v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709.40710147359903</v>
      </c>
      <c r="U19" s="188">
        <f>'Données projet'!D18</f>
        <v>0.29779200000000006</v>
      </c>
      <c r="V19" s="187">
        <f t="shared" si="1"/>
        <v>211.25575956202604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26"/>
      <c r="H20" s="201">
        <v>0</v>
      </c>
      <c r="I20" s="202">
        <v>6744.75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2"/>
      <c r="D23" s="192">
        <f>B23*C23</f>
        <v>0</v>
      </c>
      <c r="E23" s="204"/>
      <c r="F23" s="258"/>
      <c r="H23" s="201"/>
      <c r="I23" s="202"/>
      <c r="K23" s="222"/>
      <c r="L23" s="324" t="s">
        <v>260</v>
      </c>
      <c r="M23" s="324"/>
      <c r="N23" s="324"/>
      <c r="O23" s="25"/>
      <c r="P23" s="25"/>
      <c r="Q23" s="262"/>
      <c r="R23" s="25"/>
      <c r="S23" s="183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-50575.627505178069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0</v>
      </c>
      <c r="C24" s="202"/>
      <c r="D24" s="192">
        <f t="shared" ref="D24:D42" si="2">B24*C24</f>
        <v>0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29</v>
      </c>
      <c r="C25" s="202">
        <v>10</v>
      </c>
      <c r="D25" s="192">
        <f t="shared" si="2"/>
        <v>290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/>
      <c r="Q25" s="262"/>
      <c r="R25" s="25"/>
      <c r="S25" s="196" t="s">
        <v>266</v>
      </c>
      <c r="T25" s="340">
        <f ca="1">T23-T24</f>
        <v>-50575.627505178069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0</v>
      </c>
      <c r="C26" s="202"/>
      <c r="D26" s="192">
        <f t="shared" si="2"/>
        <v>0</v>
      </c>
      <c r="E26" s="204"/>
      <c r="F26" s="261"/>
      <c r="G26" s="256"/>
      <c r="H26" s="201"/>
      <c r="I26" s="202"/>
      <c r="K26" s="222"/>
      <c r="L26" s="327" t="s">
        <v>258</v>
      </c>
      <c r="M26" s="328"/>
      <c r="N26" s="328"/>
      <c r="O26" s="328"/>
      <c r="P26" s="329"/>
      <c r="Q26" s="262"/>
      <c r="R26" s="25"/>
      <c r="S26" s="196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42</v>
      </c>
      <c r="C27" s="202">
        <v>10</v>
      </c>
      <c r="D27" s="192">
        <f t="shared" si="2"/>
        <v>420</v>
      </c>
      <c r="E27" s="204"/>
      <c r="F27" s="261"/>
      <c r="G27" s="256"/>
      <c r="H27" s="201"/>
      <c r="I27" s="202"/>
      <c r="K27" s="222"/>
      <c r="L27" s="330"/>
      <c r="M27" s="331"/>
      <c r="N27" s="331"/>
      <c r="O27" s="331"/>
      <c r="P27" s="332"/>
      <c r="Q27" s="262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0</v>
      </c>
      <c r="C28" s="202"/>
      <c r="D28" s="192">
        <f t="shared" si="2"/>
        <v>0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42</v>
      </c>
      <c r="C29" s="202">
        <v>15</v>
      </c>
      <c r="D29" s="192">
        <f t="shared" si="2"/>
        <v>630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0</v>
      </c>
      <c r="C30" s="202"/>
      <c r="D30" s="192">
        <f t="shared" si="2"/>
        <v>0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42</v>
      </c>
      <c r="C31" s="202">
        <v>20</v>
      </c>
      <c r="D31" s="192">
        <f t="shared" si="2"/>
        <v>840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0</v>
      </c>
      <c r="C32" s="202"/>
      <c r="D32" s="192">
        <f t="shared" si="2"/>
        <v>0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42</v>
      </c>
      <c r="C33" s="202">
        <v>40</v>
      </c>
      <c r="D33" s="192">
        <f t="shared" si="2"/>
        <v>1680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0</v>
      </c>
      <c r="C34" s="202"/>
      <c r="D34" s="192">
        <f t="shared" si="2"/>
        <v>0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42</v>
      </c>
      <c r="C35" s="202">
        <v>60</v>
      </c>
      <c r="D35" s="192">
        <f t="shared" si="2"/>
        <v>2520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42</v>
      </c>
      <c r="C36" s="202">
        <v>80</v>
      </c>
      <c r="D36" s="192">
        <f t="shared" si="2"/>
        <v>3360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42</v>
      </c>
      <c r="C37" s="202">
        <v>100</v>
      </c>
      <c r="D37" s="192">
        <f t="shared" si="2"/>
        <v>4200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39</v>
      </c>
      <c r="C38" s="202">
        <v>110</v>
      </c>
      <c r="D38" s="192">
        <f t="shared" si="2"/>
        <v>4290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35</v>
      </c>
      <c r="C39" s="202">
        <v>130</v>
      </c>
      <c r="D39" s="192">
        <f t="shared" si="2"/>
        <v>4550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31</v>
      </c>
      <c r="C40" s="202">
        <v>150</v>
      </c>
      <c r="D40" s="192">
        <f t="shared" si="2"/>
        <v>4650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27</v>
      </c>
      <c r="C41" s="202">
        <v>200</v>
      </c>
      <c r="D41" s="192">
        <f t="shared" si="2"/>
        <v>5400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293</v>
      </c>
      <c r="C42" s="202">
        <v>200</v>
      </c>
      <c r="D42" s="192">
        <f t="shared" si="2"/>
        <v>58600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8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4" t="s">
        <v>180</v>
      </c>
      <c r="B47" s="50" t="s">
        <v>256</v>
      </c>
      <c r="C47" s="50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30</v>
      </c>
      <c r="B56" s="191">
        <f>'Données projet'!D64</f>
        <v>29</v>
      </c>
      <c r="C56" s="202">
        <v>10</v>
      </c>
      <c r="D56" s="189">
        <f t="shared" si="4"/>
        <v>290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35</v>
      </c>
      <c r="B57" s="191">
        <f>'Données projet'!D65</f>
        <v>0</v>
      </c>
      <c r="C57" s="202"/>
      <c r="D57" s="189">
        <f t="shared" si="4"/>
        <v>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40</v>
      </c>
      <c r="B58" s="191">
        <f>'Données projet'!D66</f>
        <v>42</v>
      </c>
      <c r="C58" s="202">
        <v>10</v>
      </c>
      <c r="D58" s="189">
        <f t="shared" si="4"/>
        <v>420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45</v>
      </c>
      <c r="B59" s="191">
        <f>'Données projet'!D67</f>
        <v>0</v>
      </c>
      <c r="C59" s="202"/>
      <c r="D59" s="189">
        <f t="shared" si="4"/>
        <v>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50</v>
      </c>
      <c r="B60" s="191">
        <f>'Données projet'!D68</f>
        <v>42</v>
      </c>
      <c r="C60" s="202">
        <v>15</v>
      </c>
      <c r="D60" s="189">
        <f t="shared" si="4"/>
        <v>630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55</v>
      </c>
      <c r="B61" s="191">
        <f>'Données projet'!D69</f>
        <v>0</v>
      </c>
      <c r="C61" s="202"/>
      <c r="D61" s="189">
        <f t="shared" si="4"/>
        <v>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60</v>
      </c>
      <c r="B62" s="191">
        <f>'Données projet'!D70</f>
        <v>42</v>
      </c>
      <c r="C62" s="202">
        <v>20</v>
      </c>
      <c r="D62" s="189">
        <f t="shared" si="4"/>
        <v>840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65</v>
      </c>
      <c r="B63" s="191">
        <f>'Données projet'!D71</f>
        <v>0</v>
      </c>
      <c r="C63" s="202"/>
      <c r="D63" s="189">
        <f t="shared" si="4"/>
        <v>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70</v>
      </c>
      <c r="B64" s="191">
        <f>'Données projet'!D72</f>
        <v>42</v>
      </c>
      <c r="C64" s="202">
        <v>40</v>
      </c>
      <c r="D64" s="189">
        <f t="shared" si="4"/>
        <v>1680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75</v>
      </c>
      <c r="B65" s="191">
        <f>'Données projet'!D73</f>
        <v>0</v>
      </c>
      <c r="C65" s="202"/>
      <c r="D65" s="189">
        <f t="shared" si="4"/>
        <v>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80</v>
      </c>
      <c r="B66" s="191">
        <f>'Données projet'!D74</f>
        <v>42</v>
      </c>
      <c r="C66" s="202">
        <v>60</v>
      </c>
      <c r="D66" s="189">
        <f t="shared" si="4"/>
        <v>2520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42</v>
      </c>
      <c r="C67" s="202">
        <v>80</v>
      </c>
      <c r="D67" s="189">
        <f t="shared" si="4"/>
        <v>3360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100</v>
      </c>
      <c r="B68" s="191">
        <f>'Données projet'!D76</f>
        <v>42</v>
      </c>
      <c r="C68" s="202">
        <v>100</v>
      </c>
      <c r="D68" s="189">
        <f t="shared" si="4"/>
        <v>4200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110</v>
      </c>
      <c r="B69" s="191">
        <f>'Données projet'!D77</f>
        <v>39</v>
      </c>
      <c r="C69" s="202">
        <v>110</v>
      </c>
      <c r="D69" s="189">
        <f t="shared" si="4"/>
        <v>4290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120</v>
      </c>
      <c r="B70" s="191">
        <f>'Données projet'!D78</f>
        <v>35</v>
      </c>
      <c r="C70" s="202">
        <v>130</v>
      </c>
      <c r="D70" s="189">
        <f t="shared" si="4"/>
        <v>4550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130</v>
      </c>
      <c r="B71" s="191">
        <f>'Données projet'!D79</f>
        <v>31</v>
      </c>
      <c r="C71" s="202">
        <v>150</v>
      </c>
      <c r="D71" s="189">
        <f t="shared" si="4"/>
        <v>4650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140</v>
      </c>
      <c r="B72" s="191">
        <f>'Données projet'!D80</f>
        <v>27</v>
      </c>
      <c r="C72" s="202">
        <v>200</v>
      </c>
      <c r="D72" s="189">
        <f t="shared" si="4"/>
        <v>5400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150</v>
      </c>
      <c r="B73" s="191">
        <f>'Données projet'!D81</f>
        <v>293</v>
      </c>
      <c r="C73" s="202">
        <v>200</v>
      </c>
      <c r="D73" s="189">
        <f t="shared" si="4"/>
        <v>58600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8" t="s">
        <v>167</v>
      </c>
      <c r="B76" s="184" t="str">
        <f>IF('Données projet'!B11="","",'Données projet'!B11)</f>
        <v>Aulne glutineux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4" t="s">
        <v>180</v>
      </c>
      <c r="B78" s="50" t="s">
        <v>256</v>
      </c>
      <c r="C78" s="50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7">
        <v>3</v>
      </c>
      <c r="B82" s="210" t="s">
        <v>132</v>
      </c>
      <c r="C82" s="209" t="s">
        <v>132</v>
      </c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7">
        <v>4</v>
      </c>
      <c r="B83" s="210" t="s">
        <v>132</v>
      </c>
      <c r="C83" s="209" t="s">
        <v>132</v>
      </c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7">
        <v>5</v>
      </c>
      <c r="B84" s="210" t="s">
        <v>132</v>
      </c>
      <c r="C84" s="209"/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25</v>
      </c>
      <c r="B85" s="191">
        <f>'Données projet'!D88</f>
        <v>0</v>
      </c>
      <c r="C85" s="202"/>
      <c r="D85" s="189">
        <f>B85*C85</f>
        <v>0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30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40</v>
      </c>
      <c r="B87" s="191">
        <f>'Données projet'!D90</f>
        <v>0</v>
      </c>
      <c r="C87" s="202"/>
      <c r="D87" s="189">
        <f t="shared" si="6"/>
        <v>0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50</v>
      </c>
      <c r="B88" s="191">
        <f>'Données projet'!D91</f>
        <v>0</v>
      </c>
      <c r="C88" s="202"/>
      <c r="D88" s="189">
        <f t="shared" si="6"/>
        <v>0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60</v>
      </c>
      <c r="B89" s="191">
        <f>'Données projet'!D92</f>
        <v>0</v>
      </c>
      <c r="C89" s="202"/>
      <c r="D89" s="189">
        <f t="shared" si="6"/>
        <v>0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80</v>
      </c>
      <c r="B90" s="191">
        <f>'Données projet'!D93</f>
        <v>179</v>
      </c>
      <c r="C90" s="202">
        <v>50</v>
      </c>
      <c r="D90" s="189">
        <f t="shared" si="6"/>
        <v>8950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8" t="s">
        <v>168</v>
      </c>
      <c r="B107" s="184" t="str">
        <f>IF('Données projet'!B12="","",'Données projet'!B12)</f>
        <v>Bouleau verruqueux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4" t="s">
        <v>180</v>
      </c>
      <c r="B109" s="50" t="s">
        <v>256</v>
      </c>
      <c r="C109" s="50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10</v>
      </c>
      <c r="B116" s="191">
        <f>'Données projet'!D114</f>
        <v>0</v>
      </c>
      <c r="C116" s="202"/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15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20</v>
      </c>
      <c r="B118" s="191">
        <f>'Données projet'!D116</f>
        <v>40</v>
      </c>
      <c r="C118" s="202">
        <v>10</v>
      </c>
      <c r="D118" s="189">
        <f t="shared" si="8"/>
        <v>400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25</v>
      </c>
      <c r="B119" s="191">
        <f>'Données projet'!D117</f>
        <v>0</v>
      </c>
      <c r="C119" s="202"/>
      <c r="D119" s="189">
        <f t="shared" si="8"/>
        <v>0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30</v>
      </c>
      <c r="B120" s="191">
        <f>'Données projet'!D118</f>
        <v>0</v>
      </c>
      <c r="C120" s="202"/>
      <c r="D120" s="189">
        <f t="shared" si="8"/>
        <v>0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35</v>
      </c>
      <c r="B121" s="191">
        <f>'Données projet'!D119</f>
        <v>76</v>
      </c>
      <c r="C121" s="202">
        <v>20</v>
      </c>
      <c r="D121" s="189">
        <f t="shared" si="8"/>
        <v>1520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40</v>
      </c>
      <c r="B122" s="191">
        <f>'Données projet'!D120</f>
        <v>0</v>
      </c>
      <c r="C122" s="202"/>
      <c r="D122" s="189">
        <f t="shared" si="8"/>
        <v>0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45</v>
      </c>
      <c r="B123" s="191">
        <f>'Données projet'!D121</f>
        <v>0</v>
      </c>
      <c r="C123" s="202"/>
      <c r="D123" s="189">
        <f t="shared" si="8"/>
        <v>0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50</v>
      </c>
      <c r="B124" s="191">
        <f>'Données projet'!D122</f>
        <v>0</v>
      </c>
      <c r="C124" s="202"/>
      <c r="D124" s="189">
        <f t="shared" si="8"/>
        <v>0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55</v>
      </c>
      <c r="B125" s="191">
        <f>'Données projet'!D123</f>
        <v>0</v>
      </c>
      <c r="C125" s="202"/>
      <c r="D125" s="189">
        <f t="shared" si="8"/>
        <v>0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60</v>
      </c>
      <c r="B126" s="191">
        <f>'Données projet'!D124</f>
        <v>303</v>
      </c>
      <c r="C126" s="202">
        <v>40</v>
      </c>
      <c r="D126" s="189">
        <f t="shared" si="8"/>
        <v>12120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8" t="s">
        <v>169</v>
      </c>
      <c r="B138" s="184" t="str">
        <f>IF('Données projet'!B13="","",'Données projet'!B13)</f>
        <v>Merisier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4" t="s">
        <v>180</v>
      </c>
      <c r="B140" s="50" t="s">
        <v>256</v>
      </c>
      <c r="C140" s="50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7">
        <v>0</v>
      </c>
      <c r="B141" s="210" t="s">
        <v>132</v>
      </c>
      <c r="C141" s="209" t="s">
        <v>132</v>
      </c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7">
        <v>1</v>
      </c>
      <c r="B142" s="210" t="s">
        <v>132</v>
      </c>
      <c r="C142" s="209" t="s">
        <v>132</v>
      </c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7">
        <v>2</v>
      </c>
      <c r="B143" s="210" t="s">
        <v>132</v>
      </c>
      <c r="C143" s="209" t="s">
        <v>132</v>
      </c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7">
        <v>3</v>
      </c>
      <c r="B144" s="210" t="s">
        <v>132</v>
      </c>
      <c r="C144" s="209" t="s">
        <v>132</v>
      </c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7">
        <v>4</v>
      </c>
      <c r="B145" s="210" t="s">
        <v>132</v>
      </c>
      <c r="C145" s="209" t="s">
        <v>132</v>
      </c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7">
        <v>5</v>
      </c>
      <c r="B146" s="210" t="s">
        <v>132</v>
      </c>
      <c r="C146" s="209" t="s">
        <v>132</v>
      </c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4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4">
        <f>'Données projet'!A141</f>
        <v>20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4">
        <f>'Données projet'!A142</f>
        <v>25</v>
      </c>
      <c r="B149" s="185">
        <f>'Données projet'!D142</f>
        <v>55</v>
      </c>
      <c r="C149" s="202">
        <v>10</v>
      </c>
      <c r="D149" s="192">
        <f t="shared" si="10"/>
        <v>550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4">
        <f>'Données projet'!A143</f>
        <v>31</v>
      </c>
      <c r="B150" s="185">
        <f>'Données projet'!D143</f>
        <v>36</v>
      </c>
      <c r="C150" s="202">
        <v>15</v>
      </c>
      <c r="D150" s="192">
        <f t="shared" si="10"/>
        <v>540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4">
        <f>'Données projet'!A144</f>
        <v>37</v>
      </c>
      <c r="B151" s="185">
        <f>'Données projet'!D144</f>
        <v>36</v>
      </c>
      <c r="C151" s="202">
        <v>30</v>
      </c>
      <c r="D151" s="192">
        <f t="shared" si="10"/>
        <v>1080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4">
        <f>'Données projet'!A145</f>
        <v>44</v>
      </c>
      <c r="B152" s="185">
        <f>'Données projet'!D145</f>
        <v>43</v>
      </c>
      <c r="C152" s="202">
        <v>40</v>
      </c>
      <c r="D152" s="192">
        <f t="shared" si="10"/>
        <v>1720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4">
        <f>'Données projet'!A146</f>
        <v>52</v>
      </c>
      <c r="B153" s="185">
        <f>'Données projet'!D146</f>
        <v>48</v>
      </c>
      <c r="C153" s="202">
        <v>50</v>
      </c>
      <c r="D153" s="192">
        <f t="shared" si="10"/>
        <v>2400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4">
        <f>'Données projet'!A147</f>
        <v>60</v>
      </c>
      <c r="B154" s="185">
        <f>'Données projet'!D147</f>
        <v>47</v>
      </c>
      <c r="C154" s="202">
        <v>100</v>
      </c>
      <c r="D154" s="192">
        <f t="shared" si="10"/>
        <v>4700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4">
        <f>'Données projet'!A148</f>
        <v>69</v>
      </c>
      <c r="B155" s="185">
        <f>'Données projet'!D148</f>
        <v>328</v>
      </c>
      <c r="C155" s="202">
        <v>110</v>
      </c>
      <c r="D155" s="192">
        <f t="shared" si="10"/>
        <v>36080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4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4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4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4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4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4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4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4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4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4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4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8" t="s">
        <v>170</v>
      </c>
      <c r="B169" s="184" t="str">
        <f>IF('Données projet'!B14="","",'Données projet'!B14)</f>
        <v>Tilleul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4" t="s">
        <v>180</v>
      </c>
      <c r="B171" s="50" t="s">
        <v>256</v>
      </c>
      <c r="C171" s="50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7">
        <v>0</v>
      </c>
      <c r="B172" s="210" t="s">
        <v>132</v>
      </c>
      <c r="C172" s="209" t="s">
        <v>132</v>
      </c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7">
        <v>1</v>
      </c>
      <c r="B173" s="210" t="s">
        <v>132</v>
      </c>
      <c r="C173" s="209" t="s">
        <v>132</v>
      </c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7">
        <v>2</v>
      </c>
      <c r="B174" s="210" t="s">
        <v>132</v>
      </c>
      <c r="C174" s="209" t="s">
        <v>132</v>
      </c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7">
        <v>3</v>
      </c>
      <c r="B175" s="210" t="s">
        <v>132</v>
      </c>
      <c r="C175" s="209" t="s">
        <v>132</v>
      </c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7">
        <v>4</v>
      </c>
      <c r="B176" s="210" t="s">
        <v>132</v>
      </c>
      <c r="C176" s="209" t="s">
        <v>132</v>
      </c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7">
        <v>5</v>
      </c>
      <c r="B177" s="210" t="s">
        <v>132</v>
      </c>
      <c r="C177" s="209" t="s">
        <v>132</v>
      </c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20</v>
      </c>
      <c r="B179" s="191">
        <f>'Données projet'!D167</f>
        <v>17.307692307692307</v>
      </c>
      <c r="C179" s="204">
        <v>10</v>
      </c>
      <c r="D179" s="189">
        <f t="shared" ref="D179:D197" si="11">B179*C179</f>
        <v>173.07692307692307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25</v>
      </c>
      <c r="B180" s="191">
        <f>'Données projet'!D168</f>
        <v>0</v>
      </c>
      <c r="C180" s="204"/>
      <c r="D180" s="189">
        <f t="shared" si="11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30</v>
      </c>
      <c r="B181" s="191">
        <f>'Données projet'!D169</f>
        <v>26.282051282051281</v>
      </c>
      <c r="C181" s="204">
        <v>10</v>
      </c>
      <c r="D181" s="189">
        <f t="shared" si="11"/>
        <v>262.82051282051282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35</v>
      </c>
      <c r="B182" s="191">
        <f>'Données projet'!D170</f>
        <v>0</v>
      </c>
      <c r="C182" s="204"/>
      <c r="D182" s="189">
        <f t="shared" si="11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40</v>
      </c>
      <c r="B183" s="191">
        <f>'Données projet'!D171</f>
        <v>28.205128205128204</v>
      </c>
      <c r="C183" s="204">
        <v>15</v>
      </c>
      <c r="D183" s="189">
        <f t="shared" si="11"/>
        <v>423.07692307692309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45</v>
      </c>
      <c r="B184" s="191">
        <f>'Données projet'!D172</f>
        <v>0</v>
      </c>
      <c r="C184" s="204"/>
      <c r="D184" s="189">
        <f t="shared" si="11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50</v>
      </c>
      <c r="B185" s="191">
        <f>'Données projet'!D173</f>
        <v>28.205128205128204</v>
      </c>
      <c r="C185" s="204">
        <v>20</v>
      </c>
      <c r="D185" s="189">
        <f t="shared" si="11"/>
        <v>564.10256410256409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55</v>
      </c>
      <c r="B186" s="191">
        <f>'Données projet'!D174</f>
        <v>0</v>
      </c>
      <c r="C186" s="204"/>
      <c r="D186" s="189">
        <f t="shared" si="11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60</v>
      </c>
      <c r="B187" s="191">
        <f>'Données projet'!D175</f>
        <v>26.282051282051281</v>
      </c>
      <c r="C187" s="204">
        <v>30</v>
      </c>
      <c r="D187" s="189">
        <f t="shared" si="11"/>
        <v>788.46153846153845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65</v>
      </c>
      <c r="B188" s="191">
        <f>'Données projet'!D176</f>
        <v>0</v>
      </c>
      <c r="C188" s="204"/>
      <c r="D188" s="189">
        <f t="shared" si="11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70</v>
      </c>
      <c r="B189" s="191">
        <f>'Données projet'!D177</f>
        <v>25</v>
      </c>
      <c r="C189" s="204">
        <v>40</v>
      </c>
      <c r="D189" s="189">
        <f t="shared" si="11"/>
        <v>1000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75</v>
      </c>
      <c r="B190" s="191">
        <f>'Données projet'!D178</f>
        <v>0</v>
      </c>
      <c r="C190" s="204"/>
      <c r="D190" s="189">
        <f t="shared" si="11"/>
        <v>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80</v>
      </c>
      <c r="B191" s="191">
        <f>'Données projet'!D179</f>
        <v>22.435897435897434</v>
      </c>
      <c r="C191" s="204">
        <v>50</v>
      </c>
      <c r="D191" s="189">
        <f t="shared" si="11"/>
        <v>1121.7948717948718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85</v>
      </c>
      <c r="B192" s="191">
        <f>'Données projet'!D180</f>
        <v>0</v>
      </c>
      <c r="C192" s="204"/>
      <c r="D192" s="189">
        <f t="shared" si="11"/>
        <v>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90</v>
      </c>
      <c r="B193" s="191">
        <f>'Données projet'!D181</f>
        <v>21.153846153846153</v>
      </c>
      <c r="C193" s="204">
        <v>60</v>
      </c>
      <c r="D193" s="189">
        <f t="shared" si="11"/>
        <v>1269.2307692307693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95</v>
      </c>
      <c r="B194" s="191">
        <f>'Données projet'!D182</f>
        <v>0</v>
      </c>
      <c r="C194" s="204"/>
      <c r="D194" s="189">
        <f t="shared" si="11"/>
        <v>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100</v>
      </c>
      <c r="B195" s="191">
        <f>'Données projet'!D183</f>
        <v>17.948717948717949</v>
      </c>
      <c r="C195" s="204">
        <v>65</v>
      </c>
      <c r="D195" s="189">
        <f t="shared" si="11"/>
        <v>1166.6666666666667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105</v>
      </c>
      <c r="B196" s="191">
        <f>'Données projet'!D184</f>
        <v>0</v>
      </c>
      <c r="C196" s="204"/>
      <c r="D196" s="189">
        <f t="shared" si="11"/>
        <v>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110</v>
      </c>
      <c r="B197" s="191">
        <f>'Données projet'!D185</f>
        <v>267.30769230769232</v>
      </c>
      <c r="C197" s="204">
        <v>70</v>
      </c>
      <c r="D197" s="189">
        <f t="shared" si="11"/>
        <v>18711.538461538461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8" t="s">
        <v>171</v>
      </c>
      <c r="B200" s="184" t="str">
        <f>IF('Données projet'!$B$15="","",'Données projet'!$B$15)</f>
        <v/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8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4" t="s">
        <v>180</v>
      </c>
      <c r="B202" s="50" t="s">
        <v>256</v>
      </c>
      <c r="C202" s="50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8" t="s">
        <v>172</v>
      </c>
      <c r="B231" s="184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8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4" t="s">
        <v>180</v>
      </c>
      <c r="B233" s="50" t="s">
        <v>256</v>
      </c>
      <c r="C233" s="50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7">
        <v>4</v>
      </c>
      <c r="B238" s="210" t="s">
        <v>132</v>
      </c>
      <c r="C238" s="209" t="s">
        <v>132</v>
      </c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7">
        <v>5</v>
      </c>
      <c r="B239" s="210" t="s">
        <v>132</v>
      </c>
      <c r="C239" s="209" t="s">
        <v>132</v>
      </c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2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2"/>
      <c r="D241" s="189">
        <f t="shared" ref="D241:D259" si="13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2"/>
      <c r="D242" s="189">
        <f t="shared" si="13"/>
        <v>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2"/>
      <c r="D243" s="189">
        <f t="shared" si="13"/>
        <v>0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2"/>
      <c r="D244" s="189">
        <f t="shared" si="13"/>
        <v>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2"/>
      <c r="D245" s="189">
        <f t="shared" si="13"/>
        <v>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2"/>
      <c r="D246" s="189">
        <f t="shared" si="13"/>
        <v>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2"/>
      <c r="D247" s="189">
        <f t="shared" si="13"/>
        <v>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2"/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2"/>
      <c r="D249" s="189">
        <f t="shared" si="13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2"/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2"/>
      <c r="D251" s="189">
        <f t="shared" si="13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2"/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2"/>
      <c r="D253" s="189">
        <f t="shared" si="13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2"/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2"/>
      <c r="D255" s="189">
        <f t="shared" si="13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2"/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2"/>
      <c r="D257" s="189">
        <f t="shared" si="13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2"/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2"/>
      <c r="D259" s="189">
        <f t="shared" si="13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8" t="s">
        <v>173</v>
      </c>
      <c r="B262" s="184" t="str">
        <f>IF('Données projet'!$B$17="","",'Données projet'!$B$17)</f>
        <v>Alisier torminal</v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8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4" t="s">
        <v>180</v>
      </c>
      <c r="B264" s="50" t="s">
        <v>256</v>
      </c>
      <c r="C264" s="50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20</v>
      </c>
      <c r="B271" s="191">
        <f>'Données projet'!D244</f>
        <v>0</v>
      </c>
      <c r="C271" s="202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25</v>
      </c>
      <c r="B272" s="191">
        <f>'Données projet'!D245</f>
        <v>0</v>
      </c>
      <c r="C272" s="202"/>
      <c r="D272" s="189">
        <f t="shared" ref="D272:D290" si="14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30</v>
      </c>
      <c r="B273" s="191">
        <f>'Données projet'!D246</f>
        <v>29</v>
      </c>
      <c r="C273" s="202">
        <v>10</v>
      </c>
      <c r="D273" s="189">
        <f t="shared" si="14"/>
        <v>290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35</v>
      </c>
      <c r="B274" s="191">
        <f>'Données projet'!D247</f>
        <v>0</v>
      </c>
      <c r="C274" s="202"/>
      <c r="D274" s="189">
        <f t="shared" si="14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40</v>
      </c>
      <c r="B275" s="191">
        <f>'Données projet'!D248</f>
        <v>42</v>
      </c>
      <c r="C275" s="202">
        <v>10</v>
      </c>
      <c r="D275" s="189">
        <f t="shared" si="14"/>
        <v>420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45</v>
      </c>
      <c r="B276" s="191">
        <f>'Données projet'!D249</f>
        <v>0</v>
      </c>
      <c r="C276" s="202"/>
      <c r="D276" s="189">
        <f t="shared" si="14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50</v>
      </c>
      <c r="B277" s="191">
        <f>'Données projet'!D250</f>
        <v>42</v>
      </c>
      <c r="C277" s="202">
        <v>15</v>
      </c>
      <c r="D277" s="189">
        <f t="shared" si="14"/>
        <v>630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55</v>
      </c>
      <c r="B278" s="191">
        <f>'Données projet'!D251</f>
        <v>0</v>
      </c>
      <c r="C278" s="202"/>
      <c r="D278" s="189">
        <f t="shared" si="14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60</v>
      </c>
      <c r="B279" s="191">
        <f>'Données projet'!D252</f>
        <v>42</v>
      </c>
      <c r="C279" s="202">
        <v>20</v>
      </c>
      <c r="D279" s="189">
        <f t="shared" si="14"/>
        <v>840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65</v>
      </c>
      <c r="B280" s="191">
        <f>'Données projet'!D253</f>
        <v>0</v>
      </c>
      <c r="C280" s="202"/>
      <c r="D280" s="189">
        <f t="shared" si="14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70</v>
      </c>
      <c r="B281" s="191">
        <f>'Données projet'!D254</f>
        <v>42</v>
      </c>
      <c r="C281" s="202">
        <v>40</v>
      </c>
      <c r="D281" s="189">
        <f t="shared" si="14"/>
        <v>1680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75</v>
      </c>
      <c r="B282" s="191">
        <f>'Données projet'!D255</f>
        <v>0</v>
      </c>
      <c r="C282" s="202"/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80</v>
      </c>
      <c r="B283" s="191">
        <f>'Données projet'!D256</f>
        <v>42</v>
      </c>
      <c r="C283" s="202">
        <v>60</v>
      </c>
      <c r="D283" s="189">
        <f t="shared" si="14"/>
        <v>2520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90</v>
      </c>
      <c r="B284" s="191">
        <f>'Données projet'!D257</f>
        <v>42</v>
      </c>
      <c r="C284" s="202">
        <v>80</v>
      </c>
      <c r="D284" s="189">
        <f t="shared" si="14"/>
        <v>3360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100</v>
      </c>
      <c r="B285" s="191">
        <f>'Données projet'!D258</f>
        <v>42</v>
      </c>
      <c r="C285" s="202">
        <v>100</v>
      </c>
      <c r="D285" s="189">
        <f t="shared" si="14"/>
        <v>4200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110</v>
      </c>
      <c r="B286" s="191">
        <f>'Données projet'!D259</f>
        <v>39</v>
      </c>
      <c r="C286" s="202">
        <v>110</v>
      </c>
      <c r="D286" s="189">
        <f t="shared" si="14"/>
        <v>4290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120</v>
      </c>
      <c r="B287" s="191">
        <f>'Données projet'!D260</f>
        <v>35</v>
      </c>
      <c r="C287" s="202">
        <v>130</v>
      </c>
      <c r="D287" s="189">
        <f t="shared" si="14"/>
        <v>4550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130</v>
      </c>
      <c r="B288" s="191">
        <f>'Données projet'!D261</f>
        <v>31</v>
      </c>
      <c r="C288" s="202">
        <v>150</v>
      </c>
      <c r="D288" s="189">
        <f t="shared" si="14"/>
        <v>4650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140</v>
      </c>
      <c r="B289" s="191">
        <f>'Données projet'!D262</f>
        <v>27</v>
      </c>
      <c r="C289" s="202">
        <v>200</v>
      </c>
      <c r="D289" s="189">
        <f t="shared" si="14"/>
        <v>5400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150</v>
      </c>
      <c r="B290" s="191">
        <f>'Données projet'!D263</f>
        <v>293</v>
      </c>
      <c r="C290" s="202">
        <v>200</v>
      </c>
      <c r="D290" s="189">
        <f t="shared" si="14"/>
        <v>58600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8" t="s">
        <v>174</v>
      </c>
      <c r="B293" s="184" t="str">
        <f>IF('Données projet'!$B$18="","",'Données projet'!$B$18)</f>
        <v>Cormier</v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8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4" t="s">
        <v>180</v>
      </c>
      <c r="B295" s="50" t="s">
        <v>256</v>
      </c>
      <c r="C295" s="50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20</v>
      </c>
      <c r="B302" s="191">
        <f>'Données projet'!D270</f>
        <v>0</v>
      </c>
      <c r="C302" s="202"/>
      <c r="D302" s="192">
        <f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25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30</v>
      </c>
      <c r="B304" s="191">
        <f>'Données projet'!D272</f>
        <v>29</v>
      </c>
      <c r="C304" s="202">
        <v>10</v>
      </c>
      <c r="D304" s="192">
        <f t="shared" si="15"/>
        <v>290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35</v>
      </c>
      <c r="B305" s="191">
        <f>'Données projet'!D273</f>
        <v>0</v>
      </c>
      <c r="C305" s="202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40</v>
      </c>
      <c r="B306" s="191">
        <f>'Données projet'!D274</f>
        <v>42</v>
      </c>
      <c r="C306" s="202">
        <v>10</v>
      </c>
      <c r="D306" s="192">
        <f t="shared" si="15"/>
        <v>420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45</v>
      </c>
      <c r="B307" s="191">
        <f>'Données projet'!D275</f>
        <v>0</v>
      </c>
      <c r="C307" s="202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50</v>
      </c>
      <c r="B308" s="191">
        <f>'Données projet'!D276</f>
        <v>42</v>
      </c>
      <c r="C308" s="202">
        <v>15</v>
      </c>
      <c r="D308" s="192">
        <f t="shared" si="15"/>
        <v>630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55</v>
      </c>
      <c r="B309" s="191">
        <f>'Données projet'!D277</f>
        <v>0</v>
      </c>
      <c r="C309" s="202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60</v>
      </c>
      <c r="B310" s="191">
        <f>'Données projet'!D278</f>
        <v>42</v>
      </c>
      <c r="C310" s="202">
        <v>20</v>
      </c>
      <c r="D310" s="192">
        <f t="shared" si="15"/>
        <v>840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65</v>
      </c>
      <c r="B311" s="191">
        <f>'Données projet'!D279</f>
        <v>0</v>
      </c>
      <c r="C311" s="202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70</v>
      </c>
      <c r="B312" s="191">
        <f>'Données projet'!D280</f>
        <v>42</v>
      </c>
      <c r="C312" s="202">
        <v>40</v>
      </c>
      <c r="D312" s="192">
        <f t="shared" si="15"/>
        <v>1680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75</v>
      </c>
      <c r="B313" s="191">
        <f>'Données projet'!D281</f>
        <v>0</v>
      </c>
      <c r="C313" s="202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80</v>
      </c>
      <c r="B314" s="191">
        <f>'Données projet'!D282</f>
        <v>42</v>
      </c>
      <c r="C314" s="202">
        <v>60</v>
      </c>
      <c r="D314" s="192">
        <f t="shared" si="15"/>
        <v>2520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90</v>
      </c>
      <c r="B315" s="191">
        <f>'Données projet'!D283</f>
        <v>42</v>
      </c>
      <c r="C315" s="202">
        <v>80</v>
      </c>
      <c r="D315" s="192">
        <f t="shared" si="15"/>
        <v>3360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100</v>
      </c>
      <c r="B316" s="191">
        <f>'Données projet'!D284</f>
        <v>42</v>
      </c>
      <c r="C316" s="202">
        <v>100</v>
      </c>
      <c r="D316" s="192">
        <f t="shared" si="15"/>
        <v>4200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110</v>
      </c>
      <c r="B317" s="191">
        <f>'Données projet'!D285</f>
        <v>39</v>
      </c>
      <c r="C317" s="202">
        <v>110</v>
      </c>
      <c r="D317" s="192">
        <f t="shared" si="15"/>
        <v>4290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120</v>
      </c>
      <c r="B318" s="191">
        <f>'Données projet'!D286</f>
        <v>35</v>
      </c>
      <c r="C318" s="202">
        <v>130</v>
      </c>
      <c r="D318" s="192">
        <f t="shared" si="15"/>
        <v>4550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130</v>
      </c>
      <c r="B319" s="191">
        <f>'Données projet'!D287</f>
        <v>31</v>
      </c>
      <c r="C319" s="202">
        <v>150</v>
      </c>
      <c r="D319" s="192">
        <f t="shared" si="15"/>
        <v>4650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140</v>
      </c>
      <c r="B320" s="191">
        <f>'Données projet'!D288</f>
        <v>27</v>
      </c>
      <c r="C320" s="202">
        <v>200</v>
      </c>
      <c r="D320" s="192">
        <f t="shared" si="15"/>
        <v>5400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150</v>
      </c>
      <c r="B321" s="191">
        <f>'Données projet'!D289</f>
        <v>293</v>
      </c>
      <c r="C321" s="202">
        <v>200</v>
      </c>
      <c r="D321" s="192">
        <f t="shared" si="15"/>
        <v>58600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2024-07-17T16:53:24Z</dcterms:modified>
</cp:coreProperties>
</file>